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autoCompressPictures="0" defaultThemeVersion="124226"/>
  <mc:AlternateContent xmlns:mc="http://schemas.openxmlformats.org/markup-compatibility/2006">
    <mc:Choice Requires="x15">
      <x15ac:absPath xmlns:x15ac="http://schemas.microsoft.com/office/spreadsheetml/2010/11/ac" url="C:\Users\johntrin\Desktop\Travaux\Formulaire de Divulgation (Travaux)\EF_SFSE_S\Annuel\Version Publication GDIF\Version clientèle\"/>
    </mc:Choice>
  </mc:AlternateContent>
  <xr:revisionPtr revIDLastSave="0" documentId="8_{438CA768-65CD-4B92-AF07-90264F1F8520}" xr6:coauthVersionLast="45" xr6:coauthVersionMax="45" xr10:uidLastSave="{00000000-0000-0000-0000-000000000000}"/>
  <workbookProtection workbookAlgorithmName="SHA-512" workbookHashValue="DR77CIiR9lqRfOtSJ9bhcza735A/hiuxF6MS3vLCL4ccWmCu+4aWaNFMIVLo0hAQHA1T9CKIqL5L1+PCdKjW7Q==" workbookSaltValue="seEHaSxCz+5zdbaOvvxtUg==" workbookSpinCount="100000" lockStructure="1"/>
  <bookViews>
    <workbookView xWindow="-120" yWindow="-120" windowWidth="38640" windowHeight="15840" tabRatio="941" xr2:uid="{00000000-000D-0000-FFFF-FFFF00000000}"/>
  </bookViews>
  <sheets>
    <sheet name="Identification" sheetId="92" r:id="rId1"/>
    <sheet name="T des M - T of C" sheetId="91" r:id="rId2"/>
    <sheet name="Certification" sheetId="123" r:id="rId3"/>
    <sheet name="100" sheetId="1" r:id="rId4"/>
    <sheet name="300" sheetId="2" r:id="rId5"/>
    <sheet name="400" sheetId="79" r:id="rId6"/>
    <sheet name="500" sheetId="80" r:id="rId7"/>
    <sheet name="600" sheetId="132" r:id="rId8"/>
    <sheet name="1000" sheetId="12" r:id="rId9"/>
    <sheet name="1100" sheetId="134" r:id="rId10"/>
    <sheet name="1100.1" sheetId="94" r:id="rId11"/>
    <sheet name="1100.2" sheetId="108" r:id="rId12"/>
    <sheet name="1100.4" sheetId="125" r:id="rId13"/>
    <sheet name="1180" sheetId="122" r:id="rId14"/>
    <sheet name="1190" sheetId="89" r:id="rId15"/>
    <sheet name="1200" sheetId="20" r:id="rId16"/>
    <sheet name="1210" sheetId="107" r:id="rId17"/>
    <sheet name="1210.1" sheetId="23" r:id="rId18"/>
    <sheet name="1210.2" sheetId="76" r:id="rId19"/>
    <sheet name="1240" sheetId="95" r:id="rId20"/>
    <sheet name="1240.1" sheetId="26" r:id="rId21"/>
    <sheet name="1250" sheetId="81" r:id="rId22"/>
    <sheet name="1250.1" sheetId="24" r:id="rId23"/>
    <sheet name="1260" sheetId="25" r:id="rId24"/>
    <sheet name="1270" sheetId="27" r:id="rId25"/>
    <sheet name="1280" sheetId="86" r:id="rId26"/>
    <sheet name="1280.1" sheetId="28" r:id="rId27"/>
    <sheet name="1290" sheetId="96" r:id="rId28"/>
    <sheet name="1296" sheetId="21" r:id="rId29"/>
    <sheet name="1297" sheetId="33" r:id="rId30"/>
    <sheet name="1297.1" sheetId="34" r:id="rId31"/>
    <sheet name="1298" sheetId="29" r:id="rId32"/>
    <sheet name="1400" sheetId="31" r:id="rId33"/>
    <sheet name="1410" sheetId="32" r:id="rId34"/>
    <sheet name="1500" sheetId="87" r:id="rId35"/>
    <sheet name="1610" sheetId="98" r:id="rId36"/>
    <sheet name="1610.1" sheetId="97" r:id="rId37"/>
    <sheet name="1610.2" sheetId="42" r:id="rId38"/>
    <sheet name="1610.3" sheetId="99" r:id="rId39"/>
    <sheet name="1625" sheetId="100" r:id="rId40"/>
    <sheet name="1630" sheetId="111" r:id="rId41"/>
    <sheet name="1635" sheetId="103" r:id="rId42"/>
    <sheet name="1640" sheetId="104" r:id="rId43"/>
    <sheet name="1665" sheetId="83" r:id="rId44"/>
    <sheet name="2000" sheetId="106" r:id="rId45"/>
    <sheet name="2000.1" sheetId="35" r:id="rId46"/>
    <sheet name="2000.2" sheetId="77" r:id="rId47"/>
    <sheet name="2000.3" sheetId="78" r:id="rId48"/>
    <sheet name="2100" sheetId="36" r:id="rId49"/>
    <sheet name="2110" sheetId="101" r:id="rId50"/>
    <sheet name="2345" sheetId="9" r:id="rId51"/>
    <sheet name="2400" sheetId="102" r:id="rId52"/>
    <sheet name="2680" sheetId="38" r:id="rId53"/>
    <sheet name="2680.1" sheetId="39" r:id="rId54"/>
    <sheet name="2680.2" sheetId="82" r:id="rId55"/>
    <sheet name="3510" sheetId="43" r:id="rId56"/>
    <sheet name="3765" sheetId="37" r:id="rId57"/>
    <sheet name="4010" sheetId="6" r:id="rId58"/>
    <sheet name="4045" sheetId="44" r:id="rId59"/>
    <sheet name="4050" sheetId="5" r:id="rId60"/>
    <sheet name="4060" sheetId="4" r:id="rId61"/>
    <sheet name="4070" sheetId="47" r:id="rId62"/>
    <sheet name="4080" sheetId="48" r:id="rId63"/>
    <sheet name="4090" sheetId="75" r:id="rId64"/>
    <sheet name="4095" sheetId="121" r:id="rId65"/>
    <sheet name="5010" sheetId="124" r:id="rId66"/>
    <sheet name="Validation" sheetId="116" r:id="rId67"/>
  </sheets>
  <externalReferences>
    <externalReference r:id="rId68"/>
    <externalReference r:id="rId69"/>
    <externalReference r:id="rId70"/>
  </externalReferences>
  <definedNames>
    <definedName name="_1120_oblig_gv_can">SUM('1100'!$O$13,'1100'!$O$14,'1100'!$O$16,'1100'!$O$36,'1100'!$O$37,'1100'!$O$39,'1100'!$O$73,'1100'!$O$74,'1100'!$O$76,'1100'!$O$96,'1100'!$O$97,'1100'!$O$99,'1100'!$O$131,'1100'!$O$132,'1100'!$O$134)</definedName>
    <definedName name="_1130_oblig_gov_étrag">'1100'!$O$17,'1100'!$O$40,'1100'!$O$77,'1100'!$O$100,'1100'!$O$135</definedName>
    <definedName name="_1140_oblig_soc_can">'1100'!$O$19,'1100'!$O$42,'1100'!$O$79,'1100'!$O$102,'1100'!$O$137</definedName>
    <definedName name="_1150_oblig_soc_étrag">'1100'!$O$20,'1100'!$O$43,'1100'!$O$80,'1100'!$O$103,'1100'!$O$138</definedName>
    <definedName name="_1160_act_ord_priv">SUM('1100'!$O$22:$O$23,'1100'!$O$25:$O$26,'1100'!$O$45:$O$46,'1100'!$O$48:$O$49,'1100'!$O$82:$O$83,'1100'!$O$85:$O$86,'1100'!$O$105:$O$106,'1100'!$O$108:$O$109,'1100'!$O$140:$O$141,'1100'!$O$143:$O$144)</definedName>
    <definedName name="_1170_titres_créances">'1100'!$O$28,'1100'!$O$51,'1100'!$O$88,'1100'!$O$111,'1100'!$O$146</definedName>
    <definedName name="_1180_autres_placements">'1100'!$O$30,'1100'!$O$53,'1100'!$O$90,'1100'!$O$113,'1100'!$O$148</definedName>
    <definedName name="_1210_immeubles_repris_BRUT">'1210'!$E$99:$F$99</definedName>
    <definedName name="_1210_nb_hyp_non_résidentiel">'1210'!$D$28,'1210'!$D$63</definedName>
    <definedName name="_1210_PH_non_résidentiels">'1210'!$E$28,'1210'!$H$28,'1210'!$E$63,'1210'!$H$63</definedName>
    <definedName name="_1210_PH_non_résidentiels_90_jours">'1210'!$G$28,'1210'!$G$63</definedName>
    <definedName name="_1210_PH_résidentiels_assurés">'1210'!$E$18,'1210'!$H$18</definedName>
    <definedName name="_1210_PH_résidentiels_non_assurés">'1210'!$E$53,'1210'!$H$53</definedName>
    <definedName name="_1240_prêts_consommation_BRUT">'1240'!$C$20,'1240'!$H$20</definedName>
    <definedName name="_1250_prêts_entreprises_BRUT">'1250'!$E$89,'1250'!$K$89</definedName>
    <definedName name="_1280_prêts_inst_financières_BRUT">'1280'!$I$27,'1280'!$D$27</definedName>
    <definedName name="_1290_autres_prêts_BRUT">'1290'!$C$31,'1290'!$H$31</definedName>
    <definedName name="_2100_199_06_07">'2100'!$G$30:$H$30</definedName>
    <definedName name="_2110_199_06_07">'2110'!$G$30:$H$30</definedName>
    <definedName name="_2400_199_06_07">'2400'!$G$30:$H$30</definedName>
    <definedName name="_P100001002">'1000'!$D$10</definedName>
    <definedName name="_P100002002">'1000'!$D$11</definedName>
    <definedName name="_P100009902">'1000'!$D$12</definedName>
    <definedName name="_P100010001">'1000'!$A$16</definedName>
    <definedName name="_P100010002">'1000'!$D$16</definedName>
    <definedName name="_P100010003">'1000'!$E$16</definedName>
    <definedName name="_P100010004">'1000'!$F$16</definedName>
    <definedName name="_P100010005">'1000'!$G$16</definedName>
    <definedName name="_P100011001">'1000'!$A$17</definedName>
    <definedName name="_P100011002">'1000'!$D$17</definedName>
    <definedName name="_P100011003">'1000'!$E$17</definedName>
    <definedName name="_P100011004">'1000'!$F$17</definedName>
    <definedName name="_P100011005">'1000'!$G$17</definedName>
    <definedName name="_P100012001">'1000'!$A$18</definedName>
    <definedName name="_P100012002">'1000'!$D$18</definedName>
    <definedName name="_P100012003">'1000'!$E$18</definedName>
    <definedName name="_P100012004">'1000'!$F$18</definedName>
    <definedName name="_P100012005">'1000'!$G$18</definedName>
    <definedName name="_P100013001">'1000'!$A$19</definedName>
    <definedName name="_P100013002">'1000'!$D$19</definedName>
    <definedName name="_P100013003">'1000'!$E$19</definedName>
    <definedName name="_P100013004">'1000'!$F$19</definedName>
    <definedName name="_P100013005">'1000'!$G$19</definedName>
    <definedName name="_P100014001">'1000'!$A$20</definedName>
    <definedName name="_P100014002">'1000'!$D$20</definedName>
    <definedName name="_P100014003">'1000'!$E$20</definedName>
    <definedName name="_P100014004">'1000'!$F$20</definedName>
    <definedName name="_P100014005">'1000'!$G$20</definedName>
    <definedName name="_P100015001">'1000'!$A$21</definedName>
    <definedName name="_P100015002">'1000'!$D$21</definedName>
    <definedName name="_P100015003">'1000'!$E$21</definedName>
    <definedName name="_P100015004">'1000'!$F$21</definedName>
    <definedName name="_P100015005">'1000'!$G$21</definedName>
    <definedName name="_P100016001">'1000'!$A$22</definedName>
    <definedName name="_P100016002">'1000'!$D$22</definedName>
    <definedName name="_P100016003">'1000'!$E$22</definedName>
    <definedName name="_P100016004">'1000'!$F$22</definedName>
    <definedName name="_P100016005">'1000'!$G$22</definedName>
    <definedName name="_P100017001">'1000'!$A$23</definedName>
    <definedName name="_P100017002">'1000'!$D$23</definedName>
    <definedName name="_P100017003">'1000'!$E$23</definedName>
    <definedName name="_P100017004">'1000'!$F$23</definedName>
    <definedName name="_P100017005">'1000'!$G$23</definedName>
    <definedName name="_P100018001">'1000'!$A$24</definedName>
    <definedName name="_P100018002">'1000'!$D$24</definedName>
    <definedName name="_P100018003">'1000'!$E$24</definedName>
    <definedName name="_P100018004">'1000'!$F$24</definedName>
    <definedName name="_P100018005">'1000'!$G$24</definedName>
    <definedName name="_P100019001">'1000'!$A$25</definedName>
    <definedName name="_P100019002">'1000'!$D$25</definedName>
    <definedName name="_P100019003">'1000'!$E$25</definedName>
    <definedName name="_P100019004">'1000'!$F$25</definedName>
    <definedName name="_P100019005">'1000'!$G$25</definedName>
    <definedName name="_P100020001">'1000'!$A$28</definedName>
    <definedName name="_P100020002">'1000'!$D$28</definedName>
    <definedName name="_P100020003">'1000'!$E$28</definedName>
    <definedName name="_P100020004">'1000'!$F$28</definedName>
    <definedName name="_P100020005">'1000'!$G$28</definedName>
    <definedName name="_P100021001">'1000'!$A$29</definedName>
    <definedName name="_P100021002">'1000'!$D$29</definedName>
    <definedName name="_P100021003">'1000'!$E$29</definedName>
    <definedName name="_P100021004">'1000'!$F$29</definedName>
    <definedName name="_P100021005">'1000'!$G$29</definedName>
    <definedName name="_P100022001">'1000'!$A$30</definedName>
    <definedName name="_P100022002">'1000'!$D$30</definedName>
    <definedName name="_P100022003">'1000'!$E$30</definedName>
    <definedName name="_P100022004">'1000'!$F$30</definedName>
    <definedName name="_P100022005">'1000'!$G$30</definedName>
    <definedName name="_P100023001">'1000'!$A$31</definedName>
    <definedName name="_P100023002">'1000'!$D$31</definedName>
    <definedName name="_P100023003">'1000'!$E$31</definedName>
    <definedName name="_P100023004">'1000'!$F$31</definedName>
    <definedName name="_P100023005">'1000'!$G$31</definedName>
    <definedName name="_P100024001">'1000'!$A$32</definedName>
    <definedName name="_P100024002">'1000'!$D$32</definedName>
    <definedName name="_P100024003">'1000'!$E$32</definedName>
    <definedName name="_P100024004">'1000'!$F$32</definedName>
    <definedName name="_P100024005">'1000'!$G$32</definedName>
    <definedName name="_P100025001">'1000'!$A$33</definedName>
    <definedName name="_P100025002">'1000'!$D$33</definedName>
    <definedName name="_P100025003">'1000'!$E$33</definedName>
    <definedName name="_P100025004">'1000'!$F$33</definedName>
    <definedName name="_P100025005">'1000'!$G$33</definedName>
    <definedName name="_P100026002">'1000'!$D$34</definedName>
    <definedName name="_P100026003">'1000'!$E$34</definedName>
    <definedName name="_P100039902">'1000'!$D$35</definedName>
    <definedName name="_P100100002">'100'!$E$10</definedName>
    <definedName name="_P100112001">'100'!$E$14</definedName>
    <definedName name="_P100113001">'100'!$E$15</definedName>
    <definedName name="_P100114001">'100'!$E$16</definedName>
    <definedName name="_P100115001">'100'!$E$17</definedName>
    <definedName name="_P100116001">'100'!$E$18</definedName>
    <definedName name="_P100117001">'100'!$E$19</definedName>
    <definedName name="_P100118001">'100'!$E$20</definedName>
    <definedName name="_P100118801">'100'!$E$22</definedName>
    <definedName name="_P100119002">'100'!$E$27</definedName>
    <definedName name="_P100119902">'100'!$E$25</definedName>
    <definedName name="_P100121001">'100'!$E$30</definedName>
    <definedName name="_P100122001">'100'!$E$31</definedName>
    <definedName name="_P100123001">'100'!$E$32</definedName>
    <definedName name="_P100124001">'100'!$E$33</definedName>
    <definedName name="_P100125001">'100'!$E$34</definedName>
    <definedName name="_P100126001">'100'!$E$35</definedName>
    <definedName name="_P100127001">'100'!$E$36</definedName>
    <definedName name="_P100128001">'100'!$E$37</definedName>
    <definedName name="_P100128501">'100'!$E$38</definedName>
    <definedName name="_P100128801">'100'!$E$41</definedName>
    <definedName name="_P100129001">'100'!$E$39</definedName>
    <definedName name="_P100129902">'100'!$E$43</definedName>
    <definedName name="_P100140001">'100'!$E$46</definedName>
    <definedName name="_P100141001">'100'!$E$47</definedName>
    <definedName name="_P100149501">'100'!$E$49</definedName>
    <definedName name="_P100149902">'100'!$E$51</definedName>
    <definedName name="_P100150002">'100'!$E$64</definedName>
    <definedName name="_P100161002">'100'!$E$66</definedName>
    <definedName name="_P100162001">'100'!$E$69</definedName>
    <definedName name="_P100162501">'100'!$E$70</definedName>
    <definedName name="_P100162801">'100'!$E$72</definedName>
    <definedName name="_P100162902">'100'!$E$74</definedName>
    <definedName name="_P100163001">'100'!$E$77</definedName>
    <definedName name="_P100163501">'100'!$E$78</definedName>
    <definedName name="_P100164001">'100'!$E$79</definedName>
    <definedName name="_P100164501">'100'!$E$80</definedName>
    <definedName name="_P100165001">'100'!$E$81</definedName>
    <definedName name="_P100165501">'100'!$E$82</definedName>
    <definedName name="_P100166001">'100'!$E$83</definedName>
    <definedName name="_P100166201">'100'!$E$84</definedName>
    <definedName name="_P100166501">'100'!$E$85</definedName>
    <definedName name="_P100169902">'100'!$E$87</definedName>
    <definedName name="_P100170002">'100'!$E$89</definedName>
    <definedName name="_P100199902">'100'!$E$91</definedName>
    <definedName name="_P100199903">'100'!$G$91</definedName>
    <definedName name="_P100200001">'100'!$E$117</definedName>
    <definedName name="_P100201001">'100'!$E$118</definedName>
    <definedName name="_P100202001">'100'!$E$119</definedName>
    <definedName name="_P100209902">'100'!$E$121</definedName>
    <definedName name="_P100210001">'100'!$E$124</definedName>
    <definedName name="_P100211001">'100'!$E$125</definedName>
    <definedName name="_P100219902">'100'!$E$127</definedName>
    <definedName name="_P100220002">'100'!$E$129</definedName>
    <definedName name="_P100230501">'100'!$E$138</definedName>
    <definedName name="_P100231001">'100'!$E$139</definedName>
    <definedName name="_P100231501">'100'!$E$140</definedName>
    <definedName name="_P100232001">'100'!$E$141</definedName>
    <definedName name="_P100233501">'100'!$E$132</definedName>
    <definedName name="_P100233902">'100'!$E$135</definedName>
    <definedName name="_P100234001">'100'!$E$133</definedName>
    <definedName name="_P100234501">'100'!$E$142</definedName>
    <definedName name="_P100235001">'100'!$E$143</definedName>
    <definedName name="_P100239902">'100'!$E$145</definedName>
    <definedName name="_P100240002">'100'!$E$147</definedName>
    <definedName name="_P100252002">'100'!$E$149</definedName>
    <definedName name="_P100253002">'100'!$E$150</definedName>
    <definedName name="_P100259902">'100'!$E$152</definedName>
    <definedName name="_P100268002">'100'!$E$167</definedName>
    <definedName name="_P100268601">'100'!$E$170</definedName>
    <definedName name="_P100268801">'100'!$E$171</definedName>
    <definedName name="_P100269202">'100'!$E$173</definedName>
    <definedName name="_P100270002">'100'!$E$177</definedName>
    <definedName name="_P100271002">'100'!$E$179</definedName>
    <definedName name="_P100272502">'100'!$E$175</definedName>
    <definedName name="_P100280002">'100'!$E$181</definedName>
    <definedName name="_P100289902">'100'!$E$183</definedName>
    <definedName name="_P100289903">'100'!$G$183</definedName>
    <definedName name="_P100299902">'100'!$E$185</definedName>
    <definedName name="_P100299903">'100'!$G$185</definedName>
    <definedName name="_P1100.101001">'1100.1'!$C$11</definedName>
    <definedName name="_P1100.101002">'1100.1'!$D$11</definedName>
    <definedName name="_P1100.101003">'1100.1'!$E$11</definedName>
    <definedName name="_P1100.101004">'1100.1'!$F$11</definedName>
    <definedName name="_P1100.101005">'1100.1'!$G$11</definedName>
    <definedName name="_P1100.101006">'1100.1'!$I$11</definedName>
    <definedName name="_P1100.102001">'1100.1'!$C$12</definedName>
    <definedName name="_P1100.102002">'1100.1'!$D$12</definedName>
    <definedName name="_P1100.102003">'1100.1'!$E$12</definedName>
    <definedName name="_P1100.102004">'1100.1'!$F$12</definedName>
    <definedName name="_P1100.102005">'1100.1'!$G$12</definedName>
    <definedName name="_P1100.102006">'1100.1'!$I$12</definedName>
    <definedName name="_P1100.103001">'1100.1'!$C$14</definedName>
    <definedName name="_P1100.103002">'1100.1'!$D$14</definedName>
    <definedName name="_P1100.103003">'1100.1'!$E$14</definedName>
    <definedName name="_P1100.103004">'1100.1'!$F$14</definedName>
    <definedName name="_P1100.103005">'1100.1'!$G$14</definedName>
    <definedName name="_P1100.103006">'1100.1'!$I$14</definedName>
    <definedName name="_P1100.104001">'1100.1'!$C$15</definedName>
    <definedName name="_P1100.104002">'1100.1'!$D$15</definedName>
    <definedName name="_P1100.104003">'1100.1'!$E$15</definedName>
    <definedName name="_P1100.104004">'1100.1'!$F$15</definedName>
    <definedName name="_P1100.104005">'1100.1'!$G$15</definedName>
    <definedName name="_P1100.104006">'1100.1'!$I$15</definedName>
    <definedName name="_P1100.105001">'1100.1'!$C$17</definedName>
    <definedName name="_P1100.105002">'1100.1'!$D$17</definedName>
    <definedName name="_P1100.105003">'1100.1'!$E$17</definedName>
    <definedName name="_P1100.105004">'1100.1'!$F$17</definedName>
    <definedName name="_P1100.105005">'1100.1'!$G$17</definedName>
    <definedName name="_P1100.105006">'1100.1'!$I$17</definedName>
    <definedName name="_P1100.106001">'1100.1'!$C$18</definedName>
    <definedName name="_P1100.106002">'1100.1'!$D$18</definedName>
    <definedName name="_P1100.106003">'1100.1'!$E$18</definedName>
    <definedName name="_P1100.106004">'1100.1'!$F$18</definedName>
    <definedName name="_P1100.106005">'1100.1'!$G$18</definedName>
    <definedName name="_P1100.106006">'1100.1'!$I$18</definedName>
    <definedName name="_P1100.107001">'1100.1'!$C$20</definedName>
    <definedName name="_P1100.107002">'1100.1'!$D$20</definedName>
    <definedName name="_P1100.107003">'1100.1'!$E$20</definedName>
    <definedName name="_P1100.107004">'1100.1'!$F$20</definedName>
    <definedName name="_P1100.107005">'1100.1'!$G$20</definedName>
    <definedName name="_P1100.107006">'1100.1'!$I$20</definedName>
    <definedName name="_P1100.108001">'1100.1'!$C$21</definedName>
    <definedName name="_P1100.108002">'1100.1'!$D$21</definedName>
    <definedName name="_P1100.108003">'1100.1'!$E$21</definedName>
    <definedName name="_P1100.108004">'1100.1'!$F$21</definedName>
    <definedName name="_P1100.108005">'1100.1'!$G$21</definedName>
    <definedName name="_P1100.108006">'1100.1'!$I$21</definedName>
    <definedName name="_P1100.109001">'1100.1'!$C$23</definedName>
    <definedName name="_P1100.109002">'1100.1'!$D$23</definedName>
    <definedName name="_P1100.109003">'1100.1'!$E$23</definedName>
    <definedName name="_P1100.109004">'1100.1'!$F$23</definedName>
    <definedName name="_P1100.109005">'1100.1'!$G$23</definedName>
    <definedName name="_P1100.109006">'1100.1'!$I$23</definedName>
    <definedName name="_P1100.110001">'1100.1'!$C$24</definedName>
    <definedName name="_P1100.110002">'1100.1'!$D$24</definedName>
    <definedName name="_P1100.110003">'1100.1'!$E$24</definedName>
    <definedName name="_P1100.110004">'1100.1'!$F$24</definedName>
    <definedName name="_P1100.110005">'1100.1'!$G$24</definedName>
    <definedName name="_P1100.110006">'1100.1'!$I$24</definedName>
    <definedName name="_P1100.111001">'1100.1'!$C$26</definedName>
    <definedName name="_P1100.111002">'1100.1'!$D$26</definedName>
    <definedName name="_P1100.111003">'1100.1'!$E$26</definedName>
    <definedName name="_P1100.111004">'1100.1'!$F$26</definedName>
    <definedName name="_P1100.111005">'1100.1'!$G$26</definedName>
    <definedName name="_P1100.111006">'1100.1'!$I$26</definedName>
    <definedName name="_P1100.112001">'1100.1'!$C$28</definedName>
    <definedName name="_P1100.112002">'1100.1'!$D$28</definedName>
    <definedName name="_P1100.112003">'1100.1'!$E$28</definedName>
    <definedName name="_P1100.112004">'1100.1'!$F$28</definedName>
    <definedName name="_P1100.112005">'1100.1'!$G$28</definedName>
    <definedName name="_P1100.112006">'1100.1'!$I$28</definedName>
    <definedName name="_P1100.119901">'1100.1'!$C$29</definedName>
    <definedName name="_P1100.119902">'1100.1'!$D$29</definedName>
    <definedName name="_P1100.119903">'1100.1'!$E$29</definedName>
    <definedName name="_P1100.119904">'1100.1'!$F$29</definedName>
    <definedName name="_P1100.119905">'1100.1'!$G$29</definedName>
    <definedName name="_P1100.119906">'1100.1'!$I$29</definedName>
    <definedName name="_P1100.121007">'1100.1'!$C$43</definedName>
    <definedName name="_P1100.121008">'1100.1'!$D$43</definedName>
    <definedName name="_P1100.121009">'1100.1'!$E$43</definedName>
    <definedName name="_P1100.121010">'1100.1'!$F$43</definedName>
    <definedName name="_P1100.121011">'1100.1'!$G$43</definedName>
    <definedName name="_P1100.121012">'1100.1'!$H$43</definedName>
    <definedName name="_P1100.121013">'1100.1'!$I$43</definedName>
    <definedName name="_P1100.122007">'1100.1'!$C$44</definedName>
    <definedName name="_P1100.122008">'1100.1'!$D$44</definedName>
    <definedName name="_P1100.122009">'1100.1'!$E$44</definedName>
    <definedName name="_P1100.122010">'1100.1'!$F$44</definedName>
    <definedName name="_P1100.122011">'1100.1'!$G$44</definedName>
    <definedName name="_P1100.122012">'1100.1'!$H$44</definedName>
    <definedName name="_P1100.122013">'1100.1'!$I$44</definedName>
    <definedName name="_P1100.123007">'1100.1'!$C$46</definedName>
    <definedName name="_P1100.123008">'1100.1'!$D$46</definedName>
    <definedName name="_P1100.123009">'1100.1'!$E$46</definedName>
    <definedName name="_P1100.123010">'1100.1'!$F$46</definedName>
    <definedName name="_P1100.123011">'1100.1'!$G$46</definedName>
    <definedName name="_P1100.123012">'1100.1'!$H$46</definedName>
    <definedName name="_P1100.123013">'1100.1'!$I$46</definedName>
    <definedName name="_P1100.124007">'1100.1'!$C$47</definedName>
    <definedName name="_P1100.124008">'1100.1'!$D$47</definedName>
    <definedName name="_P1100.124009">'1100.1'!$E$47</definedName>
    <definedName name="_P1100.124010">'1100.1'!$F$47</definedName>
    <definedName name="_P1100.124011">'1100.1'!$G$47</definedName>
    <definedName name="_P1100.124012">'1100.1'!$H$47</definedName>
    <definedName name="_P1100.124013">'1100.1'!$I$47</definedName>
    <definedName name="_P1100.125007">'1100.1'!$C$49</definedName>
    <definedName name="_P1100.125008">'1100.1'!$D$49</definedName>
    <definedName name="_P1100.125009">'1100.1'!$E$49</definedName>
    <definedName name="_P1100.125010">'1100.1'!$F$49</definedName>
    <definedName name="_P1100.125011">'1100.1'!$G$49</definedName>
    <definedName name="_P1100.125012">'1100.1'!$H$49</definedName>
    <definedName name="_P1100.125013">'1100.1'!$I$49</definedName>
    <definedName name="_P1100.126007">'1100.1'!$C$50</definedName>
    <definedName name="_P1100.126008">'1100.1'!$D$50</definedName>
    <definedName name="_P1100.126009">'1100.1'!$E$50</definedName>
    <definedName name="_P1100.126010">'1100.1'!$F$50</definedName>
    <definedName name="_P1100.126011">'1100.1'!$G$50</definedName>
    <definedName name="_P1100.126012">'1100.1'!$H$50</definedName>
    <definedName name="_P1100.126013">'1100.1'!$I$50</definedName>
    <definedName name="_P1100.127007">'1100.1'!$C$52</definedName>
    <definedName name="_P1100.127008">'1100.1'!$D$52</definedName>
    <definedName name="_P1100.127009">'1100.1'!$E$52</definedName>
    <definedName name="_P1100.127010">'1100.1'!$F$52</definedName>
    <definedName name="_P1100.127011">'1100.1'!$G$52</definedName>
    <definedName name="_P1100.127012">'1100.1'!$H$52</definedName>
    <definedName name="_P1100.127013">'1100.1'!$I$52</definedName>
    <definedName name="_P1100.128007">'1100.1'!$C$53</definedName>
    <definedName name="_P1100.128008">'1100.1'!$D$53</definedName>
    <definedName name="_P1100.128009">'1100.1'!$E$53</definedName>
    <definedName name="_P1100.128010">'1100.1'!$F$53</definedName>
    <definedName name="_P1100.128011">'1100.1'!$G$53</definedName>
    <definedName name="_P1100.128012">'1100.1'!$H$53</definedName>
    <definedName name="_P1100.128013">'1100.1'!$I$53</definedName>
    <definedName name="_P1100.129007">'1100.1'!$C$55</definedName>
    <definedName name="_P1100.129008">'1100.1'!$D$55</definedName>
    <definedName name="_P1100.129009">'1100.1'!$E$55</definedName>
    <definedName name="_P1100.129010">'1100.1'!$F$55</definedName>
    <definedName name="_P1100.129011">'1100.1'!$G$55</definedName>
    <definedName name="_P1100.129012">'1100.1'!$H$55</definedName>
    <definedName name="_P1100.129013">'1100.1'!$I$55</definedName>
    <definedName name="_P1100.130007">'1100.1'!$C$56</definedName>
    <definedName name="_P1100.130008">'1100.1'!$D$56</definedName>
    <definedName name="_P1100.130009">'1100.1'!$E$56</definedName>
    <definedName name="_P1100.130010">'1100.1'!$F$56</definedName>
    <definedName name="_P1100.130011">'1100.1'!$G$56</definedName>
    <definedName name="_P1100.130012">'1100.1'!$H$56</definedName>
    <definedName name="_P1100.130013">'1100.1'!$I$56</definedName>
    <definedName name="_P1100.131007">'1100.1'!$C$58</definedName>
    <definedName name="_P1100.131008">'1100.1'!$D$58</definedName>
    <definedName name="_P1100.131009">'1100.1'!$E$58</definedName>
    <definedName name="_P1100.131010">'1100.1'!$F$58</definedName>
    <definedName name="_P1100.131011">'1100.1'!$G$58</definedName>
    <definedName name="_P1100.131012">'1100.1'!$H$58</definedName>
    <definedName name="_P1100.131013">'1100.1'!$I$58</definedName>
    <definedName name="_P1100.132007">'1100.1'!$C$60</definedName>
    <definedName name="_P1100.132008">'1100.1'!$D$60</definedName>
    <definedName name="_P1100.132009">'1100.1'!$E$60</definedName>
    <definedName name="_P1100.132010">'1100.1'!$F$60</definedName>
    <definedName name="_P1100.132011">'1100.1'!$G$60</definedName>
    <definedName name="_P1100.132012">'1100.1'!$H$60</definedName>
    <definedName name="_P1100.132013">'1100.1'!$I$60</definedName>
    <definedName name="_P1100.139907">'1100.1'!$C$61</definedName>
    <definedName name="_P1100.139908">'1100.1'!$D$61</definedName>
    <definedName name="_P1100.139909">'1100.1'!$E$61</definedName>
    <definedName name="_P1100.139910">'1100.1'!$F$61</definedName>
    <definedName name="_P1100.139911">'1100.1'!$G$61</definedName>
    <definedName name="_P1100.139912">'1100.1'!$H$61</definedName>
    <definedName name="_P1100.139913">'1100.1'!$I$61</definedName>
    <definedName name="_P1100.149913">'1100.1'!$I$62</definedName>
    <definedName name="_P1100.201001">'1100.2'!$D$10</definedName>
    <definedName name="_P1100.201002">'1100.2'!$E$10</definedName>
    <definedName name="_P1100.201003">'1100.2'!$F$10</definedName>
    <definedName name="_P1100.201004">'1100.2'!$G$10</definedName>
    <definedName name="_P1100.201005">'1100.2'!$H$10</definedName>
    <definedName name="_P1100.201006">'1100.2'!$I$10</definedName>
    <definedName name="_P1100.201007">'1100.2'!$C$23</definedName>
    <definedName name="_P1100.201008">'1100.2'!$D$23</definedName>
    <definedName name="_P1100.201009">'1100.2'!$E$23</definedName>
    <definedName name="_P1100.201010">'1100.2'!$F$23</definedName>
    <definedName name="_P1100.201011">'1100.2'!$G$23</definedName>
    <definedName name="_P1100.201012">'1100.2'!$H$23</definedName>
    <definedName name="_P1100.201013">'1100.2'!$I$23</definedName>
    <definedName name="_P1100.201020">'1100.2'!$B$10</definedName>
    <definedName name="_P1100.201021">'1100.2'!$B$23</definedName>
    <definedName name="_P1100.202001">'1100.2'!$D$11</definedName>
    <definedName name="_P1100.202002">'1100.2'!$E$11</definedName>
    <definedName name="_P1100.202003">'1100.2'!$F$11</definedName>
    <definedName name="_P1100.202004">'1100.2'!$G$11</definedName>
    <definedName name="_P1100.202005">'1100.2'!$H$11</definedName>
    <definedName name="_P1100.202006">'1100.2'!$I$11</definedName>
    <definedName name="_P1100.202007">'1100.2'!$C$24</definedName>
    <definedName name="_P1100.202008">'1100.2'!$D$24</definedName>
    <definedName name="_P1100.202009">'1100.2'!$E$24</definedName>
    <definedName name="_P1100.202010">'1100.2'!$F$24</definedName>
    <definedName name="_P1100.202011">'1100.2'!$G$24</definedName>
    <definedName name="_P1100.202012">'1100.2'!$H$24</definedName>
    <definedName name="_P1100.202013">'1100.2'!$I$24</definedName>
    <definedName name="_P1100.202020">'1100.2'!$B$11</definedName>
    <definedName name="_P1100.202021">'1100.2'!$B$24</definedName>
    <definedName name="_P1100.203001">'1100.2'!$D$12</definedName>
    <definedName name="_P1100.203002">'1100.2'!$E$12</definedName>
    <definedName name="_P1100.203003">'1100.2'!$F$12</definedName>
    <definedName name="_P1100.203004">'1100.2'!$G$12</definedName>
    <definedName name="_P1100.203005">'1100.2'!$H$12</definedName>
    <definedName name="_P1100.203006">'1100.2'!$I$12</definedName>
    <definedName name="_P1100.203007">'1100.2'!$C$25</definedName>
    <definedName name="_P1100.203008">'1100.2'!$D$25</definedName>
    <definedName name="_P1100.203009">'1100.2'!$E$25</definedName>
    <definedName name="_P1100.203010">'1100.2'!$F$25</definedName>
    <definedName name="_P1100.203011">'1100.2'!$G$25</definedName>
    <definedName name="_P1100.203012">'1100.2'!$H$25</definedName>
    <definedName name="_P1100.203013">'1100.2'!$I$25</definedName>
    <definedName name="_P1100.203020">'1100.2'!$B$12</definedName>
    <definedName name="_P1100.203021">'1100.2'!$B$25</definedName>
    <definedName name="_P1100.204001">'1100.2'!$D$13</definedName>
    <definedName name="_P1100.204002">'1100.2'!$E$13</definedName>
    <definedName name="_P1100.204003">'1100.2'!$F$13</definedName>
    <definedName name="_P1100.204004">'1100.2'!$G$13</definedName>
    <definedName name="_P1100.204005">'1100.2'!$H$13</definedName>
    <definedName name="_P1100.204006">'1100.2'!$I$13</definedName>
    <definedName name="_P1100.204007">'1100.2'!$C$26</definedName>
    <definedName name="_P1100.204008">'1100.2'!$D$26</definedName>
    <definedName name="_P1100.204009">'1100.2'!$E$26</definedName>
    <definedName name="_P1100.204010">'1100.2'!$F$26</definedName>
    <definedName name="_P1100.204011">'1100.2'!$G$26</definedName>
    <definedName name="_P1100.204012">'1100.2'!$H$26</definedName>
    <definedName name="_P1100.204013">'1100.2'!$I$26</definedName>
    <definedName name="_P1100.204020">'1100.2'!$B$13</definedName>
    <definedName name="_P1100.204021">'1100.2'!$B$26</definedName>
    <definedName name="_P1100.205001">'1100.2'!$D$14</definedName>
    <definedName name="_P1100.205002">'1100.2'!$E$14</definedName>
    <definedName name="_P1100.205003">'1100.2'!$F$14</definedName>
    <definedName name="_P1100.205004">'1100.2'!$G$14</definedName>
    <definedName name="_P1100.205005">'1100.2'!$H$14</definedName>
    <definedName name="_P1100.205006">'1100.2'!$I$14</definedName>
    <definedName name="_P1100.205007">'1100.2'!$C$27</definedName>
    <definedName name="_P1100.205008">'1100.2'!$D$27</definedName>
    <definedName name="_P1100.205009">'1100.2'!$E$27</definedName>
    <definedName name="_P1100.205010">'1100.2'!$F$27</definedName>
    <definedName name="_P1100.205011">'1100.2'!$G$27</definedName>
    <definedName name="_P1100.205012">'1100.2'!$H$27</definedName>
    <definedName name="_P1100.205013">'1100.2'!$I$27</definedName>
    <definedName name="_P1100.205020">'1100.2'!$B$14</definedName>
    <definedName name="_P1100.205021">'1100.2'!$B$27</definedName>
    <definedName name="_P1100.206001">'1100.2'!$D$15</definedName>
    <definedName name="_P1100.206002">'1100.2'!$E$15</definedName>
    <definedName name="_P1100.206003">'1100.2'!$F$15</definedName>
    <definedName name="_P1100.206004">'1100.2'!$G$15</definedName>
    <definedName name="_P1100.206005">'1100.2'!$H$15</definedName>
    <definedName name="_P1100.206006">'1100.2'!$I$15</definedName>
    <definedName name="_P1100.206007">'1100.2'!$C$28</definedName>
    <definedName name="_P1100.206008">'1100.2'!$D$28</definedName>
    <definedName name="_P1100.206009">'1100.2'!$E$28</definedName>
    <definedName name="_P1100.206010">'1100.2'!$F$28</definedName>
    <definedName name="_P1100.206011">'1100.2'!$G$28</definedName>
    <definedName name="_P1100.206012">'1100.2'!$H$28</definedName>
    <definedName name="_P1100.206013">'1100.2'!$I$28</definedName>
    <definedName name="_P1100.206020">'1100.2'!$B$15</definedName>
    <definedName name="_P1100.206021">'1100.2'!$B$28</definedName>
    <definedName name="_P1100.207001">'1100.2'!$D$16</definedName>
    <definedName name="_P1100.207002">'1100.2'!$E$16</definedName>
    <definedName name="_P1100.207003">'1100.2'!$F$16</definedName>
    <definedName name="_P1100.207004">'1100.2'!$G$16</definedName>
    <definedName name="_P1100.207005">'1100.2'!$H$16</definedName>
    <definedName name="_P1100.207006">'1100.2'!$I$16</definedName>
    <definedName name="_P1100.207007">'1100.2'!$C$29</definedName>
    <definedName name="_P1100.207008">'1100.2'!$D$29</definedName>
    <definedName name="_P1100.207009">'1100.2'!$E$29</definedName>
    <definedName name="_P1100.207010">'1100.2'!$F$29</definedName>
    <definedName name="_P1100.207011">'1100.2'!$G$29</definedName>
    <definedName name="_P1100.207012">'1100.2'!$H$29</definedName>
    <definedName name="_P1100.207013">'1100.2'!$I$29</definedName>
    <definedName name="_P1100.207020">'1100.2'!$B$16</definedName>
    <definedName name="_P1100.207021">'1100.2'!$B$29</definedName>
    <definedName name="_P1100.208001">'1100.2'!$D$17</definedName>
    <definedName name="_P1100.208002">'1100.2'!$E$17</definedName>
    <definedName name="_P1100.208003">'1100.2'!$F$17</definedName>
    <definedName name="_P1100.208004">'1100.2'!$G$17</definedName>
    <definedName name="_P1100.208005">'1100.2'!$H$17</definedName>
    <definedName name="_P1100.208006">'1100.2'!$I$17</definedName>
    <definedName name="_P1100.208007">'1100.2'!$C$30</definedName>
    <definedName name="_P1100.208008">'1100.2'!$D$30</definedName>
    <definedName name="_P1100.208009">'1100.2'!$E$30</definedName>
    <definedName name="_P1100.208010">'1100.2'!$F$30</definedName>
    <definedName name="_P1100.208011">'1100.2'!$G$30</definedName>
    <definedName name="_P1100.208012">'1100.2'!$H$30</definedName>
    <definedName name="_P1100.208013">'1100.2'!$I$30</definedName>
    <definedName name="_P1100.208020">'1100.2'!$B$17</definedName>
    <definedName name="_P1100.208021">'1100.2'!$B$30</definedName>
    <definedName name="_P1100.209001">'1100.2'!$D$18</definedName>
    <definedName name="_P1100.209002">'1100.2'!$E$18</definedName>
    <definedName name="_P1100.209003">'1100.2'!$F$18</definedName>
    <definedName name="_P1100.209004">'1100.2'!$G$18</definedName>
    <definedName name="_P1100.209005">'1100.2'!$H$18</definedName>
    <definedName name="_P1100.209006">'1100.2'!$I$18</definedName>
    <definedName name="_P1100.209007">'1100.2'!$C$31</definedName>
    <definedName name="_P1100.209008">'1100.2'!$D$31</definedName>
    <definedName name="_P1100.209009">'1100.2'!$E$31</definedName>
    <definedName name="_P1100.209010">'1100.2'!$F$31</definedName>
    <definedName name="_P1100.209011">'1100.2'!$G$31</definedName>
    <definedName name="_P1100.209012">'1100.2'!$H$31</definedName>
    <definedName name="_P1100.209013">'1100.2'!$I$31</definedName>
    <definedName name="_P1100.209020">'1100.2'!$B$18</definedName>
    <definedName name="_P1100.209021">'1100.2'!$B$31</definedName>
    <definedName name="_P1100.210001">'1100.2'!$D$19</definedName>
    <definedName name="_P1100.210002">'1100.2'!$E$19</definedName>
    <definedName name="_P1100.210003">'1100.2'!$F$19</definedName>
    <definedName name="_P1100.210004">'1100.2'!$G$19</definedName>
    <definedName name="_P1100.210005">'1100.2'!$H$19</definedName>
    <definedName name="_P1100.210006">'1100.2'!$I$19</definedName>
    <definedName name="_P1100.210007">'1100.2'!$C$32</definedName>
    <definedName name="_P1100.210008">'1100.2'!$D$32</definedName>
    <definedName name="_P1100.210009">'1100.2'!$E$32</definedName>
    <definedName name="_P1100.210010">'1100.2'!$F$32</definedName>
    <definedName name="_P1100.210011">'1100.2'!$G$32</definedName>
    <definedName name="_P1100.210012">'1100.2'!$H$32</definedName>
    <definedName name="_P1100.210013">'1100.2'!$I$32</definedName>
    <definedName name="_P1100.210020">'1100.2'!$B$19</definedName>
    <definedName name="_P1100.210021">'1100.2'!$B$32</definedName>
    <definedName name="_P1100.219901">'1100.2'!$D$20</definedName>
    <definedName name="_P1100.219902">'1100.2'!$E$20</definedName>
    <definedName name="_P1100.219903">'1100.2'!$F$20</definedName>
    <definedName name="_P1100.219904">'1100.2'!$G$20</definedName>
    <definedName name="_P1100.219905">'1100.2'!$H$20</definedName>
    <definedName name="_P1100.219906">'1100.2'!$I$20</definedName>
    <definedName name="_P1100.219907">'1100.2'!$C$33</definedName>
    <definedName name="_P1100.219908">'1100.2'!$D$33</definedName>
    <definedName name="_P1100.219909">'1100.2'!$E$33</definedName>
    <definedName name="_P1100.219910">'1100.2'!$F$33</definedName>
    <definedName name="_P1100.219911">'1100.2'!$G$33</definedName>
    <definedName name="_P1100.219912">'1100.2'!$H$33</definedName>
    <definedName name="_P1100.219913">'1100.2'!$I$33</definedName>
    <definedName name="_P1100.229913">'1100.2'!$I$34</definedName>
    <definedName name="_P1100.401002">'1100.4'!$C$13</definedName>
    <definedName name="_P1100.401003">'1100.4'!$D$13</definedName>
    <definedName name="_P1100.401004">'1100.4'!$E$13</definedName>
    <definedName name="_P1100.401005">'1100.4'!$F$13</definedName>
    <definedName name="_P1100.401006">'1100.4'!$G$13</definedName>
    <definedName name="_P1100.401007">'1100.4'!$H$13</definedName>
    <definedName name="_P1100.401008">'1100.4'!$I$13</definedName>
    <definedName name="_P1100.401009">'1100.4'!$J$13</definedName>
    <definedName name="_P1100.401010">'1100.4'!$K$13</definedName>
    <definedName name="_P1100.401011">'1100.4'!$L$13</definedName>
    <definedName name="_P1100.401012">'1100.4'!$M$13</definedName>
    <definedName name="_P1100.401013">'1100.4'!$N$13</definedName>
    <definedName name="_P1100.401014">'1100.4'!$O$13</definedName>
    <definedName name="_P1100.402002">'1100.4'!$C$14</definedName>
    <definedName name="_P1100.402003">'1100.4'!$D$14</definedName>
    <definedName name="_P1100.402004">'1100.4'!$E$14</definedName>
    <definedName name="_P1100.402005">'1100.4'!$F$14</definedName>
    <definedName name="_P1100.402006">'1100.4'!$G$14</definedName>
    <definedName name="_P1100.402007">'1100.4'!$H$14</definedName>
    <definedName name="_P1100.402008">'1100.4'!$I$14</definedName>
    <definedName name="_P1100.402009">'1100.4'!$J$14</definedName>
    <definedName name="_P1100.402010">'1100.4'!$K$14</definedName>
    <definedName name="_P1100.402011">'1100.4'!$L$14</definedName>
    <definedName name="_P1100.402012">'1100.4'!$M$14</definedName>
    <definedName name="_P1100.402013">'1100.4'!$N$14</definedName>
    <definedName name="_P1100.402014">'1100.4'!$O$14</definedName>
    <definedName name="_P1100.403002">'1100.4'!$C$15</definedName>
    <definedName name="_P1100.403003">'1100.4'!$D$15</definedName>
    <definedName name="_P1100.403004">'1100.4'!$E$15</definedName>
    <definedName name="_P1100.403005">'1100.4'!$F$15</definedName>
    <definedName name="_P1100.403006">'1100.4'!$G$15</definedName>
    <definedName name="_P1100.403007">'1100.4'!$H$15</definedName>
    <definedName name="_P1100.403008">'1100.4'!$I$15</definedName>
    <definedName name="_P1100.403009">'1100.4'!$J$15</definedName>
    <definedName name="_P1100.403010">'1100.4'!$K$15</definedName>
    <definedName name="_P1100.403011">'1100.4'!$L$15</definedName>
    <definedName name="_P1100.403012">'1100.4'!$M$15</definedName>
    <definedName name="_P1100.403013">'1100.4'!$N$15</definedName>
    <definedName name="_P1100.403014">'1100.4'!$O$15</definedName>
    <definedName name="_P1100.404002">'1100.4'!$C$16</definedName>
    <definedName name="_P1100.404003">'1100.4'!$D$16</definedName>
    <definedName name="_P1100.404004">'1100.4'!$E$16</definedName>
    <definedName name="_P1100.404005">'1100.4'!$F$16</definedName>
    <definedName name="_P1100.404006">'1100.4'!$G$16</definedName>
    <definedName name="_P1100.404007">'1100.4'!$H$16</definedName>
    <definedName name="_P1100.404008">'1100.4'!$I$16</definedName>
    <definedName name="_P1100.404009">'1100.4'!$J$16</definedName>
    <definedName name="_P1100.404010">'1100.4'!$K$16</definedName>
    <definedName name="_P1100.404011">'1100.4'!$L$16</definedName>
    <definedName name="_P1100.404012">'1100.4'!$M$16</definedName>
    <definedName name="_P1100.404013">'1100.4'!$N$16</definedName>
    <definedName name="_P1100.404014">'1100.4'!$O$16</definedName>
    <definedName name="_P1100.405002">'1100.4'!$C$18</definedName>
    <definedName name="_P1100.405003">'1100.4'!$D$18</definedName>
    <definedName name="_P1100.405004">'1100.4'!$E$18</definedName>
    <definedName name="_P1100.405005">'1100.4'!$F$18</definedName>
    <definedName name="_P1100.405006">'1100.4'!$G$18</definedName>
    <definedName name="_P1100.405007">'1100.4'!$H$18</definedName>
    <definedName name="_P1100.405008">'1100.4'!$I$18</definedName>
    <definedName name="_P1100.405009">'1100.4'!$J$18</definedName>
    <definedName name="_P1100.405010">'1100.4'!$K$18</definedName>
    <definedName name="_P1100.405011">'1100.4'!$L$18</definedName>
    <definedName name="_P1100.405012">'1100.4'!$M$18</definedName>
    <definedName name="_P1100.405013">'1100.4'!$N$18</definedName>
    <definedName name="_P1100.405014">'1100.4'!$O$18</definedName>
    <definedName name="_P1100.406002">'1100.4'!$C$19</definedName>
    <definedName name="_P1100.406003">'1100.4'!$D$19</definedName>
    <definedName name="_P1100.406004">'1100.4'!$E$19</definedName>
    <definedName name="_P1100.406005">'1100.4'!$F$19</definedName>
    <definedName name="_P1100.406006">'1100.4'!$G$19</definedName>
    <definedName name="_P1100.406007">'1100.4'!$H$19</definedName>
    <definedName name="_P1100.406008">'1100.4'!$I$19</definedName>
    <definedName name="_P1100.406009">'1100.4'!$J$19</definedName>
    <definedName name="_P1100.406010">'1100.4'!$K$19</definedName>
    <definedName name="_P1100.406011">'1100.4'!$L$19</definedName>
    <definedName name="_P1100.406012">'1100.4'!$M$19</definedName>
    <definedName name="_P1100.406013">'1100.4'!$N$19</definedName>
    <definedName name="_P1100.406014">'1100.4'!$O$19</definedName>
    <definedName name="_P1100.407002">'1100.4'!$C$21</definedName>
    <definedName name="_P1100.407003">'1100.4'!$D$21</definedName>
    <definedName name="_P1100.407004">'1100.4'!$E$21</definedName>
    <definedName name="_P1100.407005">'1100.4'!$F$21</definedName>
    <definedName name="_P1100.407006">'1100.4'!$G$21</definedName>
    <definedName name="_P1100.407007">'1100.4'!$H$21</definedName>
    <definedName name="_P1100.407008">'1100.4'!$I$21</definedName>
    <definedName name="_P1100.407009">'1100.4'!$J$21</definedName>
    <definedName name="_P1100.407010">'1100.4'!$K$21</definedName>
    <definedName name="_P1100.407011">'1100.4'!$L$21</definedName>
    <definedName name="_P1100.407012">'1100.4'!$M$21</definedName>
    <definedName name="_P1100.407013">'1100.4'!$N$21</definedName>
    <definedName name="_P1100.407014">'1100.4'!$O$21</definedName>
    <definedName name="_P1100.408002">'1100.4'!$C$22</definedName>
    <definedName name="_P1100.408003">'1100.4'!$D$22</definedName>
    <definedName name="_P1100.408004">'1100.4'!$E$22</definedName>
    <definedName name="_P1100.408005">'1100.4'!$F$22</definedName>
    <definedName name="_P1100.408006">'1100.4'!$G$22</definedName>
    <definedName name="_P1100.408007">'1100.4'!$H$22</definedName>
    <definedName name="_P1100.408008">'1100.4'!$I$22</definedName>
    <definedName name="_P1100.408009">'1100.4'!$J$22</definedName>
    <definedName name="_P1100.408010">'1100.4'!$K$22</definedName>
    <definedName name="_P1100.408011">'1100.4'!$L$22</definedName>
    <definedName name="_P1100.408012">'1100.4'!$M$22</definedName>
    <definedName name="_P1100.408013">'1100.4'!$N$22</definedName>
    <definedName name="_P1100.408014">'1100.4'!$O$22</definedName>
    <definedName name="_P1100.409002">'1100.4'!$C$24</definedName>
    <definedName name="_P1100.409003">'1100.4'!$D$24</definedName>
    <definedName name="_P1100.409004">'1100.4'!$E$24</definedName>
    <definedName name="_P1100.409005">'1100.4'!$F$24</definedName>
    <definedName name="_P1100.409006">'1100.4'!$G$24</definedName>
    <definedName name="_P1100.409007">'1100.4'!$H$24</definedName>
    <definedName name="_P1100.409008">'1100.4'!$I$24</definedName>
    <definedName name="_P1100.409009">'1100.4'!$J$24</definedName>
    <definedName name="_P1100.409010">'1100.4'!$K$24</definedName>
    <definedName name="_P1100.409011">'1100.4'!$L$24</definedName>
    <definedName name="_P1100.409012">'1100.4'!$M$24</definedName>
    <definedName name="_P1100.409013">'1100.4'!$N$24</definedName>
    <definedName name="_P1100.409014">'1100.4'!$O$24</definedName>
    <definedName name="_P1100.410002">'1100.4'!$C$25</definedName>
    <definedName name="_P1100.410003">'1100.4'!$D$25</definedName>
    <definedName name="_P1100.410004">'1100.4'!$E$25</definedName>
    <definedName name="_P1100.410005">'1100.4'!$F$25</definedName>
    <definedName name="_P1100.410006">'1100.4'!$G$25</definedName>
    <definedName name="_P1100.410007">'1100.4'!$H$25</definedName>
    <definedName name="_P1100.410008">'1100.4'!$I$25</definedName>
    <definedName name="_P1100.410009">'1100.4'!$J$25</definedName>
    <definedName name="_P1100.410010">'1100.4'!$K$25</definedName>
    <definedName name="_P1100.410011">'1100.4'!$L$25</definedName>
    <definedName name="_P1100.410012">'1100.4'!$M$25</definedName>
    <definedName name="_P1100.410013">'1100.4'!$N$25</definedName>
    <definedName name="_P1100.410014">'1100.4'!$O$25</definedName>
    <definedName name="_P1100.411002">'1100.4'!$C$27</definedName>
    <definedName name="_P1100.411003">'1100.4'!$D$27</definedName>
    <definedName name="_P1100.411004">'1100.4'!$E$27</definedName>
    <definedName name="_P1100.411005">'1100.4'!$F$27</definedName>
    <definedName name="_P1100.411006">'1100.4'!$G$27</definedName>
    <definedName name="_P1100.411007">'1100.4'!$H$27</definedName>
    <definedName name="_P1100.411008">'1100.4'!$I$27</definedName>
    <definedName name="_P1100.411009">'1100.4'!$J$27</definedName>
    <definedName name="_P1100.411010">'1100.4'!$K$27</definedName>
    <definedName name="_P1100.411011">'1100.4'!$L$27</definedName>
    <definedName name="_P1100.411012">'1100.4'!$M$27</definedName>
    <definedName name="_P1100.411013">'1100.4'!$N$27</definedName>
    <definedName name="_P1100.411014">'1100.4'!$O$27</definedName>
    <definedName name="_P1100.412002">'1100.4'!$C$29</definedName>
    <definedName name="_P1100.412003">'1100.4'!$D$29</definedName>
    <definedName name="_P1100.412004">'1100.4'!$E$29</definedName>
    <definedName name="_P1100.412005">'1100.4'!$F$29</definedName>
    <definedName name="_P1100.412006">'1100.4'!$G$29</definedName>
    <definedName name="_P1100.412007">'1100.4'!$H$29</definedName>
    <definedName name="_P1100.412008">'1100.4'!$I$29</definedName>
    <definedName name="_P1100.412009">'1100.4'!$J$29</definedName>
    <definedName name="_P1100.412010">'1100.4'!$K$29</definedName>
    <definedName name="_P1100.412011">'1100.4'!$L$29</definedName>
    <definedName name="_P1100.412012">'1100.4'!$M$29</definedName>
    <definedName name="_P1100.412013">'1100.4'!$N$29</definedName>
    <definedName name="_P1100.412014">'1100.4'!$O$29</definedName>
    <definedName name="_P1100.419902">'1100.4'!$C$31</definedName>
    <definedName name="_P1100.419903">'1100.4'!$D$31</definedName>
    <definedName name="_P1100.419904">'1100.4'!$E$31</definedName>
    <definedName name="_P1100.419905">'1100.4'!$F$31</definedName>
    <definedName name="_P1100.419906">'1100.4'!$G$31</definedName>
    <definedName name="_P1100.419907">'1100.4'!$H$31</definedName>
    <definedName name="_P1100.419908">'1100.4'!$I$31</definedName>
    <definedName name="_P1100.419909">'1100.4'!$J$31</definedName>
    <definedName name="_P1100.419910">'1100.4'!$K$31</definedName>
    <definedName name="_P1100.419911">'1100.4'!$L$31</definedName>
    <definedName name="_P1100.419912">'1100.4'!$M$31</definedName>
    <definedName name="_P1100.419913">'1100.4'!$N$31</definedName>
    <definedName name="_P1100.419914">'1100.4'!$O$31</definedName>
    <definedName name="_P110001101">'1100'!$C$13</definedName>
    <definedName name="_P110001102">'1100'!$D$13</definedName>
    <definedName name="_P110001103">'1100'!$E$13</definedName>
    <definedName name="_P110001104">'1100'!$F$13</definedName>
    <definedName name="_P110001105">'1100'!$G$13</definedName>
    <definedName name="_P110001106">'1100'!$H$13</definedName>
    <definedName name="_P110001107">'1100'!$I$13</definedName>
    <definedName name="_P110001108">'1100'!$J$13</definedName>
    <definedName name="_P110001109">'1100'!$K$13</definedName>
    <definedName name="_P110001110">'1100'!$L$13</definedName>
    <definedName name="_P110001111">'1100'!$M$13</definedName>
    <definedName name="_P110001112">'1100'!$N$13</definedName>
    <definedName name="_P110001113">'1100'!$O$13</definedName>
    <definedName name="_P110001114">'1100'!$P$13</definedName>
    <definedName name="_P110001115">'1100'!$Q$13</definedName>
    <definedName name="_P110001201">'1100'!$C$36</definedName>
    <definedName name="_P110001202">'1100'!$D$36</definedName>
    <definedName name="_P110001203">'1100'!$E$36</definedName>
    <definedName name="_P110001204">'1100'!$F$36</definedName>
    <definedName name="_P110001205">'1100'!$G$36</definedName>
    <definedName name="_P110001206">'1100'!$H$36</definedName>
    <definedName name="_P110001207">'1100'!$I$36</definedName>
    <definedName name="_P110001208">'1100'!$J$36</definedName>
    <definedName name="_P110001209">'1100'!$K$36</definedName>
    <definedName name="_P110001210">'1100'!$L$36</definedName>
    <definedName name="_P110001211">'1100'!$M$36</definedName>
    <definedName name="_P110001212">'1100'!$N$36</definedName>
    <definedName name="_P110001213">'1100'!$O$36</definedName>
    <definedName name="_P110001214">'1100'!$P$36</definedName>
    <definedName name="_P110001215">'1100'!$Q$36</definedName>
    <definedName name="_P110002101">'1100'!$C$14</definedName>
    <definedName name="_P110002102">'1100'!$D$14</definedName>
    <definedName name="_P110002103">'1100'!$E$14</definedName>
    <definedName name="_P110002104">'1100'!$F$14</definedName>
    <definedName name="_P110002105">'1100'!$G$14</definedName>
    <definedName name="_P110002106">'1100'!$H$14</definedName>
    <definedName name="_P110002107">'1100'!$I$14</definedName>
    <definedName name="_P110002108">'1100'!$J$14</definedName>
    <definedName name="_P110002109">'1100'!$K$14</definedName>
    <definedName name="_P110002110">'1100'!$L$14</definedName>
    <definedName name="_P110002111">'1100'!$M$14</definedName>
    <definedName name="_P110002112">'1100'!$N$14</definedName>
    <definedName name="_P110002113">'1100'!$O$14</definedName>
    <definedName name="_P110002114">'1100'!$P$14</definedName>
    <definedName name="_P11000215">'1100'!$Q$14</definedName>
    <definedName name="_P110002201">'1100'!$C$37</definedName>
    <definedName name="_P110002202">'1100'!$D$37</definedName>
    <definedName name="_P110002203">'1100'!$E$37</definedName>
    <definedName name="_P110002204">'1100'!$F$37</definedName>
    <definedName name="_P110002205">'1100'!$G$37</definedName>
    <definedName name="_P110002206">'1100'!$H$37</definedName>
    <definedName name="_P110002207">'1100'!$I$37</definedName>
    <definedName name="_P110002208">'1100'!$J$37</definedName>
    <definedName name="_P110002209">'1100'!$K$37</definedName>
    <definedName name="_P110002210">'1100'!$L$37</definedName>
    <definedName name="_P110002211">'1100'!$M$37</definedName>
    <definedName name="_P110002212">'1100'!$N$37</definedName>
    <definedName name="_P110002213">'1100'!$O$37</definedName>
    <definedName name="_P110002214">'1100'!$P$37</definedName>
    <definedName name="_P110002215">'1100'!$Q$37</definedName>
    <definedName name="_P110003101">'1100'!$C$16</definedName>
    <definedName name="_P110003102">'1100'!$D$16</definedName>
    <definedName name="_P110003103">'1100'!$E$16</definedName>
    <definedName name="_P110003104">'1100'!$F$16</definedName>
    <definedName name="_P110003105">'1100'!$G$16</definedName>
    <definedName name="_P110003106">'1100'!$H$16</definedName>
    <definedName name="_P110003107">'1100'!$I$16</definedName>
    <definedName name="_P110003108">'1100'!$J$16</definedName>
    <definedName name="_P110003109">'1100'!$K$16</definedName>
    <definedName name="_P110003110">'1100'!$L$16</definedName>
    <definedName name="_P110003111">'1100'!$M$16</definedName>
    <definedName name="_P110003112">'1100'!$N$16</definedName>
    <definedName name="_P110003113">'1100'!$O$16</definedName>
    <definedName name="_P110003114">'1100'!$P$16</definedName>
    <definedName name="_P110003115">'1100'!$Q$16</definedName>
    <definedName name="_P110003201">'1100'!$C$39</definedName>
    <definedName name="_P110003202">'1100'!$D$39</definedName>
    <definedName name="_P110003203">'1100'!$E$39</definedName>
    <definedName name="_P110003204">'1100'!$F$39</definedName>
    <definedName name="_P110003205">'1100'!$G$39</definedName>
    <definedName name="_P110003206">'1100'!$H$39</definedName>
    <definedName name="_P110003207">'1100'!$I$39</definedName>
    <definedName name="_P110003208">'1100'!$J$39</definedName>
    <definedName name="_P110003209">'1100'!$K$39</definedName>
    <definedName name="_P110003210">'1100'!$L$39</definedName>
    <definedName name="_P110003211">'1100'!$M$39</definedName>
    <definedName name="_P110003212">'1100'!$N$39</definedName>
    <definedName name="_P110003213">'1100'!$O$39</definedName>
    <definedName name="_P110003214">'1100'!$P$39</definedName>
    <definedName name="_P110003215">'1100'!$Q$39</definedName>
    <definedName name="_P110004101">'1100'!$C$17</definedName>
    <definedName name="_P110004102">'1100'!$D$17</definedName>
    <definedName name="_P110004103">'1100'!$E$17</definedName>
    <definedName name="_P110004104">'1100'!$F$17</definedName>
    <definedName name="_P110004105">'1100'!$G$17</definedName>
    <definedName name="_P110004106">'1100'!$H$17</definedName>
    <definedName name="_P110004107">'1100'!$I$17</definedName>
    <definedName name="_P110004108">'1100'!$J$17</definedName>
    <definedName name="_P110004109">'1100'!$K$17</definedName>
    <definedName name="_P110004110">'1100'!$L$17</definedName>
    <definedName name="_P110004111">'1100'!$M$17</definedName>
    <definedName name="_P110004112">'1100'!$N$17</definedName>
    <definedName name="_P110004113">'1100'!$O$17</definedName>
    <definedName name="_P110004114">'1100'!$P$17</definedName>
    <definedName name="_P110004115">'1100'!$Q$17</definedName>
    <definedName name="_P110004201">'1100'!$C$40</definedName>
    <definedName name="_P110004202">'1100'!$D$40</definedName>
    <definedName name="_P110004203">'1100'!$E$40</definedName>
    <definedName name="_P110004204">'1100'!$F$40</definedName>
    <definedName name="_P110004205">'1100'!$G$40</definedName>
    <definedName name="_P110004206">'1100'!$H$40</definedName>
    <definedName name="_P110004207">'1100'!$I$40</definedName>
    <definedName name="_P110004208">'1100'!$J$40</definedName>
    <definedName name="_P110004209">'1100'!$K$40</definedName>
    <definedName name="_P110004210">'1100'!$L$40</definedName>
    <definedName name="_P110004211">'1100'!$M$40</definedName>
    <definedName name="_P110004212">'1100'!$N$40</definedName>
    <definedName name="_P110004213">'1100'!$O$40</definedName>
    <definedName name="_P110004214">'1100'!$P$40</definedName>
    <definedName name="_P110004215">'1100'!$Q$40</definedName>
    <definedName name="_P110005101">'1100'!$C$19</definedName>
    <definedName name="_P110005102">'1100'!$D$19</definedName>
    <definedName name="_P110005103">'1100'!$E$19</definedName>
    <definedName name="_P110005104">'1100'!$F$19</definedName>
    <definedName name="_P110005105">'1100'!$G$19</definedName>
    <definedName name="_P110005106">'1100'!$H$19</definedName>
    <definedName name="_P110005107">'1100'!$I$19</definedName>
    <definedName name="_P110005108">'1100'!$J$19</definedName>
    <definedName name="_P110005109">'1100'!$K$19</definedName>
    <definedName name="_P110005110">'1100'!$L$19</definedName>
    <definedName name="_P110005111">'1100'!$M$19</definedName>
    <definedName name="_P110005112">'1100'!$N$19</definedName>
    <definedName name="_P110005113">'1100'!$O$19</definedName>
    <definedName name="_P110005114">'1100'!$P$19</definedName>
    <definedName name="_P110005115">'1100'!$Q$19</definedName>
    <definedName name="_P110005201">'1100'!$C$42</definedName>
    <definedName name="_P110005202">'1100'!$D$42</definedName>
    <definedName name="_P110005203">'1100'!$E$42</definedName>
    <definedName name="_P110005204">'1100'!$F$42</definedName>
    <definedName name="_P110005205">'1100'!$G$42</definedName>
    <definedName name="_P110005206">'1100'!$H$42</definedName>
    <definedName name="_P110005207">'1100'!$I$42</definedName>
    <definedName name="_P110005208">'1100'!$J$42</definedName>
    <definedName name="_P110005209">'1100'!$K$42</definedName>
    <definedName name="_P110005210">'1100'!$L$42</definedName>
    <definedName name="_P110005211">'1100'!$M$42</definedName>
    <definedName name="_P110005212">'1100'!$N$42</definedName>
    <definedName name="_P110005213">'1100'!$O$42</definedName>
    <definedName name="_P110005214">'1100'!$P$42</definedName>
    <definedName name="_P110005215">'1100'!$Q$42</definedName>
    <definedName name="_P110006101">'1100'!$C$20</definedName>
    <definedName name="_P110006102">'1100'!$D$20</definedName>
    <definedName name="_P110006103">'1100'!$E$20</definedName>
    <definedName name="_P110006104">'1100'!$F$20</definedName>
    <definedName name="_P110006105">'1100'!$G$20</definedName>
    <definedName name="_P110006106">'1100'!$H$20</definedName>
    <definedName name="_P110006107">'1100'!$I$20</definedName>
    <definedName name="_P110006108">'1100'!$J$20</definedName>
    <definedName name="_P110006109">'1100'!$K$20</definedName>
    <definedName name="_P110006110">'1100'!$L$20</definedName>
    <definedName name="_P110006111">'1100'!$M$20</definedName>
    <definedName name="_P110006112">'1100'!$N$20</definedName>
    <definedName name="_P110006113">'1100'!$O$20</definedName>
    <definedName name="_P110006114">'1100'!$P$20</definedName>
    <definedName name="_P110006115">'1100'!$Q$20</definedName>
    <definedName name="_P110006201">'1100'!$C$43</definedName>
    <definedName name="_P110006202">'1100'!$D$43</definedName>
    <definedName name="_P110006203">'1100'!$E$43</definedName>
    <definedName name="_P110006204">'1100'!$F$43</definedName>
    <definedName name="_P110006205">'1100'!$G$43</definedName>
    <definedName name="_P110006206">'1100'!$H$43</definedName>
    <definedName name="_P110006207">'1100'!$I$43</definedName>
    <definedName name="_P110006208">'1100'!$J$43</definedName>
    <definedName name="_P110006209">'1100'!$K$43</definedName>
    <definedName name="_P110006210">'1100'!$L$43</definedName>
    <definedName name="_P110006211">'1100'!$M$43</definedName>
    <definedName name="_P110006212">'1100'!$N$43</definedName>
    <definedName name="_P110006213">'1100'!$O$43</definedName>
    <definedName name="_P110006214">'1100'!$P$43</definedName>
    <definedName name="_P110006215">'1100'!$Q$43</definedName>
    <definedName name="_P110007101">'1100'!$C$22</definedName>
    <definedName name="_P110007102">'1100'!$D$22</definedName>
    <definedName name="_P110007103">'1100'!$E$22</definedName>
    <definedName name="_P110007104">'1100'!$F$22</definedName>
    <definedName name="_P110007105">'1100'!$G$22</definedName>
    <definedName name="_P110007106">'1100'!$H$22</definedName>
    <definedName name="_P110007107">'1100'!$I$22</definedName>
    <definedName name="_P110007108">'1100'!$J$22</definedName>
    <definedName name="_P110007109">'1100'!$K$22</definedName>
    <definedName name="_P110007110">'1100'!$L$22</definedName>
    <definedName name="_P110007111">'1100'!$M$22</definedName>
    <definedName name="_P110007112">'1100'!$N$22</definedName>
    <definedName name="_P110007113">'1100'!$O$22</definedName>
    <definedName name="_P110007114">'1100'!$P$22</definedName>
    <definedName name="_P110007115">'1100'!$Q$22</definedName>
    <definedName name="_P110007201">'1100'!$C$45</definedName>
    <definedName name="_P110007202">'1100'!$D$45</definedName>
    <definedName name="_P110007203">'1100'!$E$45</definedName>
    <definedName name="_P110007204">'1100'!$F$45</definedName>
    <definedName name="_P110007205">'1100'!$G$45</definedName>
    <definedName name="_P110007206">'1100'!$H$45</definedName>
    <definedName name="_P110007207">'1100'!$I$45</definedName>
    <definedName name="_P110007208">'1100'!$J$45</definedName>
    <definedName name="_P110007209">'1100'!$K$45</definedName>
    <definedName name="_P110007210">'1100'!$L$45</definedName>
    <definedName name="_P110007211">'1100'!$M$45</definedName>
    <definedName name="_P110007212">'1100'!$N$45</definedName>
    <definedName name="_P110007213">'1100'!$O$45</definedName>
    <definedName name="_P110007214">'1100'!$P$45</definedName>
    <definedName name="_P110007215">'1100'!$Q$45</definedName>
    <definedName name="_P110008101">'1100'!$C$23</definedName>
    <definedName name="_P110008102">'1100'!$D$23</definedName>
    <definedName name="_P110008103">'1100'!$E$23</definedName>
    <definedName name="_P110008104">'1100'!$F$23</definedName>
    <definedName name="_P110008105">'1100'!$G$23</definedName>
    <definedName name="_P110008106">'1100'!$H$23</definedName>
    <definedName name="_P110008107">'1100'!$I$23</definedName>
    <definedName name="_P110008108">'1100'!$J$23</definedName>
    <definedName name="_P110008109">'1100'!$K$23</definedName>
    <definedName name="_P110008110">'1100'!$L$23</definedName>
    <definedName name="_P110008111">'1100'!$M$23</definedName>
    <definedName name="_P110008112">'1100'!$N$23</definedName>
    <definedName name="_P110008113">'1100'!$O$23</definedName>
    <definedName name="_P110008114">'1100'!$P$23</definedName>
    <definedName name="_P110008115">'1100'!$Q$23</definedName>
    <definedName name="_P110008201">'1100'!$C$46</definedName>
    <definedName name="_P110008202">'1100'!$D$46</definedName>
    <definedName name="_P110008203">'1100'!$E$46</definedName>
    <definedName name="_P110008204">'1100'!$F$46</definedName>
    <definedName name="_P110008205">'1100'!$G$46</definedName>
    <definedName name="_P110008206">'1100'!$H$46</definedName>
    <definedName name="_P110008207">'1100'!$I$46</definedName>
    <definedName name="_P110008208">'1100'!$J$46</definedName>
    <definedName name="_P110008209">'1100'!$K$46</definedName>
    <definedName name="_P110008210">'1100'!$L$46</definedName>
    <definedName name="_P110008211">'1100'!$M$46</definedName>
    <definedName name="_P110008212">'1100'!$N$46</definedName>
    <definedName name="_P110008213">'1100'!$O$46</definedName>
    <definedName name="_P110008214">'1100'!$P$46</definedName>
    <definedName name="_P110008215">'1100'!$Q$46</definedName>
    <definedName name="_P110009101">'1100'!$C$25</definedName>
    <definedName name="_P110009102">'1100'!$D$25</definedName>
    <definedName name="_P110009103">'1100'!$E$25</definedName>
    <definedName name="_P110009104">'1100'!$F$25</definedName>
    <definedName name="_P110009105">'1100'!$G$25</definedName>
    <definedName name="_P110009106">'1100'!$H$25</definedName>
    <definedName name="_P110009107">'1100'!$I$25</definedName>
    <definedName name="_P110009108">'1100'!$J$25</definedName>
    <definedName name="_P110009109">'1100'!$K$25</definedName>
    <definedName name="_P110009110">'1100'!$L$25</definedName>
    <definedName name="_P110009111">'1100'!$M$25</definedName>
    <definedName name="_P110009112">'1100'!$N$25</definedName>
    <definedName name="_P110009113">'1100'!$O$25</definedName>
    <definedName name="_P110009114">'1100'!$P$25</definedName>
    <definedName name="_P110009115">'1100'!$Q$25</definedName>
    <definedName name="_P110009201">'1100'!$C$48</definedName>
    <definedName name="_P110009202">'1100'!$D$48</definedName>
    <definedName name="_P110009203">'1100'!$E$48</definedName>
    <definedName name="_P110009204">'1100'!$F$48</definedName>
    <definedName name="_P110009205">'1100'!$G$48</definedName>
    <definedName name="_P110009206">'1100'!$H$48</definedName>
    <definedName name="_P110009207">'1100'!$I$48</definedName>
    <definedName name="_P110009208">'1100'!$J$48</definedName>
    <definedName name="_P110009209">'1100'!$K$48</definedName>
    <definedName name="_P110009210">'1100'!$L$48</definedName>
    <definedName name="_P110009211">'1100'!$M$48</definedName>
    <definedName name="_P110009212">'1100'!$N$48</definedName>
    <definedName name="_P110009213">'1100'!$O$48</definedName>
    <definedName name="_P110009214">'1100'!$P$48</definedName>
    <definedName name="_P110009215">'1100'!$Q$48</definedName>
    <definedName name="_P110010101">'1100'!$C$26</definedName>
    <definedName name="_P110010102">'1100'!$D$26</definedName>
    <definedName name="_P110010103">'1100'!$E$26</definedName>
    <definedName name="_P110010104">'1100'!$F$26</definedName>
    <definedName name="_P110010105">'1100'!$G$26</definedName>
    <definedName name="_P110010106">'1100'!$H$26</definedName>
    <definedName name="_P110010107">'1100'!$I$26</definedName>
    <definedName name="_P110010108">'1100'!$J$26</definedName>
    <definedName name="_P110010109">'1100'!$K$26</definedName>
    <definedName name="_P110010110">'1100'!$L$26</definedName>
    <definedName name="_P110010111">'1100'!$M$26</definedName>
    <definedName name="_P110010112">'1100'!$N$26</definedName>
    <definedName name="_P110010113">'1100'!$O$26</definedName>
    <definedName name="_P110010114">'1100'!$P$26</definedName>
    <definedName name="_P110010115">'1100'!$Q$26</definedName>
    <definedName name="_P110010201">'1100'!$C$49</definedName>
    <definedName name="_P110010202">'1100'!$D$49</definedName>
    <definedName name="_P110010203">'1100'!$E$49</definedName>
    <definedName name="_P110010204">'1100'!$F$49</definedName>
    <definedName name="_P110010205">'1100'!$G$49</definedName>
    <definedName name="_P110010206">'1100'!$H$49</definedName>
    <definedName name="_P110010207">'1100'!$I$49</definedName>
    <definedName name="_P110010208">'1100'!$J$49</definedName>
    <definedName name="_P110010209">'1100'!$K$49</definedName>
    <definedName name="_P110010210">'1100'!$L$49</definedName>
    <definedName name="_P110010211">'1100'!$M$49</definedName>
    <definedName name="_P110010212">'1100'!$N$49</definedName>
    <definedName name="_P110010213">'1100'!$O$49</definedName>
    <definedName name="_P110010214">'1100'!$P$49</definedName>
    <definedName name="_P110010215">'1100'!$Q$49</definedName>
    <definedName name="_P110011101">'1100'!$C$28</definedName>
    <definedName name="_P110011102">'1100'!$D$28</definedName>
    <definedName name="_P110011103">'1100'!$E$28</definedName>
    <definedName name="_P110011104">'1100'!$F$28</definedName>
    <definedName name="_P110011105">'1100'!$G$28</definedName>
    <definedName name="_P110011106">'1100'!$H$28</definedName>
    <definedName name="_P110011107">'1100'!$I$28</definedName>
    <definedName name="_P110011108">'1100'!$J$28</definedName>
    <definedName name="_P110011109">'1100'!$K$28</definedName>
    <definedName name="_P110011110">'1100'!$L$28</definedName>
    <definedName name="_P110011111">'1100'!$M$28</definedName>
    <definedName name="_P110011112">'1100'!$N$28</definedName>
    <definedName name="_P110011113">'1100'!$O$28</definedName>
    <definedName name="_P110011114">'1100'!$P$28</definedName>
    <definedName name="_P110011115">'1100'!$Q$28</definedName>
    <definedName name="_P110011201">'1100'!$C$51</definedName>
    <definedName name="_P110011202">'1100'!$D$51</definedName>
    <definedName name="_P110011203">'1100'!$E$51</definedName>
    <definedName name="_P110011204">'1100'!$F$51</definedName>
    <definedName name="_P110011205">'1100'!$G$51</definedName>
    <definedName name="_P110011206">'1100'!$H$51</definedName>
    <definedName name="_P110011207">'1100'!$I$51</definedName>
    <definedName name="_P110011208">'1100'!$J$51</definedName>
    <definedName name="_P110011209">'1100'!$K$51</definedName>
    <definedName name="_P110011210">'1100'!$L$51</definedName>
    <definedName name="_P110011211">'1100'!$M$51</definedName>
    <definedName name="_P110011212">'1100'!$N$51</definedName>
    <definedName name="_P110011213">'1100'!$O$51</definedName>
    <definedName name="_P110011214">'1100'!$P$51</definedName>
    <definedName name="_P110011215">'1100'!$Q$51</definedName>
    <definedName name="_P110012101">'1100'!$C$30</definedName>
    <definedName name="_P110012102">'1100'!$D$30</definedName>
    <definedName name="_P110012103">'1100'!$E$30</definedName>
    <definedName name="_P110012104">'1100'!$F$30</definedName>
    <definedName name="_P110012105">'1100'!$G$30</definedName>
    <definedName name="_P110012106">'1100'!$H$30</definedName>
    <definedName name="_P110012107">'1100'!$I$30</definedName>
    <definedName name="_P110012108">'1100'!$J$30</definedName>
    <definedName name="_P110012109">'1100'!$K$30</definedName>
    <definedName name="_P110012110">'1100'!$L$30</definedName>
    <definedName name="_P110012111">'1100'!$M$30</definedName>
    <definedName name="_P110012112">'1100'!$N$30</definedName>
    <definedName name="_P110012113">'1100'!$O$30</definedName>
    <definedName name="_P110012114">'1100'!$P$30</definedName>
    <definedName name="_P110012115">'1100'!$Q$30</definedName>
    <definedName name="_P110012201">'1100'!$C$53</definedName>
    <definedName name="_P110012202">'1100'!$D$53</definedName>
    <definedName name="_P110012203">'1100'!$E$53</definedName>
    <definedName name="_P110012204">'1100'!$F$53</definedName>
    <definedName name="_P110012205">'1100'!$G$53</definedName>
    <definedName name="_P110012206">'1100'!$H$53</definedName>
    <definedName name="_P110012207">'1100'!$I$53</definedName>
    <definedName name="_P110012208">'1100'!$J$53</definedName>
    <definedName name="_P110012209">'1100'!$K$53</definedName>
    <definedName name="_P110012210">'1100'!$L$53</definedName>
    <definedName name="_P110012211">'1100'!$M$53</definedName>
    <definedName name="_P110012212">'1100'!$N$53</definedName>
    <definedName name="_P110012213">'1100'!$O$53</definedName>
    <definedName name="_P110012214">'1100'!$P$53</definedName>
    <definedName name="_P110012215">'1100'!$Q$53</definedName>
    <definedName name="_P1100199101">'1100'!$C$32</definedName>
    <definedName name="_P1100199102">'1100'!$D$32</definedName>
    <definedName name="_P1100199103">'1100'!$E$32</definedName>
    <definedName name="_P1100199104">'1100'!$F$32</definedName>
    <definedName name="_P1100199105">'1100'!$G$32</definedName>
    <definedName name="_P1100199106">'1100'!$H$32</definedName>
    <definedName name="_P1100199107">'1100'!$I$32</definedName>
    <definedName name="_P1100199108">'1100'!$J$32</definedName>
    <definedName name="_P1100199109">'1100'!$K$32</definedName>
    <definedName name="_P1100199110">'1100'!$L$32</definedName>
    <definedName name="_P1100199111">'1100'!$M$32</definedName>
    <definedName name="_P1100199112">'1100'!$N$32</definedName>
    <definedName name="_P1100199113">'1100'!$O$32</definedName>
    <definedName name="_P1100199114">'1100'!$P$32</definedName>
    <definedName name="_P1100199115">'1100'!$Q$32</definedName>
    <definedName name="_P1100199201">'1100'!$C$55</definedName>
    <definedName name="_P1100199202">'1100'!$D$55</definedName>
    <definedName name="_P1100199203">'1100'!$E$55</definedName>
    <definedName name="_P1100199204">'1100'!$F$55</definedName>
    <definedName name="_P1100199205">'1100'!$G$55</definedName>
    <definedName name="_P1100199206">'1100'!$H$55</definedName>
    <definedName name="_P1100199207">'1100'!$I$55</definedName>
    <definedName name="_P1100199208">'1100'!$J$55</definedName>
    <definedName name="_P1100199209">'1100'!$K$55</definedName>
    <definedName name="_P1100199210">'1100'!$L$55</definedName>
    <definedName name="_P1100199211">'1100'!$M$55</definedName>
    <definedName name="_P1100199212">'1100'!$N$55</definedName>
    <definedName name="_P1100199213">'1100'!$O$55</definedName>
    <definedName name="_P1100199214">'1100'!$P$55</definedName>
    <definedName name="_P1100199215">'1100'!$Q$55</definedName>
    <definedName name="_P1100199301">'1100'!$C$57</definedName>
    <definedName name="_P1100199302">'1100'!$D$57</definedName>
    <definedName name="_P1100199303">'1100'!$E$57</definedName>
    <definedName name="_P1100199304">'1100'!$F$57</definedName>
    <definedName name="_P1100199305">'1100'!$G$57</definedName>
    <definedName name="_P1100199306">'1100'!$H$57</definedName>
    <definedName name="_P1100199307">'1100'!$I$57</definedName>
    <definedName name="_P1100199308">'1100'!$J$57</definedName>
    <definedName name="_P1100199309">'1100'!$K$57</definedName>
    <definedName name="_P1100199310">'1100'!$L$57</definedName>
    <definedName name="_P1100199311">'1100'!$M$57</definedName>
    <definedName name="_P1100199312">'1100'!$N$57</definedName>
    <definedName name="_P1100199313">'1100'!$O$57</definedName>
    <definedName name="_P1100199314">'1100'!$P$57</definedName>
    <definedName name="_P1100199315">'1100'!$Q$57</definedName>
    <definedName name="_P110021101">'1100'!$C$73</definedName>
    <definedName name="_P110021102">'1100'!$D$73</definedName>
    <definedName name="_P110021103">'1100'!$E$73</definedName>
    <definedName name="_P110021104">'1100'!$F$73</definedName>
    <definedName name="_P110021105">'1100'!$G$73</definedName>
    <definedName name="_P110021106">'1100'!$H$73</definedName>
    <definedName name="_P110021107">'1100'!$I$73</definedName>
    <definedName name="_P110021108">'1100'!$J$73</definedName>
    <definedName name="_P110021109">'1100'!$K$73</definedName>
    <definedName name="_P110021110">'1100'!$L$73</definedName>
    <definedName name="_P110021111">'1100'!$M$73</definedName>
    <definedName name="_P110021112">'1100'!$N$73</definedName>
    <definedName name="_P110021113">'1100'!$O$73</definedName>
    <definedName name="_P110021114">'1100'!$P$73</definedName>
    <definedName name="_P110021115">'1100'!$Q$73</definedName>
    <definedName name="_P110021201">'1100'!$C$96</definedName>
    <definedName name="_P110021202">'1100'!$D$96</definedName>
    <definedName name="_P110021203">'1100'!$E$96</definedName>
    <definedName name="_P110021204">'1100'!$F$96</definedName>
    <definedName name="_P110021205">'1100'!$G$96</definedName>
    <definedName name="_P110021206">'1100'!$H$96</definedName>
    <definedName name="_P110021207">'1100'!$I$96</definedName>
    <definedName name="_P110021208">'1100'!$J$96</definedName>
    <definedName name="_P110021209">'1100'!$K$96</definedName>
    <definedName name="_P110021210">'1100'!$L$96</definedName>
    <definedName name="_P110021211">'1100'!$M$96</definedName>
    <definedName name="_P110021212">'1100'!$N$96</definedName>
    <definedName name="_P110021213">'1100'!$O$96</definedName>
    <definedName name="_P110021214">'1100'!$P$96</definedName>
    <definedName name="_P110021215">'1100'!$Q$96</definedName>
    <definedName name="_P110022101">'1100'!$C$74</definedName>
    <definedName name="_P110022102">'1100'!$D$74</definedName>
    <definedName name="_P110022103">'1100'!$E$74</definedName>
    <definedName name="_P110022104">'1100'!$F$74</definedName>
    <definedName name="_P110022105">'1100'!$G$74</definedName>
    <definedName name="_P110022106">'1100'!$H$74</definedName>
    <definedName name="_P110022107">'1100'!$I$74</definedName>
    <definedName name="_P110022108">'1100'!$J$74</definedName>
    <definedName name="_P110022109">'1100'!$K$74</definedName>
    <definedName name="_P110022110">'1100'!$L$74</definedName>
    <definedName name="_P110022111">'1100'!$M$74</definedName>
    <definedName name="_P110022112">'1100'!$N$74</definedName>
    <definedName name="_P110022113">'1100'!$O$74</definedName>
    <definedName name="_P110022114">'1100'!$P$74</definedName>
    <definedName name="_P110022115">'1100'!$Q$74</definedName>
    <definedName name="_P110022201">'1100'!$C$97</definedName>
    <definedName name="_P110022202">'1100'!$D$97</definedName>
    <definedName name="_P110022203">'1100'!$E$97</definedName>
    <definedName name="_P110022204">'1100'!$F$97</definedName>
    <definedName name="_P110022205">'1100'!$G$97</definedName>
    <definedName name="_P110022206">'1100'!$H$97</definedName>
    <definedName name="_P110022207">'1100'!$I$97</definedName>
    <definedName name="_P110022208">'1100'!$J$97</definedName>
    <definedName name="_P110022209">'1100'!$K$97</definedName>
    <definedName name="_P110022210">'1100'!$L$97</definedName>
    <definedName name="_P110022211">'1100'!$M$97</definedName>
    <definedName name="_P110022212">'1100'!$N$97</definedName>
    <definedName name="_P110022213">'1100'!$O$97</definedName>
    <definedName name="_P110022214">'1100'!$P$97</definedName>
    <definedName name="_P110022215">'1100'!$Q$97</definedName>
    <definedName name="_P110023101">'1100'!$C$76</definedName>
    <definedName name="_P110023102">'1100'!$D$76</definedName>
    <definedName name="_P110023103">'1100'!$E$76</definedName>
    <definedName name="_P110023104">'1100'!$F$76</definedName>
    <definedName name="_P110023105">'1100'!$G$76</definedName>
    <definedName name="_P110023106">'1100'!$H$76</definedName>
    <definedName name="_P110023107">'1100'!$I$76</definedName>
    <definedName name="_P110023108">'1100'!$J$76</definedName>
    <definedName name="_P110023109">'1100'!$K$76</definedName>
    <definedName name="_P110023110">'1100'!$L$76</definedName>
    <definedName name="_P110023111">'1100'!$M$76</definedName>
    <definedName name="_P110023112">'1100'!$N$76</definedName>
    <definedName name="_P110023113">'1100'!$O$76</definedName>
    <definedName name="_P110023114">'1100'!$P$76</definedName>
    <definedName name="_P110023115">'1100'!$Q$76</definedName>
    <definedName name="_P110023201">'1100'!$C$99</definedName>
    <definedName name="_P110023202">'1100'!$D$99</definedName>
    <definedName name="_P110023203">'1100'!$E$99</definedName>
    <definedName name="_P110023204">'1100'!$F$99</definedName>
    <definedName name="_P110023205">'1100'!$G$99</definedName>
    <definedName name="_P110023206">'1100'!$H$99</definedName>
    <definedName name="_P110023207">'1100'!$I$99</definedName>
    <definedName name="_P110023208">'1100'!$J$99</definedName>
    <definedName name="_P110023209">'1100'!$K$99</definedName>
    <definedName name="_P110023210">'1100'!$L$99</definedName>
    <definedName name="_P110023211">'1100'!$M$99</definedName>
    <definedName name="_P110023212">'1100'!$N$99</definedName>
    <definedName name="_P110023213">'1100'!$O$99</definedName>
    <definedName name="_P110023214">'1100'!$P$99</definedName>
    <definedName name="_P110023215">'1100'!$Q$99</definedName>
    <definedName name="_P110024101">'1100'!$C$77</definedName>
    <definedName name="_P110024102">'1100'!$D$77</definedName>
    <definedName name="_P110024103">'1100'!$E$77</definedName>
    <definedName name="_P110024104">'1100'!$F$77</definedName>
    <definedName name="_P110024105">'1100'!$G$77</definedName>
    <definedName name="_P110024106">'1100'!$H$77</definedName>
    <definedName name="_P110024107">'1100'!$I$77</definedName>
    <definedName name="_P110024108">'1100'!$J$77</definedName>
    <definedName name="_P110024109">'1100'!$K$77</definedName>
    <definedName name="_P110024110">'1100'!$L$77</definedName>
    <definedName name="_P110024111">'1100'!$M$77</definedName>
    <definedName name="_P110024112">'1100'!$N$77</definedName>
    <definedName name="_P110024113">'1100'!$O$77</definedName>
    <definedName name="_P110024114">'1100'!$P$77</definedName>
    <definedName name="_P110024115">'1100'!$Q$77</definedName>
    <definedName name="_P110024201">'1100'!$C$100</definedName>
    <definedName name="_P110024202">'1100'!$D$100</definedName>
    <definedName name="_P110024203">'1100'!$E$100</definedName>
    <definedName name="_P110024204">'1100'!$F$100</definedName>
    <definedName name="_P110024205">'1100'!$G$100</definedName>
    <definedName name="_P110024206">'1100'!$H$100</definedName>
    <definedName name="_P110024207">'1100'!$I$100</definedName>
    <definedName name="_P110024208">'1100'!$J$100</definedName>
    <definedName name="_P110024209">'1100'!$K$100</definedName>
    <definedName name="_P110024210">'1100'!$L$100</definedName>
    <definedName name="_P110024211">'1100'!$M$100</definedName>
    <definedName name="_P110024212">'1100'!$N$100</definedName>
    <definedName name="_P110024213">'1100'!$O$100</definedName>
    <definedName name="_P110024214">'1100'!$P$100</definedName>
    <definedName name="_P110024215">'1100'!$Q$100</definedName>
    <definedName name="_P110025101">'1100'!$C$79</definedName>
    <definedName name="_P110025102">'1100'!$D$79</definedName>
    <definedName name="_P110025103">'1100'!$E$79</definedName>
    <definedName name="_P110025104">'1100'!$F$79</definedName>
    <definedName name="_P110025105">'1100'!$G$79</definedName>
    <definedName name="_P110025106">'1100'!$H$79</definedName>
    <definedName name="_P110025107">'1100'!$I$79</definedName>
    <definedName name="_P110025108">'1100'!$J$79</definedName>
    <definedName name="_P110025109">'1100'!$K$79</definedName>
    <definedName name="_P110025110">'1100'!$L$79</definedName>
    <definedName name="_P110025111">'1100'!$M$79</definedName>
    <definedName name="_P110025112">'1100'!$N$79</definedName>
    <definedName name="_P110025113">'1100'!$O$79</definedName>
    <definedName name="_P110025114">'1100'!$P$79</definedName>
    <definedName name="_P110025115">'1100'!$Q$79</definedName>
    <definedName name="_P110025201">'1100'!$C$102</definedName>
    <definedName name="_P110025202">'1100'!$D$102</definedName>
    <definedName name="_P110025203">'1100'!$E$102</definedName>
    <definedName name="_P110025204">'1100'!$F$102</definedName>
    <definedName name="_P110025205">'1100'!$G$102</definedName>
    <definedName name="_P110025206">'1100'!$H$102</definedName>
    <definedName name="_P110025207">'1100'!$I$102</definedName>
    <definedName name="_P110025208">'1100'!$J$102</definedName>
    <definedName name="_P110025209">'1100'!$K$102</definedName>
    <definedName name="_P110025210">'1100'!$L$102</definedName>
    <definedName name="_P110025211">'1100'!$M$102</definedName>
    <definedName name="_P110025212">'1100'!$N$102</definedName>
    <definedName name="_P110025213">'1100'!$O$102</definedName>
    <definedName name="_P110025214">'1100'!$P$102</definedName>
    <definedName name="_P110025215">'1100'!$Q$102</definedName>
    <definedName name="_P110026101">'1100'!$C$80</definedName>
    <definedName name="_P110026102">'1100'!$D$80</definedName>
    <definedName name="_P110026103">'1100'!$E$80</definedName>
    <definedName name="_P110026104">'1100'!$F$80</definedName>
    <definedName name="_P110026105">'1100'!$G$80</definedName>
    <definedName name="_P110026106">'1100'!$H$80</definedName>
    <definedName name="_P110026107">'1100'!$I$80</definedName>
    <definedName name="_P110026108">'1100'!$J$80</definedName>
    <definedName name="_P110026109">'1100'!$K$80</definedName>
    <definedName name="_P110026110">'1100'!$L$80</definedName>
    <definedName name="_P110026111">'1100'!$M$80</definedName>
    <definedName name="_P110026112">'1100'!$N$80</definedName>
    <definedName name="_P110026113">'1100'!$O$80</definedName>
    <definedName name="_P110026114">'1100'!$P$80</definedName>
    <definedName name="_P110026115">'1100'!$Q$80</definedName>
    <definedName name="_P110026201">'1100'!$C$103</definedName>
    <definedName name="_P110026202">'1100'!$D$103</definedName>
    <definedName name="_P110026203">'1100'!$E$103</definedName>
    <definedName name="_P110026204">'1100'!$F$103</definedName>
    <definedName name="_P110026205">'1100'!$G$103</definedName>
    <definedName name="_P110026206">'1100'!$H$103</definedName>
    <definedName name="_P110026207">'1100'!$I$103</definedName>
    <definedName name="_P110026208">'1100'!$J$103</definedName>
    <definedName name="_P110026209">'1100'!$K$103</definedName>
    <definedName name="_P110026210">'1100'!$L$103</definedName>
    <definedName name="_P110026211">'1100'!$M$103</definedName>
    <definedName name="_P110026212">'1100'!$N$103</definedName>
    <definedName name="_P110026213">'1100'!$O$103</definedName>
    <definedName name="_P110026214">'1100'!$P$103</definedName>
    <definedName name="_P110026215">'1100'!$Q$103</definedName>
    <definedName name="_P110027101">'1100'!$C$82</definedName>
    <definedName name="_P110027102">'1100'!$D$82</definedName>
    <definedName name="_P110027103">'1100'!$E$82</definedName>
    <definedName name="_P110027104">'1100'!$F$82</definedName>
    <definedName name="_P110027105">'1100'!$G$82</definedName>
    <definedName name="_P110027106">'1100'!$H$82</definedName>
    <definedName name="_P110027107">'1100'!$I$82</definedName>
    <definedName name="_P110027108">'1100'!$J$82</definedName>
    <definedName name="_P110027109">'1100'!$K$82</definedName>
    <definedName name="_P110027110">'1100'!$L$82</definedName>
    <definedName name="_P110027111">'1100'!$M$82</definedName>
    <definedName name="_P110027112">'1100'!$N$82</definedName>
    <definedName name="_P110027113">'1100'!$O$82</definedName>
    <definedName name="_P110027114">'1100'!$P$82</definedName>
    <definedName name="_P110027115">'1100'!$Q$82</definedName>
    <definedName name="_P110027201">'1100'!$C$105</definedName>
    <definedName name="_P110027202">'1100'!$D$105</definedName>
    <definedName name="_P110027203">'1100'!$E$105</definedName>
    <definedName name="_P110027204">'1100'!$F$105</definedName>
    <definedName name="_P110027205">'1100'!$G$105</definedName>
    <definedName name="_P110027206">'1100'!$H$105</definedName>
    <definedName name="_P110027207">'1100'!$I$105</definedName>
    <definedName name="_P110027208">'1100'!$J$105</definedName>
    <definedName name="_P110027209">'1100'!$K$105</definedName>
    <definedName name="_P110027210">'1100'!$L$105</definedName>
    <definedName name="_P110027211">'1100'!$M$105</definedName>
    <definedName name="_P110027212">'1100'!$N$105</definedName>
    <definedName name="_P110027213">'1100'!$O$105</definedName>
    <definedName name="_P110027214">'1100'!$P$105</definedName>
    <definedName name="_P110027215">'1100'!$Q$105</definedName>
    <definedName name="_P110028101">'1100'!$C$83</definedName>
    <definedName name="_P110028102">'1100'!$D$83</definedName>
    <definedName name="_P110028103">'1100'!$E$83</definedName>
    <definedName name="_P110028104">'1100'!$F$83</definedName>
    <definedName name="_P110028105">'1100'!$G$83</definedName>
    <definedName name="_P110028106">'1100'!$H$83</definedName>
    <definedName name="_P110028107">'1100'!$I$83</definedName>
    <definedName name="_P110028108">'1100'!$J$83</definedName>
    <definedName name="_P110028109">'1100'!$K$83</definedName>
    <definedName name="_P110028110">'1100'!$L$83</definedName>
    <definedName name="_P110028111">'1100'!$M$83</definedName>
    <definedName name="_P110028112">'1100'!$N$83</definedName>
    <definedName name="_P110028113">'1100'!$O$83</definedName>
    <definedName name="_P110028114">'1100'!$P$83</definedName>
    <definedName name="_P110028115">'1100'!$Q$83</definedName>
    <definedName name="_P110028201">'1100'!$C$106</definedName>
    <definedName name="_P110028202">'1100'!$D$106</definedName>
    <definedName name="_P110028203">'1100'!$E$106</definedName>
    <definedName name="_P110028204">'1100'!$F$106</definedName>
    <definedName name="_P110028205">'1100'!$G$106</definedName>
    <definedName name="_P110028206">'1100'!$H$106</definedName>
    <definedName name="_P110028207">'1100'!$I$106</definedName>
    <definedName name="_P110028208">'1100'!$J$106</definedName>
    <definedName name="_P110028209">'1100'!$K$106</definedName>
    <definedName name="_P110028210">'1100'!$L$106</definedName>
    <definedName name="_P110028211">'1100'!$M$106</definedName>
    <definedName name="_P110028212">'1100'!$N$106</definedName>
    <definedName name="_P110028213">'1100'!$O$106</definedName>
    <definedName name="_P110028214">'1100'!$P$106</definedName>
    <definedName name="_P110028215">'1100'!$Q$106</definedName>
    <definedName name="_P110029101">'1100'!$C$85</definedName>
    <definedName name="_P110029102">'1100'!$D$85</definedName>
    <definedName name="_P110029103">'1100'!$E$85</definedName>
    <definedName name="_P110029104">'1100'!$F$85</definedName>
    <definedName name="_P110029105">'1100'!$G$85</definedName>
    <definedName name="_P110029106">'1100'!$H$85</definedName>
    <definedName name="_P110029107">'1100'!$I$85</definedName>
    <definedName name="_P110029108">'1100'!$J$85</definedName>
    <definedName name="_P110029109">'1100'!$K$85</definedName>
    <definedName name="_P110029110">'1100'!$L$85</definedName>
    <definedName name="_P110029111">'1100'!$M$85</definedName>
    <definedName name="_P110029112">'1100'!$N$85</definedName>
    <definedName name="_P110029113">'1100'!$O$85</definedName>
    <definedName name="_P110029114">'1100'!$P$85</definedName>
    <definedName name="_P110029115">'1100'!$Q$85</definedName>
    <definedName name="_P110029201">'1100'!$C$108</definedName>
    <definedName name="_P110029202">'1100'!$D$108</definedName>
    <definedName name="_P110029203">'1100'!$E$108</definedName>
    <definedName name="_P110029204">'1100'!$F$108</definedName>
    <definedName name="_P110029205">'1100'!$G$108</definedName>
    <definedName name="_P110029206">'1100'!$H$108</definedName>
    <definedName name="_P110029207">'1100'!$I$108</definedName>
    <definedName name="_P110029208">'1100'!$J$108</definedName>
    <definedName name="_P110029209">'1100'!$K$108</definedName>
    <definedName name="_P110029210">'1100'!$L$108</definedName>
    <definedName name="_P110029211">'1100'!$M$108</definedName>
    <definedName name="_P110029212">'1100'!$N$108</definedName>
    <definedName name="_P110029213">'1100'!$O$108</definedName>
    <definedName name="_P110029214">'1100'!$P$108</definedName>
    <definedName name="_P110029215">'1100'!$Q$108</definedName>
    <definedName name="_P110030101">'1100'!$C$86</definedName>
    <definedName name="_P110030102">'1100'!$D$86</definedName>
    <definedName name="_P110030103">'1100'!$E$86</definedName>
    <definedName name="_P110030104">'1100'!$F$86</definedName>
    <definedName name="_P110030105">'1100'!$G$86</definedName>
    <definedName name="_P110030106">'1100'!$H$86</definedName>
    <definedName name="_P110030107">'1100'!$I$86</definedName>
    <definedName name="_P110030108">'1100'!$J$86</definedName>
    <definedName name="_P110030109">'1100'!$K$86</definedName>
    <definedName name="_P110030110">'1100'!$L$86</definedName>
    <definedName name="_P110030111">'1100'!$M$86</definedName>
    <definedName name="_P110030112">'1100'!$N$86</definedName>
    <definedName name="_P110030113">'1100'!$O$86</definedName>
    <definedName name="_P110030114">'1100'!$P$86</definedName>
    <definedName name="_P110030115">'1100'!$Q$86</definedName>
    <definedName name="_P110030201">'1100'!$C$109</definedName>
    <definedName name="_P110030202">'1100'!$D$109</definedName>
    <definedName name="_P110030203">'1100'!$E$109</definedName>
    <definedName name="_P110030204">'1100'!$F$109</definedName>
    <definedName name="_P110030205">'1100'!$G$109</definedName>
    <definedName name="_P110030206">'1100'!$H$109</definedName>
    <definedName name="_P110030207">'1100'!$I$109</definedName>
    <definedName name="_P110030208">'1100'!$J$109</definedName>
    <definedName name="_P110030209">'1100'!$K$109</definedName>
    <definedName name="_P110030210">'1100'!$L$109</definedName>
    <definedName name="_P110030211">'1100'!$M$109</definedName>
    <definedName name="_P110030212">'1100'!$N$109</definedName>
    <definedName name="_P110030213">'1100'!$O$109</definedName>
    <definedName name="_P110030214">'1100'!$P$109</definedName>
    <definedName name="_P110030215">'1100'!$Q$109</definedName>
    <definedName name="_P110031101">'1100'!$C$88</definedName>
    <definedName name="_P110031102">'1100'!$D$88</definedName>
    <definedName name="_P110031103">'1100'!$E$88</definedName>
    <definedName name="_P110031104">'1100'!$F$88</definedName>
    <definedName name="_P110031105">'1100'!$G$88</definedName>
    <definedName name="_P110031106">'1100'!$H$88</definedName>
    <definedName name="_P110031107">'1100'!$I$88</definedName>
    <definedName name="_P110031108">'1100'!$J$88</definedName>
    <definedName name="_P110031109">'1100'!$K$88</definedName>
    <definedName name="_P110031110">'1100'!$L$88</definedName>
    <definedName name="_P110031111">'1100'!$M$88</definedName>
    <definedName name="_P110031112">'1100'!$N$88</definedName>
    <definedName name="_P110031113">'1100'!$O$88</definedName>
    <definedName name="_P110031114">'1100'!$P$88</definedName>
    <definedName name="_P110031115">'1100'!$Q$88</definedName>
    <definedName name="_P110031201">'1100'!$C$111</definedName>
    <definedName name="_P110031202">'1100'!$D$111</definedName>
    <definedName name="_P110031203">'1100'!$E$111</definedName>
    <definedName name="_P110031204">'1100'!$F$111</definedName>
    <definedName name="_P110031205">'1100'!$G$111</definedName>
    <definedName name="_P110031206">'1100'!$H$111</definedName>
    <definedName name="_P110031207">'1100'!$I$111</definedName>
    <definedName name="_P110031208">'1100'!$J$111</definedName>
    <definedName name="_P110031209">'1100'!$K$111</definedName>
    <definedName name="_P110031210">'1100'!$L$111</definedName>
    <definedName name="_P110031211">'1100'!$M$111</definedName>
    <definedName name="_P110031212">'1100'!$N$111</definedName>
    <definedName name="_P110031213">'1100'!$O$111</definedName>
    <definedName name="_P110031214">'1100'!$P$111</definedName>
    <definedName name="_P110031215">'1100'!$Q$111</definedName>
    <definedName name="_P110032101">'1100'!$C$90</definedName>
    <definedName name="_P110032102">'1100'!$D$90</definedName>
    <definedName name="_P110032103">'1100'!$E$90</definedName>
    <definedName name="_P110032104">'1100'!$F$90</definedName>
    <definedName name="_P110032105">'1100'!$G$90</definedName>
    <definedName name="_P110032106">'1100'!$H$90</definedName>
    <definedName name="_P110032107">'1100'!$I$90</definedName>
    <definedName name="_P110032108">'1100'!$J$90</definedName>
    <definedName name="_P110032109">'1100'!$K$90</definedName>
    <definedName name="_P110032110">'1100'!$L$90</definedName>
    <definedName name="_P110032111">'1100'!$M$90</definedName>
    <definedName name="_P110032112">'1100'!$N$90</definedName>
    <definedName name="_P110032113">'1100'!$O$90</definedName>
    <definedName name="_P110032114">'1100'!$P$90</definedName>
    <definedName name="_P110032115">'1100'!$Q$90</definedName>
    <definedName name="_P110032201">'1100'!$C$113</definedName>
    <definedName name="_P110032202">'1100'!$D$113</definedName>
    <definedName name="_P110032203">'1100'!$E$113</definedName>
    <definedName name="_P110032204">'1100'!$F$113</definedName>
    <definedName name="_P110032205">'1100'!$G$113</definedName>
    <definedName name="_P110032206">'1100'!$H$113</definedName>
    <definedName name="_P110032207">'1100'!$I$113</definedName>
    <definedName name="_P110032208">'1100'!$J$113</definedName>
    <definedName name="_P110032209">'1100'!$K$113</definedName>
    <definedName name="_P110032210">'1100'!$L$113</definedName>
    <definedName name="_P110032211">'1100'!$M$113</definedName>
    <definedName name="_P110032212">'1100'!$N$113</definedName>
    <definedName name="_P110032213">'1100'!$O$113</definedName>
    <definedName name="_P110032214">'1100'!$P$113</definedName>
    <definedName name="_P110032215">'1100'!$Q$113</definedName>
    <definedName name="_P1100399101">'1100'!$C$92</definedName>
    <definedName name="_P1100399102">'1100'!$D$92</definedName>
    <definedName name="_P1100399103">'1100'!$E$92</definedName>
    <definedName name="_P1100399104">'1100'!$F$92</definedName>
    <definedName name="_P1100399105">'1100'!$G$92</definedName>
    <definedName name="_P1100399106">'1100'!$H$92</definedName>
    <definedName name="_P1100399107">'1100'!$I$92</definedName>
    <definedName name="_P1100399108">'1100'!$J$92</definedName>
    <definedName name="_P1100399109">'1100'!$K$92</definedName>
    <definedName name="_P1100399110">'1100'!$L$92</definedName>
    <definedName name="_P1100399111">'1100'!$M$92</definedName>
    <definedName name="_P1100399112">'1100'!$N$92</definedName>
    <definedName name="_P1100399113">'1100'!$O$92</definedName>
    <definedName name="_P1100399114">'1100'!$P$92</definedName>
    <definedName name="_P1100399115">'1100'!$Q$92</definedName>
    <definedName name="_P1100399201">'1100'!$C$115</definedName>
    <definedName name="_P1100399202">'1100'!$D$115</definedName>
    <definedName name="_P1100399203">'1100'!$E$115</definedName>
    <definedName name="_P1100399204">'1100'!$F$115</definedName>
    <definedName name="_P1100399205">'1100'!$G$115</definedName>
    <definedName name="_P1100399206">'1100'!$H$115</definedName>
    <definedName name="_P1100399207">'1100'!$I$115</definedName>
    <definedName name="_P1100399208">'1100'!$J$115</definedName>
    <definedName name="_P1100399209">'1100'!$K$115</definedName>
    <definedName name="_P1100399210">'1100'!$L$115</definedName>
    <definedName name="_P1100399211">'1100'!$M$115</definedName>
    <definedName name="_P1100399212">'1100'!$N$115</definedName>
    <definedName name="_P1100399213">'1100'!$O$115</definedName>
    <definedName name="_P1100399214">'1100'!$P$115</definedName>
    <definedName name="_P1100399215">'1100'!$Q$115</definedName>
    <definedName name="_P1100399301">'1100'!$C$117</definedName>
    <definedName name="_P1100399302">'1100'!$D$117</definedName>
    <definedName name="_P1100399303">'1100'!$E$117</definedName>
    <definedName name="_P1100399304">'1100'!$F$117</definedName>
    <definedName name="_P1100399305">'1100'!$G$117</definedName>
    <definedName name="_P1100399306">'1100'!$H$117</definedName>
    <definedName name="_P1100399307">'1100'!$I$117</definedName>
    <definedName name="_P1100399308">'1100'!$J$117</definedName>
    <definedName name="_P1100399309">'1100'!$K$117</definedName>
    <definedName name="_P1100399310">'1100'!$L$117</definedName>
    <definedName name="_P1100399311">'1100'!$M$117</definedName>
    <definedName name="_P1100399312">'1100'!$N$117</definedName>
    <definedName name="_P1100399313">'1100'!$O$117</definedName>
    <definedName name="_P1100399314">'1100'!$P$117</definedName>
    <definedName name="_P1100399315">'1100'!$Q$117</definedName>
    <definedName name="_P110041101">'1100'!$C$131</definedName>
    <definedName name="_P110041102">'1100'!$D$131</definedName>
    <definedName name="_P110041103">'1100'!$E$131</definedName>
    <definedName name="_P110041104">'1100'!$F$131</definedName>
    <definedName name="_P110041105">'1100'!$G$131</definedName>
    <definedName name="_P110041106">'1100'!$H$131</definedName>
    <definedName name="_P110041107">'1100'!$I$131</definedName>
    <definedName name="_P110041108">'1100'!$J$131</definedName>
    <definedName name="_P110041109">'1100'!$K$131</definedName>
    <definedName name="_P110041110">'1100'!$L$131</definedName>
    <definedName name="_P110041111">'1100'!$M$131</definedName>
    <definedName name="_P110041112">'1100'!$N$131</definedName>
    <definedName name="_P110041113">'1100'!$O$131</definedName>
    <definedName name="_P110041114">'1100'!$P$131</definedName>
    <definedName name="_P110041115">'1100'!$Q$131</definedName>
    <definedName name="_P110042101">'1100'!$C$132</definedName>
    <definedName name="_P110042102">'1100'!$D$132</definedName>
    <definedName name="_P110042103">'1100'!$E$132</definedName>
    <definedName name="_P110042104">'1100'!$F$132</definedName>
    <definedName name="_P110042105">'1100'!$G$132</definedName>
    <definedName name="_P110042106">'1100'!$H$132</definedName>
    <definedName name="_P110042107">'1100'!$I$132</definedName>
    <definedName name="_P110042108">'1100'!$J$132</definedName>
    <definedName name="_P110042109">'1100'!$K$132</definedName>
    <definedName name="_P110042110">'1100'!$L$132</definedName>
    <definedName name="_P110042111">'1100'!$M$132</definedName>
    <definedName name="_P110042112">'1100'!$N$132</definedName>
    <definedName name="_P110042113">'1100'!$O$132</definedName>
    <definedName name="_P110042114">'1100'!$P$132</definedName>
    <definedName name="_P110042115">'1100'!$Q$132</definedName>
    <definedName name="_P110043101">'1100'!$C$134</definedName>
    <definedName name="_P110043102">'1100'!$D$134</definedName>
    <definedName name="_P110043103">'1100'!$E$134</definedName>
    <definedName name="_P110043104">'1100'!$F$134</definedName>
    <definedName name="_P110043105">'1100'!$G$134</definedName>
    <definedName name="_P110043106">'1100'!$H$134</definedName>
    <definedName name="_P110043107">'1100'!$I$134</definedName>
    <definedName name="_P110043108">'1100'!$J$134</definedName>
    <definedName name="_P110043109">'1100'!$K$134</definedName>
    <definedName name="_P110043110">'1100'!$L$134</definedName>
    <definedName name="_P110043111">'1100'!$M$134</definedName>
    <definedName name="_P110043112">'1100'!$N$134</definedName>
    <definedName name="_P110043113">'1100'!$O$134</definedName>
    <definedName name="_P110043114">'1100'!$P$134</definedName>
    <definedName name="_P110043115">'1100'!$Q$134</definedName>
    <definedName name="_P110044101">'1100'!$C$135</definedName>
    <definedName name="_P110044102">'1100'!$D$135</definedName>
    <definedName name="_P110044103">'1100'!$E$135</definedName>
    <definedName name="_P110044104">'1100'!$F$135</definedName>
    <definedName name="_P110044105">'1100'!$G$135</definedName>
    <definedName name="_P110044106">'1100'!$H$135</definedName>
    <definedName name="_P110044107">'1100'!$I$135</definedName>
    <definedName name="_P110044108">'1100'!$J$135</definedName>
    <definedName name="_P110044109">'1100'!$K$135</definedName>
    <definedName name="_P110044110">'1100'!$L$135</definedName>
    <definedName name="_P110044111">'1100'!$M$135</definedName>
    <definedName name="_P110044112">'1100'!$N$135</definedName>
    <definedName name="_P110044113">'1100'!$O$135</definedName>
    <definedName name="_P110044114">'1100'!$P$135</definedName>
    <definedName name="_P110044115">'1100'!$Q$135</definedName>
    <definedName name="_P110045101">'1100'!$C$137</definedName>
    <definedName name="_P110045102">'1100'!$D$137</definedName>
    <definedName name="_P110045103">'1100'!$E$137</definedName>
    <definedName name="_P110045104">'1100'!$F$137</definedName>
    <definedName name="_P110045105">'1100'!$G$137</definedName>
    <definedName name="_P110045106">'1100'!$H$137</definedName>
    <definedName name="_P110045107">'1100'!$I$137</definedName>
    <definedName name="_P110045108">'1100'!$J$137</definedName>
    <definedName name="_P110045109">'1100'!$K$137</definedName>
    <definedName name="_P110045110">'1100'!$L$137</definedName>
    <definedName name="_P110045111">'1100'!$M$137</definedName>
    <definedName name="_P110045112">'1100'!$N$137</definedName>
    <definedName name="_P110045113">'1100'!$O$137</definedName>
    <definedName name="_P110045114">'1100'!$P$137</definedName>
    <definedName name="_P110045115">'1100'!$Q$137</definedName>
    <definedName name="_P110046101">'1100'!$C$138</definedName>
    <definedName name="_P110046102">'1100'!$D$138</definedName>
    <definedName name="_P110046103">'1100'!$E$138</definedName>
    <definedName name="_P110046104">'1100'!$F$138</definedName>
    <definedName name="_P110046105">'1100'!$G$138</definedName>
    <definedName name="_P110046106">'1100'!$H$138</definedName>
    <definedName name="_P110046107">'1100'!$I$138</definedName>
    <definedName name="_P110046108">'1100'!$J$138</definedName>
    <definedName name="_P110046109">'1100'!$K$138</definedName>
    <definedName name="_P110046110">'1100'!$L$138</definedName>
    <definedName name="_P110046111">'1100'!$M$138</definedName>
    <definedName name="_P110046112">'1100'!$N$138</definedName>
    <definedName name="_P110046113">'1100'!$O$138</definedName>
    <definedName name="_P110046114">'1100'!$P$138</definedName>
    <definedName name="_P110046115">'1100'!$Q$138</definedName>
    <definedName name="_P110047101">'1100'!$C$140</definedName>
    <definedName name="_P110047102">'1100'!$D$140</definedName>
    <definedName name="_P110047103">'1100'!$E$140</definedName>
    <definedName name="_P110047104">'1100'!$F$140</definedName>
    <definedName name="_P110047105">'1100'!$G$140</definedName>
    <definedName name="_P110047106">'1100'!$H$140</definedName>
    <definedName name="_P110047107">'1100'!$I$140</definedName>
    <definedName name="_P110047108">'1100'!$J$140</definedName>
    <definedName name="_P110047109">'1100'!$K$140</definedName>
    <definedName name="_P110047110">'1100'!$L$140</definedName>
    <definedName name="_P110047111">'1100'!$M$140</definedName>
    <definedName name="_P110047112">'1100'!$N$140</definedName>
    <definedName name="_P110047113">'1100'!$O$140</definedName>
    <definedName name="_P110047114">'1100'!$P$140</definedName>
    <definedName name="_P110047115">'1100'!$Q$140</definedName>
    <definedName name="_P110048101">'1100'!$C$141</definedName>
    <definedName name="_P110048102">'1100'!$D$141</definedName>
    <definedName name="_P110048103">'1100'!$E$141</definedName>
    <definedName name="_P110048104">'1100'!$F$141</definedName>
    <definedName name="_P110048105">'1100'!$G$141</definedName>
    <definedName name="_P110048106">'1100'!$H$141</definedName>
    <definedName name="_P110048107">'1100'!$I$141</definedName>
    <definedName name="_P110048108">'1100'!$J$141</definedName>
    <definedName name="_P110048109">'1100'!$K$141</definedName>
    <definedName name="_P110048110">'1100'!$L$141</definedName>
    <definedName name="_P110048111">'1100'!$M$141</definedName>
    <definedName name="_P110048112">'1100'!$N$141</definedName>
    <definedName name="_P110048113">'1100'!$O$141</definedName>
    <definedName name="_P110048114">'1100'!$P$141</definedName>
    <definedName name="_P110048115">'1100'!$Q$141</definedName>
    <definedName name="_P110049101">'1100'!$C$143</definedName>
    <definedName name="_P110049102">'1100'!$D$143</definedName>
    <definedName name="_P110049103">'1100'!$E$143</definedName>
    <definedName name="_P110049104">'1100'!$F$143</definedName>
    <definedName name="_P110049105">'1100'!$G$143</definedName>
    <definedName name="_P110049106">'1100'!$H$143</definedName>
    <definedName name="_P110049107">'1100'!$I$143</definedName>
    <definedName name="_P110049108">'1100'!$J$143</definedName>
    <definedName name="_P110049109">'1100'!$K$143</definedName>
    <definedName name="_P110049110">'1100'!$L$143</definedName>
    <definedName name="_P110049111">'1100'!$M$143</definedName>
    <definedName name="_P110049112">'1100'!$N$143</definedName>
    <definedName name="_P110049113">'1100'!$O$143</definedName>
    <definedName name="_P110049114">'1100'!$P$143</definedName>
    <definedName name="_P110049115">'1100'!$Q$143</definedName>
    <definedName name="_P110050101">'1100'!$C$144</definedName>
    <definedName name="_P110050102">'1100'!$D$144</definedName>
    <definedName name="_P110050103">'1100'!$E$144</definedName>
    <definedName name="_P110050104">'1100'!$F$144</definedName>
    <definedName name="_P110050105">'1100'!$G$144</definedName>
    <definedName name="_P110050106">'1100'!$H$144</definedName>
    <definedName name="_P110050107">'1100'!$I$144</definedName>
    <definedName name="_P110050108">'1100'!$J$144</definedName>
    <definedName name="_P110050109">'1100'!$K$144</definedName>
    <definedName name="_P110050110">'1100'!$L$144</definedName>
    <definedName name="_P110050111">'1100'!$M$144</definedName>
    <definedName name="_P110050112">'1100'!$N$144</definedName>
    <definedName name="_P110050113">'1100'!$O$144</definedName>
    <definedName name="_P110050114">'1100'!$P$144</definedName>
    <definedName name="_P110050115">'1100'!$Q$144</definedName>
    <definedName name="_P110051101">'1100'!$C$146</definedName>
    <definedName name="_P110051102">'1100'!$D$146</definedName>
    <definedName name="_P110051103">'1100'!$E$146</definedName>
    <definedName name="_P110051104">'1100'!$F$146</definedName>
    <definedName name="_P110051105">'1100'!$G$146</definedName>
    <definedName name="_P110051106">'1100'!$H$146</definedName>
    <definedName name="_P110051107">'1100'!$I$146</definedName>
    <definedName name="_P110051108">'1100'!$J$146</definedName>
    <definedName name="_P110051109">'1100'!$K$146</definedName>
    <definedName name="_P110051110">'1100'!$L$146</definedName>
    <definedName name="_P110051111">'1100'!$M$146</definedName>
    <definedName name="_P110051112">'1100'!$N$146</definedName>
    <definedName name="_P110051113">'1100'!$O$146</definedName>
    <definedName name="_P110051114">'1100'!$P$146</definedName>
    <definedName name="_P110051115">'1100'!$Q$146</definedName>
    <definedName name="_P110052101">'1100'!$C$148</definedName>
    <definedName name="_P110052102">'1100'!$D$148</definedName>
    <definedName name="_P110052103">'1100'!$E$148</definedName>
    <definedName name="_P110052104">'1100'!$F$148</definedName>
    <definedName name="_P110052105">'1100'!$G$148</definedName>
    <definedName name="_P110052106">'1100'!$H$148</definedName>
    <definedName name="_P110052107">'1100'!$I$148</definedName>
    <definedName name="_P110052108">'1100'!$J$148</definedName>
    <definedName name="_P110052109">'1100'!$K$148</definedName>
    <definedName name="_P110052110">'1100'!$L$148</definedName>
    <definedName name="_P110052111">'1100'!$M$148</definedName>
    <definedName name="_P110052112">'1100'!$N$148</definedName>
    <definedName name="_P110052113">'1100'!$O$148</definedName>
    <definedName name="_P110052114">'1100'!$P$148</definedName>
    <definedName name="_P110052115">'1100'!$Q$148</definedName>
    <definedName name="_P1100599101">'1100'!$C$150</definedName>
    <definedName name="_P1100599102">'1100'!$D$150</definedName>
    <definedName name="_P1100599103">'1100'!$E$150</definedName>
    <definedName name="_P1100599104">'1100'!$F$150</definedName>
    <definedName name="_P1100599105">'1100'!$G$150</definedName>
    <definedName name="_P1100599106">'1100'!$H$150</definedName>
    <definedName name="_P1100599107">'1100'!$I$150</definedName>
    <definedName name="_P1100599108">'1100'!$J$150</definedName>
    <definedName name="_P1100599109">'1100'!$K$150</definedName>
    <definedName name="_P1100599110">'1100'!$L$150</definedName>
    <definedName name="_P1100599111">'1100'!$M$150</definedName>
    <definedName name="_P1100599112">'1100'!$N$150</definedName>
    <definedName name="_P1100599113">'1100'!$O$150</definedName>
    <definedName name="_P1100599114">'1100'!$P$150</definedName>
    <definedName name="_P1100599115">'1100'!$Q$150</definedName>
    <definedName name="_P118001001">'1180'!$A$11</definedName>
    <definedName name="_P118001002">'1180'!$C$11</definedName>
    <definedName name="_P118002001">'1180'!$A$12</definedName>
    <definedName name="_P118002002">'1180'!$C$12</definedName>
    <definedName name="_P118003001">'1180'!$A$13</definedName>
    <definedName name="_P118003002">'1180'!$C$13</definedName>
    <definedName name="_P118004001">'1180'!$A$14</definedName>
    <definedName name="_P118004002">'1180'!$C$14</definedName>
    <definedName name="_P118005001">'1180'!$A$15</definedName>
    <definedName name="_P118005002">'1180'!$C$15</definedName>
    <definedName name="_P118006001">'1180'!$A$16</definedName>
    <definedName name="_P118006002">'1180'!$C$16</definedName>
    <definedName name="_P118007001">'1180'!$A$17</definedName>
    <definedName name="_P118007002">'1180'!$C$17</definedName>
    <definedName name="_P118008001">'1180'!$A$18</definedName>
    <definedName name="_P118008002">'1180'!$C$18</definedName>
    <definedName name="_P118009001">'1180'!$A$19</definedName>
    <definedName name="_P118009002">'1180'!$C$19</definedName>
    <definedName name="_P118010001">'1180'!$A$20</definedName>
    <definedName name="_P118010002">'1180'!$C$20</definedName>
    <definedName name="_P118011001">'1180'!$A$21</definedName>
    <definedName name="_P118011002">'1180'!$C$21</definedName>
    <definedName name="_P118012001">'1180'!$A$22</definedName>
    <definedName name="_P118012002">'1180'!$C$22</definedName>
    <definedName name="_P118013001">'1180'!$A$23</definedName>
    <definedName name="_P118013002">'1180'!$C$23</definedName>
    <definedName name="_P118014001">'1180'!$A$24</definedName>
    <definedName name="_P118014002">'1180'!$C$24</definedName>
    <definedName name="_P118015001">'1180'!$A$25</definedName>
    <definedName name="_P118015002">'1180'!$C$25</definedName>
    <definedName name="_P118016001">'1180'!$A$26</definedName>
    <definedName name="_P118016002">'1180'!$C$26</definedName>
    <definedName name="_P118017001">'1180'!$A$27</definedName>
    <definedName name="_P118017002">'1180'!$C$27</definedName>
    <definedName name="_P118018001">'1180'!$A$28</definedName>
    <definedName name="_P118018002">'1180'!$C$28</definedName>
    <definedName name="_P118019001">'1180'!$A$29</definedName>
    <definedName name="_P118019002">'1180'!$C$29</definedName>
    <definedName name="_P118020001">'1180'!$A$30</definedName>
    <definedName name="_P118020002">'1180'!$C$30</definedName>
    <definedName name="_P118021001">'1180'!$A$31</definedName>
    <definedName name="_P118021002">'1180'!$C$31</definedName>
    <definedName name="_P118022001">'1180'!$A$32</definedName>
    <definedName name="_P118022002">'1180'!$C$32</definedName>
    <definedName name="_P118023001">'1180'!$A$33</definedName>
    <definedName name="_P118023002">'1180'!$C$33</definedName>
    <definedName name="_P118024001">'1180'!$A$34</definedName>
    <definedName name="_P118024002">'1180'!$C$34</definedName>
    <definedName name="_P118025001">'1180'!$A$35</definedName>
    <definedName name="_P118025002">'1180'!$C$35</definedName>
    <definedName name="_P118026001">'1180'!$A$36</definedName>
    <definedName name="_P118026002">'1180'!$C$36</definedName>
    <definedName name="_P118027001">'1180'!$A$37</definedName>
    <definedName name="_P118027002">'1180'!$C$37</definedName>
    <definedName name="_P118028001">'1180'!$A$38</definedName>
    <definedName name="_P118028002">'1180'!$C$38</definedName>
    <definedName name="_P118029001">'1180'!$A$39</definedName>
    <definedName name="_P118029002">'1180'!$C$39</definedName>
    <definedName name="_P118029902">'1180'!$C$40</definedName>
    <definedName name="_P119001002">'1190'!$C$11</definedName>
    <definedName name="_P119001003">'1190'!$D$11</definedName>
    <definedName name="_P119001004">'1190'!$E$11</definedName>
    <definedName name="_P119001005">'1190'!$F$11</definedName>
    <definedName name="_P119001006">'1190'!$G$11</definedName>
    <definedName name="_P119002002">'1190'!$C$12</definedName>
    <definedName name="_P119002003">'1190'!$D$12</definedName>
    <definedName name="_P119002004">'1190'!$E$12</definedName>
    <definedName name="_P119002005">'1190'!$F$12</definedName>
    <definedName name="_P119002006">'1190'!$G$12</definedName>
    <definedName name="_P119003002">'1190'!$C$13</definedName>
    <definedName name="_P119003003">'1190'!$D$13</definedName>
    <definedName name="_P119003004">'1190'!$E$13</definedName>
    <definedName name="_P119003005">'1190'!$F$13</definedName>
    <definedName name="_P119003006">'1190'!$G$13</definedName>
    <definedName name="_P119004002">'1190'!$C$14</definedName>
    <definedName name="_P119004003">'1190'!$D$14</definedName>
    <definedName name="_P119004004">'1190'!$E$14</definedName>
    <definedName name="_P119004005">'1190'!$F$14</definedName>
    <definedName name="_P119004006">'1190'!$G$14</definedName>
    <definedName name="_P119005002">'1190'!$C$15</definedName>
    <definedName name="_P119005003">'1190'!$D$15</definedName>
    <definedName name="_P119005004">'1190'!$E$15</definedName>
    <definedName name="_P119005005">'1190'!$F$15</definedName>
    <definedName name="_P119005006">'1190'!$G$15</definedName>
    <definedName name="_P119006001">'1190'!$B$16</definedName>
    <definedName name="_P119006002">'1190'!$C$16</definedName>
    <definedName name="_P119006003">'1190'!$D$16</definedName>
    <definedName name="_P119006004">'1190'!$E$16</definedName>
    <definedName name="_P119006005">'1190'!$F$16</definedName>
    <definedName name="_P119006006">'1190'!$G$16</definedName>
    <definedName name="_P119007001">'1190'!$B$17</definedName>
    <definedName name="_P119007002">'1190'!$C$17</definedName>
    <definedName name="_P119007003">'1190'!$D$17</definedName>
    <definedName name="_P119007004">'1190'!$E$17</definedName>
    <definedName name="_P119007005">'1190'!$F$17</definedName>
    <definedName name="_P119007006">'1190'!$G$17</definedName>
    <definedName name="_P119008001">'1190'!$B$18</definedName>
    <definedName name="_P119008002">'1190'!$C$18</definedName>
    <definedName name="_P119008003">'1190'!$D$18</definedName>
    <definedName name="_P119008004">'1190'!$E$18</definedName>
    <definedName name="_P119008005">'1190'!$F$18</definedName>
    <definedName name="_P119008006">'1190'!$G$18</definedName>
    <definedName name="_P119009001">'1190'!$B$19</definedName>
    <definedName name="_P119009002">'1190'!$C$19</definedName>
    <definedName name="_P119009003">'1190'!$D$19</definedName>
    <definedName name="_P119009004">'1190'!$E$19</definedName>
    <definedName name="_P119009005">'1190'!$F$19</definedName>
    <definedName name="_P119009006">'1190'!$G$19</definedName>
    <definedName name="_P119010001">'1190'!$B$20</definedName>
    <definedName name="_P119010002">'1190'!$C$20</definedName>
    <definedName name="_P119010003">'1190'!$D$20</definedName>
    <definedName name="_P119010004">'1190'!$E$20</definedName>
    <definedName name="_P119010005">'1190'!$F$20</definedName>
    <definedName name="_P119010006">'1190'!$G$20</definedName>
    <definedName name="_P119019902">'1190'!$C$21</definedName>
    <definedName name="_P119019903">'1190'!$D$21</definedName>
    <definedName name="_P119019904">'1190'!$E$21</definedName>
    <definedName name="_P119019905">'1190'!$F$21</definedName>
    <definedName name="_P119019906">'1190'!$G$21</definedName>
    <definedName name="_P120001002">'1200'!$D$12</definedName>
    <definedName name="_P120001003">'1200'!$E$12</definedName>
    <definedName name="_P120001004">'1200'!$F$12</definedName>
    <definedName name="_P120001007">'1200'!$J$12</definedName>
    <definedName name="_P120001008">'1200'!$K$12</definedName>
    <definedName name="_P120001009">'1200'!$G$12</definedName>
    <definedName name="_P120001010">'1200'!$H$12</definedName>
    <definedName name="_P120001011">'1200'!$I$12</definedName>
    <definedName name="_P120002002">'1200'!$D$13</definedName>
    <definedName name="_P120002003">'1200'!$E$13</definedName>
    <definedName name="_P120002004">'1200'!$F$13</definedName>
    <definedName name="_P120002007">'1200'!$J$13</definedName>
    <definedName name="_P120002008">'1200'!$K$13</definedName>
    <definedName name="_P120002009">'1200'!$G$13</definedName>
    <definedName name="_P120002010">'1200'!$H$13</definedName>
    <definedName name="_P120002011">'1200'!$I$13</definedName>
    <definedName name="_P120003002">'1200'!$D$14</definedName>
    <definedName name="_P120003003">'1200'!$E$14</definedName>
    <definedName name="_P120003004">'1200'!$F$14</definedName>
    <definedName name="_P120003007">'1200'!$J$14</definedName>
    <definedName name="_P120003008">'1200'!$K$14</definedName>
    <definedName name="_P120003009">'1200'!$G$14</definedName>
    <definedName name="_P120003010">'1200'!$H$14</definedName>
    <definedName name="_P120003011">'1200'!$I$14</definedName>
    <definedName name="_P120004002">'1200'!$D$15</definedName>
    <definedName name="_P120004003">'1200'!$E$15</definedName>
    <definedName name="_P120004004">'1200'!$F$15</definedName>
    <definedName name="_P120004007">'1200'!$J$15</definedName>
    <definedName name="_P120004008">'1200'!$K$15</definedName>
    <definedName name="_P120004009">'1200'!$G$15</definedName>
    <definedName name="_P120004010">'1200'!$H$15</definedName>
    <definedName name="_P120004011">'1200'!$I$15</definedName>
    <definedName name="_P120005002">'1200'!$D$16</definedName>
    <definedName name="_P120005003">'1200'!$E$16</definedName>
    <definedName name="_P120005004">'1200'!$F$16</definedName>
    <definedName name="_P120005007">'1200'!$J$16</definedName>
    <definedName name="_P120005008">'1200'!$K$16</definedName>
    <definedName name="_P120005009">'1200'!$G$16</definedName>
    <definedName name="_P120005010">'1200'!$H$16</definedName>
    <definedName name="_P120005011">'1200'!$I$16</definedName>
    <definedName name="_P120006002">'1200'!$D$17</definedName>
    <definedName name="_P120006003">'1200'!$E$17</definedName>
    <definedName name="_P120006004">'1200'!$F$17</definedName>
    <definedName name="_P120006007">'1200'!$J$17</definedName>
    <definedName name="_P120006008">'1200'!$K$17</definedName>
    <definedName name="_P120006009">'1200'!$G$17</definedName>
    <definedName name="_P120006010">'1200'!$H$17</definedName>
    <definedName name="_P120006011">'1200'!$I$17</definedName>
    <definedName name="_P120007002">'1200'!$D$18</definedName>
    <definedName name="_P120007003">'1200'!$E$18</definedName>
    <definedName name="_P120007004">'1200'!$F$18</definedName>
    <definedName name="_P120007007">'1200'!$J$18</definedName>
    <definedName name="_P120007008">'1200'!$K$18</definedName>
    <definedName name="_P120007009">'1200'!$G$18</definedName>
    <definedName name="_P120007010">'1200'!$H$18</definedName>
    <definedName name="_P120007011">'1200'!$I$18</definedName>
    <definedName name="_P120008002">'1200'!$D$19</definedName>
    <definedName name="_P120008003">'1200'!$E$19</definedName>
    <definedName name="_P120008004">'1200'!$F$19</definedName>
    <definedName name="_P120008007">'1200'!$J$19</definedName>
    <definedName name="_P120008008">'1200'!$K$19</definedName>
    <definedName name="_P120008009">'1200'!$G$19</definedName>
    <definedName name="_P120008010">'1200'!$H$19</definedName>
    <definedName name="_P120008011">'1200'!$I$19</definedName>
    <definedName name="_P120009002">'1200'!$D$20</definedName>
    <definedName name="_P120009003">'1200'!$E$20</definedName>
    <definedName name="_P120009004">'1200'!$F$20</definedName>
    <definedName name="_P120009007">'1200'!$J$20</definedName>
    <definedName name="_P120009008">'1200'!$K$20</definedName>
    <definedName name="_P120009009">'1200'!$G$20</definedName>
    <definedName name="_P120009010">'1200'!$H$20</definedName>
    <definedName name="_P120009011">'1200'!$I$20</definedName>
    <definedName name="_P120010002">'1200'!$D$21</definedName>
    <definedName name="_P120010003">'1200'!$E$21</definedName>
    <definedName name="_P120010004">'1200'!$F$21</definedName>
    <definedName name="_P120010007">'1200'!$J$21</definedName>
    <definedName name="_P120010008">'1200'!$K$21</definedName>
    <definedName name="_P120010009">'1200'!$G$21</definedName>
    <definedName name="_P120010010">'1200'!$H$21</definedName>
    <definedName name="_P120010011">'1200'!$I$21</definedName>
    <definedName name="_P120019902">'1200'!$D$22</definedName>
    <definedName name="_P120019903">'1200'!$E$22</definedName>
    <definedName name="_P120019904">'1200'!$F$22</definedName>
    <definedName name="_P120019907">'1200'!$J$22</definedName>
    <definedName name="_P120019908">'1200'!$K$22</definedName>
    <definedName name="_P120019909">'1200'!$G$22</definedName>
    <definedName name="_P120019910">'1200'!$H$22</definedName>
    <definedName name="_P120019911">'1200'!$I$22</definedName>
    <definedName name="_P1210.101001">'1210.1'!$C$11</definedName>
    <definedName name="_P1210.101002">'1210.1'!$D$11</definedName>
    <definedName name="_P1210.101003">'1210.1'!$E$11</definedName>
    <definedName name="_P1210.101004">'1210.1'!$F$11</definedName>
    <definedName name="_P1210.101005">'1210.1'!$G$11</definedName>
    <definedName name="_P1210.101006">'1210.1'!$H$11</definedName>
    <definedName name="_P1210.101007">'1210.1'!$I$11</definedName>
    <definedName name="_P1210.101008">'1210.1'!$J$11</definedName>
    <definedName name="_P1210.102001">'1210.1'!$C$12</definedName>
    <definedName name="_P1210.102002">'1210.1'!$D$12</definedName>
    <definedName name="_P1210.102003">'1210.1'!$E$12</definedName>
    <definedName name="_P1210.102004">'1210.1'!$F$12</definedName>
    <definedName name="_P1210.102005">'1210.1'!$G$12</definedName>
    <definedName name="_P1210.102006">'1210.1'!$H$12</definedName>
    <definedName name="_P1210.102007">'1210.1'!$I$12</definedName>
    <definedName name="_P1210.102008">'1210.1'!$J$12</definedName>
    <definedName name="_P1210.103001">'1210.1'!$C$13</definedName>
    <definedName name="_P1210.103002">'1210.1'!$D$13</definedName>
    <definedName name="_P1210.103003">'1210.1'!$E$13</definedName>
    <definedName name="_P1210.103004">'1210.1'!$F$13</definedName>
    <definedName name="_P1210.103005">'1210.1'!$G$13</definedName>
    <definedName name="_P1210.103006">'1210.1'!$H$13</definedName>
    <definedName name="_P1210.103007">'1210.1'!$I$13</definedName>
    <definedName name="_P1210.103008">'1210.1'!$J$13</definedName>
    <definedName name="_P1210.104001">'1210.1'!$C$14</definedName>
    <definedName name="_P1210.104002">'1210.1'!$D$14</definedName>
    <definedName name="_P1210.104003">'1210.1'!$E$14</definedName>
    <definedName name="_P1210.104004">'1210.1'!$F$14</definedName>
    <definedName name="_P1210.104005">'1210.1'!$G$14</definedName>
    <definedName name="_P1210.104006">'1210.1'!$H$14</definedName>
    <definedName name="_P1210.104007">'1210.1'!$I$14</definedName>
    <definedName name="_P1210.104008">'1210.1'!$J$14</definedName>
    <definedName name="_P1210.105001">'1210.1'!$C$15</definedName>
    <definedName name="_P1210.105002">'1210.1'!$D$15</definedName>
    <definedName name="_P1210.105003">'1210.1'!$E$15</definedName>
    <definedName name="_P1210.105004">'1210.1'!$F$15</definedName>
    <definedName name="_P1210.105005">'1210.1'!$G$15</definedName>
    <definedName name="_P1210.105006">'1210.1'!$H$15</definedName>
    <definedName name="_P1210.105007">'1210.1'!$I$15</definedName>
    <definedName name="_P1210.105008">'1210.1'!$J$15</definedName>
    <definedName name="_P1210.109901">'1210.1'!$C$16</definedName>
    <definedName name="_P1210.109902">'1210.1'!$D$16</definedName>
    <definedName name="_P1210.109903">'1210.1'!$E$16</definedName>
    <definedName name="_P1210.109904">'1210.1'!$F$16</definedName>
    <definedName name="_P1210.109905">'1210.1'!$G$16</definedName>
    <definedName name="_P1210.109906">'1210.1'!$H$16</definedName>
    <definedName name="_P1210.109907">'1210.1'!$I$16</definedName>
    <definedName name="_P1210.109908">'1210.1'!$J$16</definedName>
    <definedName name="_P1210.201002">'1210.2'!$C$12</definedName>
    <definedName name="_P1210.201003">'1210.2'!$D$12</definedName>
    <definedName name="_P1210.201004">'1210.2'!$E$12</definedName>
    <definedName name="_P1210.202002">'1210.2'!$C$13</definedName>
    <definedName name="_P1210.202003">'1210.2'!$D$13</definedName>
    <definedName name="_P1210.202004">'1210.2'!$E$13</definedName>
    <definedName name="_P1210.203002">'1210.2'!$C$14</definedName>
    <definedName name="_P1210.203003">'1210.2'!$D$14</definedName>
    <definedName name="_P1210.203004">'1210.2'!$E$14</definedName>
    <definedName name="_P1210.204002">'1210.2'!$C$15</definedName>
    <definedName name="_P1210.204003">'1210.2'!$D$15</definedName>
    <definedName name="_P1210.204004">'1210.2'!$E$15</definedName>
    <definedName name="_P1210.205002">'1210.2'!$C$16</definedName>
    <definedName name="_P1210.205003">'1210.2'!$D$16</definedName>
    <definedName name="_P1210.205004">'1210.2'!$E$16</definedName>
    <definedName name="_P1210.206002">'1210.2'!$C$17</definedName>
    <definedName name="_P1210.206003">'1210.2'!$D$17</definedName>
    <definedName name="_P1210.206004">'1210.2'!$E$17</definedName>
    <definedName name="_P1210.207002">'1210.2'!$C$18</definedName>
    <definedName name="_P1210.207003">'1210.2'!$D$18</definedName>
    <definedName name="_P1210.207004">'1210.2'!$E$18</definedName>
    <definedName name="_P1210.208002">'1210.2'!$C$19</definedName>
    <definedName name="_P1210.208003">'1210.2'!$D$19</definedName>
    <definedName name="_P1210.208004">'1210.2'!$E$19</definedName>
    <definedName name="_P1210.209002">'1210.2'!$C$20</definedName>
    <definedName name="_P1210.209003">'1210.2'!$D$20</definedName>
    <definedName name="_P1210.209004">'1210.2'!$E$20</definedName>
    <definedName name="_P1210.209502">'1210.2'!$C$21</definedName>
    <definedName name="_P1210.209503">'1210.2'!$D$21</definedName>
    <definedName name="_P1210.209504">'1210.2'!$E$21</definedName>
    <definedName name="_P1210.209902">'1210.2'!$C$22</definedName>
    <definedName name="_P1210.209903">'1210.2'!$D$22</definedName>
    <definedName name="_P1210.209904">'1210.2'!$E$22</definedName>
    <definedName name="_P1210.210002">'1210.2'!$C$27</definedName>
    <definedName name="_P1210.210003">'1210.2'!$D$27</definedName>
    <definedName name="_P1210.210004">'1210.2'!$E$27</definedName>
    <definedName name="_P1210.211002">'1210.2'!$C$28</definedName>
    <definedName name="_P1210.211003">'1210.2'!$D$28</definedName>
    <definedName name="_P1210.211004">'1210.2'!$E$28</definedName>
    <definedName name="_P1210.212002">'1210.2'!$C$29</definedName>
    <definedName name="_P1210.212003">'1210.2'!$D$29</definedName>
    <definedName name="_P1210.212004">'1210.2'!$E$29</definedName>
    <definedName name="_P1210.213002">'1210.2'!$C$30</definedName>
    <definedName name="_P1210.213003">'1210.2'!$D$30</definedName>
    <definedName name="_P1210.213004">'1210.2'!$E$30</definedName>
    <definedName name="_P1210.214002">'1210.2'!$C$31</definedName>
    <definedName name="_P1210.214003">'1210.2'!$D$31</definedName>
    <definedName name="_P1210.214004">'1210.2'!$E$31</definedName>
    <definedName name="_P1210.215002">'1210.2'!$C$32</definedName>
    <definedName name="_P1210.215003">'1210.2'!$D$32</definedName>
    <definedName name="_P1210.215004">'1210.2'!$E$32</definedName>
    <definedName name="_P1210.216002">'1210.2'!$C$33</definedName>
    <definedName name="_P1210.216003">'1210.2'!$D$33</definedName>
    <definedName name="_P1210.216004">'1210.2'!$E$33</definedName>
    <definedName name="_P1210.216502">'1210.2'!$C$34</definedName>
    <definedName name="_P1210.216503">'1210.2'!$D$34</definedName>
    <definedName name="_P1210.216504">'1210.2'!$E$34</definedName>
    <definedName name="_P1210.219902">'1210.2'!$C$35</definedName>
    <definedName name="_P1210.219903">'1210.2'!$D$35</definedName>
    <definedName name="_P1210.219904">'1210.2'!$E$35</definedName>
    <definedName name="_P1210.220002">'1210.2'!$C$56</definedName>
    <definedName name="_P1210.220003">'1210.2'!$D$56</definedName>
    <definedName name="_P1210.221002">'1210.2'!$C$57</definedName>
    <definedName name="_P1210.221003">'1210.2'!$D$57</definedName>
    <definedName name="_P1210.222002">'1210.2'!$C$58</definedName>
    <definedName name="_P1210.222003">'1210.2'!$D$58</definedName>
    <definedName name="_P1210.223002">'1210.2'!$C$59</definedName>
    <definedName name="_P1210.223003">'1210.2'!$D$59</definedName>
    <definedName name="_P1210.224002">'1210.2'!$C$60</definedName>
    <definedName name="_P1210.224003">'1210.2'!$D$60</definedName>
    <definedName name="_P1210.225002">'1210.2'!$C$61</definedName>
    <definedName name="_P1210.225003">'1210.2'!$D$61</definedName>
    <definedName name="_P1210.226002">'1210.2'!$C$62</definedName>
    <definedName name="_P1210.226003">'1210.2'!$D$62</definedName>
    <definedName name="_P1210.227002">'1210.2'!$C$63</definedName>
    <definedName name="_P1210.227003">'1210.2'!$D$63</definedName>
    <definedName name="_P1210.228502">'1210.2'!$C$64</definedName>
    <definedName name="_P1210.228503">'1210.2'!$D$64</definedName>
    <definedName name="_P1210.229902">'1210.2'!$C$65</definedName>
    <definedName name="_P1210.229903">'1210.2'!$D$65</definedName>
    <definedName name="_P1210.230002">'1210.2'!$C$70</definedName>
    <definedName name="_P1210.230003">'1210.2'!$D$70</definedName>
    <definedName name="_P1210.231002">'1210.2'!$C$71</definedName>
    <definedName name="_P1210.231003">'1210.2'!$D$71</definedName>
    <definedName name="_P1210.232002">'1210.2'!$C$72</definedName>
    <definedName name="_P1210.232003">'1210.2'!$D$72</definedName>
    <definedName name="_P1210.233002">'1210.2'!$C$73</definedName>
    <definedName name="_P1210.233003">'1210.2'!$D$73</definedName>
    <definedName name="_P1210.234002">'1210.2'!$C$74</definedName>
    <definedName name="_P1210.234003">'1210.2'!$D$74</definedName>
    <definedName name="_P1210.235002">'1210.2'!$C$75</definedName>
    <definedName name="_P1210.235003">'1210.2'!$D$75</definedName>
    <definedName name="_P1210.236002">'1210.2'!$C$76</definedName>
    <definedName name="_P1210.236003">'1210.2'!$D$76</definedName>
    <definedName name="_P1210.237502">'1210.2'!$C$77</definedName>
    <definedName name="_P1210.237503">'1210.2'!$D$77</definedName>
    <definedName name="_P1210.239902">'1210.2'!$C$78</definedName>
    <definedName name="_P1210.239903">'1210.2'!$D$78</definedName>
    <definedName name="_P121001002">'1210'!$D$13</definedName>
    <definedName name="_P121001003">'1210'!$E$13</definedName>
    <definedName name="_P121001004">'1210'!$F$13</definedName>
    <definedName name="_P121001006">'1210'!$G$13</definedName>
    <definedName name="_P121001008">'1210'!$H$13</definedName>
    <definedName name="_P121002002">'1210'!$D$15</definedName>
    <definedName name="_P121002003">'1210'!$E$15</definedName>
    <definedName name="_P121002004">'1210'!$F$15</definedName>
    <definedName name="_P121002006">'1210'!$G$15</definedName>
    <definedName name="_P121003002">'1210'!$D$16</definedName>
    <definedName name="_P121003003">'1210'!$E$16</definedName>
    <definedName name="_P121003004">'1210'!$F$16</definedName>
    <definedName name="_P121003006">'1210'!$G$16</definedName>
    <definedName name="_P121003008">'1210'!$H$16</definedName>
    <definedName name="_P121004002">'1210'!$D$17</definedName>
    <definedName name="_P121004003">'1210'!$E$17</definedName>
    <definedName name="_P121004004">'1210'!$F$17</definedName>
    <definedName name="_P121004006">'1210'!$G$17</definedName>
    <definedName name="_P121004008">'1210'!$H$17</definedName>
    <definedName name="_P121009902">'1210'!$D$18</definedName>
    <definedName name="_P121009903">'1210'!$E$18</definedName>
    <definedName name="_P121009904">'1210'!$F$18</definedName>
    <definedName name="_P121009906">'1210'!$G$18</definedName>
    <definedName name="_P121009908">'1210'!$H$18</definedName>
    <definedName name="_P121010002">'1210'!$D$20</definedName>
    <definedName name="_P121010003">'1210'!$E$20</definedName>
    <definedName name="_P121010004">'1210'!$F$20</definedName>
    <definedName name="_P121010006">'1210'!$G$20</definedName>
    <definedName name="_P121010008">'1210'!$H$20</definedName>
    <definedName name="_P121011002">'1210'!$D$22</definedName>
    <definedName name="_P121011003">'1210'!$E$22</definedName>
    <definedName name="_P121011004">'1210'!$F$22</definedName>
    <definedName name="_P121011006">'1210'!$G$22</definedName>
    <definedName name="_P121011008">'1210'!$H$22</definedName>
    <definedName name="_P121012002">'1210'!$D$23</definedName>
    <definedName name="_P121012003">'1210'!$E$23</definedName>
    <definedName name="_P121012004">'1210'!$F$23</definedName>
    <definedName name="_P121012006">'1210'!$G$23</definedName>
    <definedName name="_P121012008">'1210'!$H$23</definedName>
    <definedName name="_P121013002">'1210'!$D$24</definedName>
    <definedName name="_P121013003">'1210'!$E$24</definedName>
    <definedName name="_P121013004">'1210'!$F$24</definedName>
    <definedName name="_P121013006">'1210'!$G$24</definedName>
    <definedName name="_P121013008">'1210'!$H$24</definedName>
    <definedName name="_P121014002">'1210'!$D$25</definedName>
    <definedName name="_P121014003">'1210'!$E$25</definedName>
    <definedName name="_P121014004">'1210'!$F$25</definedName>
    <definedName name="_P121014006">'1210'!$G$25</definedName>
    <definedName name="_P121014008">'1210'!$H$25</definedName>
    <definedName name="_P121015002">'1210'!$D$26</definedName>
    <definedName name="_P121015003">'1210'!$E$26</definedName>
    <definedName name="_P121015004">'1210'!$F$26</definedName>
    <definedName name="_P121015006">'1210'!$G$26</definedName>
    <definedName name="_P121015008">'1210'!$H$26</definedName>
    <definedName name="_P121016002">'1210'!$D$27</definedName>
    <definedName name="_P121016003">'1210'!$E$27</definedName>
    <definedName name="_P121016004">'1210'!$F$27</definedName>
    <definedName name="_P121016006">'1210'!$G$27</definedName>
    <definedName name="_P121016008">'1210'!$H$27</definedName>
    <definedName name="_P121019902">'1210'!$D$28</definedName>
    <definedName name="_P121019903">'1210'!$E$28</definedName>
    <definedName name="_P121019904">'1210'!$F$28</definedName>
    <definedName name="_P121019906">'1210'!$G$28</definedName>
    <definedName name="_P121019908">'1210'!$H$28</definedName>
    <definedName name="_P121029902">'1210'!$D$29</definedName>
    <definedName name="_P121029903">'1210'!$E$29</definedName>
    <definedName name="_P121029904">'1210'!$F$29</definedName>
    <definedName name="_P121029906">'1210'!$G$29</definedName>
    <definedName name="_P121029908">'1210'!$H$29</definedName>
    <definedName name="_P121030009">'1210'!$D$48</definedName>
    <definedName name="_P121030010">'1210'!$E$48</definedName>
    <definedName name="_P121030011">'1210'!$F$48</definedName>
    <definedName name="_P121030013">'1210'!$G$48</definedName>
    <definedName name="_P121030015">'1210'!$H$48</definedName>
    <definedName name="_P121031009">'1210'!$D$50</definedName>
    <definedName name="_P121031010">'1210'!$E$50</definedName>
    <definedName name="_P121031011">'1210'!$F$50</definedName>
    <definedName name="_P121031013">'1210'!$G$50</definedName>
    <definedName name="_P121031015">'1210'!$H$50</definedName>
    <definedName name="_P121032009">'1210'!$D$51</definedName>
    <definedName name="_P121032010">'1210'!$E$51</definedName>
    <definedName name="_P121032011">'1210'!$F$51</definedName>
    <definedName name="_P121032013">'1210'!$G$51</definedName>
    <definedName name="_P121032015">'1210'!$H$51</definedName>
    <definedName name="_P121033009">'1210'!$D$52</definedName>
    <definedName name="_P121033010">'1210'!$E$52</definedName>
    <definedName name="_P121033011">'1210'!$F$52</definedName>
    <definedName name="_P121033013">'1210'!$G$52</definedName>
    <definedName name="_P121033015">'1210'!$H$52</definedName>
    <definedName name="_P121039909">'1210'!$D$53</definedName>
    <definedName name="_P121039910">'1210'!$E$53</definedName>
    <definedName name="_P121039911">'1210'!$F$53</definedName>
    <definedName name="_P121039913">'1210'!$G$53</definedName>
    <definedName name="_P121039915">'1210'!$H$53</definedName>
    <definedName name="_P121040009">'1210'!$D$55</definedName>
    <definedName name="_P121040010">'1210'!$E$55</definedName>
    <definedName name="_P121040011">'1210'!$F$55</definedName>
    <definedName name="_P121040013">'1210'!$G$55</definedName>
    <definedName name="_P121040015">'1210'!$H$55</definedName>
    <definedName name="_P121041009">'1210'!$D$57</definedName>
    <definedName name="_P121041010">'1210'!$E$57</definedName>
    <definedName name="_P121041011">'1210'!$F$57</definedName>
    <definedName name="_P121041013">'1210'!$G$57</definedName>
    <definedName name="_P121041015">'1210'!$H$57</definedName>
    <definedName name="_P121042009">'1210'!$D$58</definedName>
    <definedName name="_P121042010">'1210'!$E$58</definedName>
    <definedName name="_P121042011">'1210'!$F$58</definedName>
    <definedName name="_P121042013">'1210'!$G$58</definedName>
    <definedName name="_P121042015">'1210'!$H$58</definedName>
    <definedName name="_P121043009">'1210'!$D$59</definedName>
    <definedName name="_P121043010">'1210'!$E$59</definedName>
    <definedName name="_P121043011">'1210'!$F$59</definedName>
    <definedName name="_P121043013">'1210'!$G$59</definedName>
    <definedName name="_P121043015">'1210'!$H$59</definedName>
    <definedName name="_P121044009">'1210'!$D$60</definedName>
    <definedName name="_P121044010">'1210'!$E$60</definedName>
    <definedName name="_P121044011">'1210'!$F$60</definedName>
    <definedName name="_P121044013">'1210'!$G$60</definedName>
    <definedName name="_P121044015">'1210'!$H$60</definedName>
    <definedName name="_P121045009">'1210'!$D$61</definedName>
    <definedName name="_P121045010">'1210'!$E$61</definedName>
    <definedName name="_P121045011">'1210'!$F$61</definedName>
    <definedName name="_P121045013">'1210'!$G$61</definedName>
    <definedName name="_P121045015">'1210'!$H$61</definedName>
    <definedName name="_P121046009">'1210'!$D$62</definedName>
    <definedName name="_P121046010">'1210'!$E$62</definedName>
    <definedName name="_P121046011">'1210'!$F$62</definedName>
    <definedName name="_P121046013">'1210'!$G$62</definedName>
    <definedName name="_P121046015">'1210'!$H$62</definedName>
    <definedName name="_P121049909">'1210'!$D$63</definedName>
    <definedName name="_P121049910">'1210'!$E$63</definedName>
    <definedName name="_P121049911">'1210'!$F$63</definedName>
    <definedName name="_P121049913">'1210'!$G$63</definedName>
    <definedName name="_P121049915">'1210'!$H$63</definedName>
    <definedName name="_P121059909">'1210'!$D$64</definedName>
    <definedName name="_P121059910">'1210'!$E$64</definedName>
    <definedName name="_P121059911">'1210'!$F$64</definedName>
    <definedName name="_P121059913">'1210'!$G$64</definedName>
    <definedName name="_P121059915">'1210'!$H$64</definedName>
    <definedName name="_P121060016">'1210'!$D$83</definedName>
    <definedName name="_P121060017">'1210'!$E$83</definedName>
    <definedName name="_P121060018">'1210'!$F$83</definedName>
    <definedName name="_P121060019">'1210'!$G$83</definedName>
    <definedName name="_P121061016">'1210'!$D$85</definedName>
    <definedName name="_P121061017">'1210'!$E$85</definedName>
    <definedName name="_P121061018">'1210'!$F$85</definedName>
    <definedName name="_P121061019">'1210'!$G$85</definedName>
    <definedName name="_P121062016">'1210'!$D$86</definedName>
    <definedName name="_P121062017">'1210'!$E$86</definedName>
    <definedName name="_P121062018">'1210'!$F$86</definedName>
    <definedName name="_P121062019">'1210'!$G$86</definedName>
    <definedName name="_P121063016">'1210'!$D$87</definedName>
    <definedName name="_P121063017">'1210'!$E$87</definedName>
    <definedName name="_P121063018">'1210'!$F$87</definedName>
    <definedName name="_P121063019">'1210'!$G$87</definedName>
    <definedName name="_P121069916">'1210'!$D$88</definedName>
    <definedName name="_P121069917">'1210'!$E$88</definedName>
    <definedName name="_P121069918">'1210'!$F$88</definedName>
    <definedName name="_P121069919">'1210'!$G$88</definedName>
    <definedName name="_P121070016">'1210'!$D$90</definedName>
    <definedName name="_P121070017">'1210'!$E$90</definedName>
    <definedName name="_P121070018">'1210'!$F$90</definedName>
    <definedName name="_P121070019">'1210'!$G$90</definedName>
    <definedName name="_P121071016">'1210'!$D$92</definedName>
    <definedName name="_P121071017">'1210'!$E$92</definedName>
    <definedName name="_P121071018">'1210'!$F$92</definedName>
    <definedName name="_P121071019">'1210'!$G$92</definedName>
    <definedName name="_P121072016">'1210'!$D$93</definedName>
    <definedName name="_P121072017">'1210'!$E$93</definedName>
    <definedName name="_P121072018">'1210'!$F$93</definedName>
    <definedName name="_P121072019">'1210'!$G$93</definedName>
    <definedName name="_P121073016">'1210'!$D$94</definedName>
    <definedName name="_P121073017">'1210'!$E$94</definedName>
    <definedName name="_P121073018">'1210'!$F$94</definedName>
    <definedName name="_P121073019">'1210'!$G$94</definedName>
    <definedName name="_P121074016">'1210'!$D$95</definedName>
    <definedName name="_P121074017">'1210'!$E$95</definedName>
    <definedName name="_P121074018">'1210'!$F$95</definedName>
    <definedName name="_P121074019">'1210'!$G$95</definedName>
    <definedName name="_P121075016">'1210'!$D$96</definedName>
    <definedName name="_P121075017">'1210'!$E$96</definedName>
    <definedName name="_P121075018">'1210'!$F$96</definedName>
    <definedName name="_P121075019">'1210'!$G$96</definedName>
    <definedName name="_P121076016">'1210'!$D$97</definedName>
    <definedName name="_P121076017">'1210'!$E$97</definedName>
    <definedName name="_P121076018">'1210'!$F$97</definedName>
    <definedName name="_P121076019">'1210'!$G$97</definedName>
    <definedName name="_P121079916">'1210'!$D$98</definedName>
    <definedName name="_P121079917">'1210'!$E$98</definedName>
    <definedName name="_P121079918">'1210'!$F$98</definedName>
    <definedName name="_P121079919">'1210'!$G$98</definedName>
    <definedName name="_P121089916">'1210'!$D$99</definedName>
    <definedName name="_P121089917">'1210'!$E$99</definedName>
    <definedName name="_P121089918">'1210'!$F$99</definedName>
    <definedName name="_P121089919">'1210'!$G$99</definedName>
    <definedName name="_P121202008">'1210'!$H$15</definedName>
    <definedName name="_P1240.101002">'1240.1'!$C$11</definedName>
    <definedName name="_P1240.101003">'1240.1'!$D$11</definedName>
    <definedName name="_P1240.102002">'1240.1'!$C$12</definedName>
    <definedName name="_P1240.102003">'1240.1'!$D$12</definedName>
    <definedName name="_P1240.103002">'1240.1'!$C$13</definedName>
    <definedName name="_P1240.103003">'1240.1'!$D$13</definedName>
    <definedName name="_P1240.104002">'1240.1'!$C$14</definedName>
    <definedName name="_P1240.104003">'1240.1'!$D$14</definedName>
    <definedName name="_P1240.105002">'1240.1'!$C$15</definedName>
    <definedName name="_P1240.105003">'1240.1'!$D$15</definedName>
    <definedName name="_P1240.109902">'1240.1'!$C$16</definedName>
    <definedName name="_P1240.109903">'1240.1'!$D$16</definedName>
    <definedName name="_P124001001">'1240'!$C$12</definedName>
    <definedName name="_P124001002">'1240'!$D$12</definedName>
    <definedName name="_P124001003">'1240'!$E$12</definedName>
    <definedName name="_P124001004">'1240'!$F$12</definedName>
    <definedName name="_P124001005">'1240'!$G$12</definedName>
    <definedName name="_P124001006">'1240'!$H$12</definedName>
    <definedName name="_P124002001">'1240'!$C$13</definedName>
    <definedName name="_P124002002">'1240'!$D$13</definedName>
    <definedName name="_P124002003">'1240'!$E$13</definedName>
    <definedName name="_P124002004">'1240'!$F$13</definedName>
    <definedName name="_P124002005">'1240'!$G$13</definedName>
    <definedName name="_P124002006">'1240'!$H$13</definedName>
    <definedName name="_P124003001">'1240'!$C$14</definedName>
    <definedName name="_P124003002">'1240'!$D$14</definedName>
    <definedName name="_P124003003">'1240'!$E$14</definedName>
    <definedName name="_P124003004">'1240'!$F$14</definedName>
    <definedName name="_P124003005">'1240'!$G$14</definedName>
    <definedName name="_P124003006">'1240'!$H$14</definedName>
    <definedName name="_P124004001">'1240'!$C$15</definedName>
    <definedName name="_P124004002">'1240'!$D$15</definedName>
    <definedName name="_P124004003">'1240'!$E$15</definedName>
    <definedName name="_P124004004">'1240'!$F$15</definedName>
    <definedName name="_P124004005">'1240'!$G$15</definedName>
    <definedName name="_P124004006">'1240'!$H$15</definedName>
    <definedName name="_P124005001">'1240'!$C$16</definedName>
    <definedName name="_P124005002">'1240'!$D$16</definedName>
    <definedName name="_P124005003">'1240'!$E$16</definedName>
    <definedName name="_P124005004">'1240'!$F$16</definedName>
    <definedName name="_P124005005">'1240'!$G$16</definedName>
    <definedName name="_P124005006">'1240'!$H$16</definedName>
    <definedName name="_P124006001">'1240'!$C$17</definedName>
    <definedName name="_P124006002">'1240'!$D$17</definedName>
    <definedName name="_P124006003">'1240'!$E$17</definedName>
    <definedName name="_P124006004">'1240'!$F$17</definedName>
    <definedName name="_P124006005">'1240'!$G$17</definedName>
    <definedName name="_P124006006">'1240'!$H$17</definedName>
    <definedName name="_P124007001">'1240'!$C$18</definedName>
    <definedName name="_P124007002">'1240'!$D$18</definedName>
    <definedName name="_P124007003">'1240'!$E$18</definedName>
    <definedName name="_P124007004">'1240'!$F$18</definedName>
    <definedName name="_P124007005">'1240'!$G$18</definedName>
    <definedName name="_P124007006">'1240'!$H$18</definedName>
    <definedName name="_P124008001">'1240'!$C$19</definedName>
    <definedName name="_P124008002">'1240'!$D$19</definedName>
    <definedName name="_P124008003">'1240'!$E$19</definedName>
    <definedName name="_P124008004">'1240'!$F$19</definedName>
    <definedName name="_P124008005">'1240'!$G$19</definedName>
    <definedName name="_P124008006">'1240'!$H$19</definedName>
    <definedName name="_P124019901">'1240'!$C$20</definedName>
    <definedName name="_P124019902">'1240'!$D$20</definedName>
    <definedName name="_P124019903">'1240'!$E$20</definedName>
    <definedName name="_P124019904">'1240'!$F$20</definedName>
    <definedName name="_P124019905">'1240'!$G$20</definedName>
    <definedName name="_P124019906">'1240'!$H$20</definedName>
    <definedName name="_P1250.101002">'1250.1'!$C$12</definedName>
    <definedName name="_P1250.101003">'1250.1'!$D$12</definedName>
    <definedName name="_P1250.102002">'1250.1'!$C$13</definedName>
    <definedName name="_P1250.102003">'1250.1'!$D$13</definedName>
    <definedName name="_P1250.103002">'1250.1'!$C$14</definedName>
    <definedName name="_P1250.103003">'1250.1'!$D$14</definedName>
    <definedName name="_P1250.104002">'1250.1'!$C$15</definedName>
    <definedName name="_P1250.104003">'1250.1'!$D$15</definedName>
    <definedName name="_P1250.109902">'1250.1'!$C$16</definedName>
    <definedName name="_P1250.109903">'1250.1'!$D$16</definedName>
    <definedName name="_P125011002">'1250'!$E$12</definedName>
    <definedName name="_P125011003">'1250'!$F$12</definedName>
    <definedName name="_P125011004">'1250'!$G$12</definedName>
    <definedName name="_P125011005">'1250'!$H$12</definedName>
    <definedName name="_P125011006">'1250'!$I$12</definedName>
    <definedName name="_P125011007">'1250'!$J$12</definedName>
    <definedName name="_P125011202">'1250'!$E$13</definedName>
    <definedName name="_P125011203">'1250'!$F$13</definedName>
    <definedName name="_P125011204">'1250'!$G$13</definedName>
    <definedName name="_P125011205">'1250'!$H$13</definedName>
    <definedName name="_P125011206">'1250'!$I$13</definedName>
    <definedName name="_P125011207">'1250'!$J$13</definedName>
    <definedName name="_P125011402">'1250'!$E$14</definedName>
    <definedName name="_P125011403">'1250'!$F$14</definedName>
    <definedName name="_P125011404">'1250'!$G$14</definedName>
    <definedName name="_P125011405">'1250'!$H$14</definedName>
    <definedName name="_P125011406">'1250'!$I$14</definedName>
    <definedName name="_P125011407">'1250'!$J$14</definedName>
    <definedName name="_P125011902">'1250'!$E$15</definedName>
    <definedName name="_P125011903">'1250'!$F$15</definedName>
    <definedName name="_P125011904">'1250'!$G$15</definedName>
    <definedName name="_P125011905">'1250'!$H$15</definedName>
    <definedName name="_P125011906">'1250'!$I$15</definedName>
    <definedName name="_P125011907">'1250'!$J$15</definedName>
    <definedName name="_P125011908">'1250'!$K$15</definedName>
    <definedName name="_P125012002">'1250'!$E$17</definedName>
    <definedName name="_P125012003">'1250'!$F$17</definedName>
    <definedName name="_P125012004">'1250'!$G$17</definedName>
    <definedName name="_P125012005">'1250'!$H$17</definedName>
    <definedName name="_P125012006">'1250'!$I$17</definedName>
    <definedName name="_P125012007">'1250'!$J$17</definedName>
    <definedName name="_P125012202">'1250'!$E$18</definedName>
    <definedName name="_P125012203">'1250'!$F$18</definedName>
    <definedName name="_P125012204">'1250'!$G$18</definedName>
    <definedName name="_P125012205">'1250'!$H$18</definedName>
    <definedName name="_P125012206">'1250'!$I$18</definedName>
    <definedName name="_P125012207">'1250'!$J$18</definedName>
    <definedName name="_P125012402">'1250'!$E$19</definedName>
    <definedName name="_P125012403">'1250'!$F$19</definedName>
    <definedName name="_P125012404">'1250'!$G$19</definedName>
    <definedName name="_P125012405">'1250'!$H$19</definedName>
    <definedName name="_P125012406">'1250'!$I$19</definedName>
    <definedName name="_P125012407">'1250'!$J$19</definedName>
    <definedName name="_P125012902">'1250'!$E$20</definedName>
    <definedName name="_P125012903">'1250'!$F$20</definedName>
    <definedName name="_P125012904">'1250'!$G$20</definedName>
    <definedName name="_P125012905">'1250'!$H$20</definedName>
    <definedName name="_P125012906">'1250'!$I$20</definedName>
    <definedName name="_P125012907">'1250'!$J$20</definedName>
    <definedName name="_P125012908">'1250'!$K$20</definedName>
    <definedName name="_P125013002">'1250'!$E$22</definedName>
    <definedName name="_P125013003">'1250'!$F$22</definedName>
    <definedName name="_P125013004">'1250'!$G$22</definedName>
    <definedName name="_P125013005">'1250'!$H$22</definedName>
    <definedName name="_P125013006">'1250'!$I$22</definedName>
    <definedName name="_P125013007">'1250'!$J$22</definedName>
    <definedName name="_P125013202">'1250'!$E$23</definedName>
    <definedName name="_P125013203">'1250'!$F$23</definedName>
    <definedName name="_P125013204">'1250'!$G$23</definedName>
    <definedName name="_P125013205">'1250'!$H$23</definedName>
    <definedName name="_P125013206">'1250'!$I$23</definedName>
    <definedName name="_P125013207">'1250'!$J$23</definedName>
    <definedName name="_P125013402">'1250'!$E$24</definedName>
    <definedName name="_P125013403">'1250'!$F$24</definedName>
    <definedName name="_P125013404">'1250'!$G$24</definedName>
    <definedName name="_P125013405">'1250'!$H$24</definedName>
    <definedName name="_P125013406">'1250'!$I$24</definedName>
    <definedName name="_P125013407">'1250'!$J$24</definedName>
    <definedName name="_P125013602">'1250'!$E$25</definedName>
    <definedName name="_P125013603">'1250'!$F$25</definedName>
    <definedName name="_P125013604">'1250'!$G$25</definedName>
    <definedName name="_P125013605">'1250'!$H$25</definedName>
    <definedName name="_P125013606">'1250'!$I$25</definedName>
    <definedName name="_P125013607">'1250'!$J$25</definedName>
    <definedName name="_P125013802">'1250'!$E$26</definedName>
    <definedName name="_P125013803">'1250'!$F$26</definedName>
    <definedName name="_P125013804">'1250'!$G$26</definedName>
    <definedName name="_P125013805">'1250'!$H$26</definedName>
    <definedName name="_P125013806">'1250'!$I$26</definedName>
    <definedName name="_P125013807">'1250'!$J$26</definedName>
    <definedName name="_P125014002">'1250'!$E$27</definedName>
    <definedName name="_P125014003">'1250'!$F$27</definedName>
    <definedName name="_P125014004">'1250'!$G$27</definedName>
    <definedName name="_P125014005">'1250'!$H$27</definedName>
    <definedName name="_P125014006">'1250'!$I$27</definedName>
    <definedName name="_P125014007">'1250'!$J$27</definedName>
    <definedName name="_P125014202">'1250'!$E$28</definedName>
    <definedName name="_P125014203">'1250'!$F$28</definedName>
    <definedName name="_P125014204">'1250'!$G$28</definedName>
    <definedName name="_P125014205">'1250'!$H$28</definedName>
    <definedName name="_P125014206">'1250'!$I$28</definedName>
    <definedName name="_P125014207">'1250'!$J$28</definedName>
    <definedName name="_P125014402">'1250'!$E$29</definedName>
    <definedName name="_P125014403">'1250'!$F$29</definedName>
    <definedName name="_P125014404">'1250'!$G$29</definedName>
    <definedName name="_P125014405">'1250'!$H$29</definedName>
    <definedName name="_P125014406">'1250'!$I$29</definedName>
    <definedName name="_P125014407">'1250'!$J$29</definedName>
    <definedName name="_P125014902">'1250'!$E$30</definedName>
    <definedName name="_P125014903">'1250'!$F$30</definedName>
    <definedName name="_P125014904">'1250'!$G$30</definedName>
    <definedName name="_P125014905">'1250'!$H$30</definedName>
    <definedName name="_P125014906">'1250'!$I$30</definedName>
    <definedName name="_P125014907">'1250'!$J$30</definedName>
    <definedName name="_P125014908">'1250'!$K$30</definedName>
    <definedName name="_P125015002">'1250'!$E$33</definedName>
    <definedName name="_P125015003">'1250'!$F$33</definedName>
    <definedName name="_P125015004">'1250'!$G$33</definedName>
    <definedName name="_P125015005">'1250'!$H$33</definedName>
    <definedName name="_P125015006">'1250'!$I$33</definedName>
    <definedName name="_P125015007">'1250'!$J$33</definedName>
    <definedName name="_P125015202">'1250'!$E$34</definedName>
    <definedName name="_P125015203">'1250'!$F$34</definedName>
    <definedName name="_P125015204">'1250'!$G$34</definedName>
    <definedName name="_P125015205">'1250'!$H$34</definedName>
    <definedName name="_P125015206">'1250'!$I$34</definedName>
    <definedName name="_P125015207">'1250'!$J$34</definedName>
    <definedName name="_P125015402">'1250'!$E$35</definedName>
    <definedName name="_P125015403">'1250'!$F$35</definedName>
    <definedName name="_P125015404">'1250'!$G$35</definedName>
    <definedName name="_P125015405">'1250'!$H$35</definedName>
    <definedName name="_P125015406">'1250'!$I$35</definedName>
    <definedName name="_P125015407">'1250'!$J$35</definedName>
    <definedName name="_P125015602">'1250'!$E$36</definedName>
    <definedName name="_P125015603">'1250'!$F$36</definedName>
    <definedName name="_P125015604">'1250'!$G$36</definedName>
    <definedName name="_P125015605">'1250'!$H$36</definedName>
    <definedName name="_P125015606">'1250'!$I$36</definedName>
    <definedName name="_P125015607">'1250'!$J$36</definedName>
    <definedName name="_P125015802">'1250'!$E$38</definedName>
    <definedName name="_P125015803">'1250'!$F$38</definedName>
    <definedName name="_P125015804">'1250'!$G$38</definedName>
    <definedName name="_P125015805">'1250'!$H$38</definedName>
    <definedName name="_P125015806">'1250'!$I$38</definedName>
    <definedName name="_P125015807">'1250'!$J$38</definedName>
    <definedName name="_P125016002">'1250'!$E$39</definedName>
    <definedName name="_P125016003">'1250'!$F$39</definedName>
    <definedName name="_P125016004">'1250'!$G$39</definedName>
    <definedName name="_P125016005">'1250'!$H$39</definedName>
    <definedName name="_P125016006">'1250'!$I$39</definedName>
    <definedName name="_P125016007">'1250'!$J$39</definedName>
    <definedName name="_P125016202">'1250'!$E$40</definedName>
    <definedName name="_P125016203">'1250'!$F$40</definedName>
    <definedName name="_P125016204">'1250'!$G$40</definedName>
    <definedName name="_P125016205">'1250'!$H$40</definedName>
    <definedName name="_P125016206">'1250'!$I$40</definedName>
    <definedName name="_P125016207">'1250'!$J$40</definedName>
    <definedName name="_P125016902">'1250'!$E$41</definedName>
    <definedName name="_P125016903">'1250'!$F$41</definedName>
    <definedName name="_P125016904">'1250'!$G$41</definedName>
    <definedName name="_P125016905">'1250'!$H$41</definedName>
    <definedName name="_P125016906">'1250'!$I$41</definedName>
    <definedName name="_P125016907">'1250'!$J$41</definedName>
    <definedName name="_P125016908">'1250'!$K$41</definedName>
    <definedName name="_P125017002">'1250'!$E$59</definedName>
    <definedName name="_P125017003">'1250'!$F$59</definedName>
    <definedName name="_P125017004">'1250'!$G$59</definedName>
    <definedName name="_P125017005">'1250'!$H$59</definedName>
    <definedName name="_P125017006">'1250'!$I$59</definedName>
    <definedName name="_P125017007">'1250'!$J$59</definedName>
    <definedName name="_P125017202">'1250'!$E$60</definedName>
    <definedName name="_P125017203">'1250'!$F$60</definedName>
    <definedName name="_P125017204">'1250'!$G$60</definedName>
    <definedName name="_P125017205">'1250'!$H$60</definedName>
    <definedName name="_P125017206">'1250'!$I$60</definedName>
    <definedName name="_P125017207">'1250'!$J$60</definedName>
    <definedName name="_P125017402">'1250'!$E$61</definedName>
    <definedName name="_P125017403">'1250'!$F$61</definedName>
    <definedName name="_P125017404">'1250'!$G$61</definedName>
    <definedName name="_P125017405">'1250'!$H$61</definedName>
    <definedName name="_P125017406">'1250'!$I$61</definedName>
    <definedName name="_P125017407">'1250'!$J$61</definedName>
    <definedName name="_P125017602">'1250'!$E$62</definedName>
    <definedName name="_P125017603">'1250'!$F$62</definedName>
    <definedName name="_P125017604">'1250'!$G$62</definedName>
    <definedName name="_P125017605">'1250'!$H$62</definedName>
    <definedName name="_P125017606">'1250'!$I$62</definedName>
    <definedName name="_P125017607">'1250'!$J$62</definedName>
    <definedName name="_P125017802">'1250'!$E$63</definedName>
    <definedName name="_P125017803">'1250'!$F$63</definedName>
    <definedName name="_P125017804">'1250'!$G$63</definedName>
    <definedName name="_P125017805">'1250'!$H$63</definedName>
    <definedName name="_P125017806">'1250'!$I$63</definedName>
    <definedName name="_P125017807">'1250'!$J$63</definedName>
    <definedName name="_P125017902">'1250'!$E$64</definedName>
    <definedName name="_P125017903">'1250'!$F$64</definedName>
    <definedName name="_P125017904">'1250'!$G$64</definedName>
    <definedName name="_P125017905">'1250'!$H$64</definedName>
    <definedName name="_P125017906">'1250'!$I$64</definedName>
    <definedName name="_P125017907">'1250'!$J$64</definedName>
    <definedName name="_P125017908">'1250'!$K$64</definedName>
    <definedName name="_P125018002">'1250'!$E$65</definedName>
    <definedName name="_P125018003">'1250'!$F$65</definedName>
    <definedName name="_P125018004">'1250'!$G$65</definedName>
    <definedName name="_P125018005">'1250'!$H$65</definedName>
    <definedName name="_P125018006">'1250'!$I$65</definedName>
    <definedName name="_P125018007">'1250'!$J$65</definedName>
    <definedName name="_P125018008">'1250'!$K$65</definedName>
    <definedName name="_P125019002">'1250'!$E$66</definedName>
    <definedName name="_P125019003">'1250'!$F$66</definedName>
    <definedName name="_P125019004">'1250'!$G$66</definedName>
    <definedName name="_P125019005">'1250'!$H$66</definedName>
    <definedName name="_P125019006">'1250'!$I$66</definedName>
    <definedName name="_P125019007">'1250'!$J$66</definedName>
    <definedName name="_P125019008">'1250'!$K$66</definedName>
    <definedName name="_P125020002">'1250'!$E$67</definedName>
    <definedName name="_P125020003">'1250'!$F$67</definedName>
    <definedName name="_P125020004">'1250'!$G$67</definedName>
    <definedName name="_P125020005">'1250'!$H$67</definedName>
    <definedName name="_P125020006">'1250'!$I$67</definedName>
    <definedName name="_P125020007">'1250'!$J$67</definedName>
    <definedName name="_P125020008">'1250'!$K$67</definedName>
    <definedName name="_P125021002">'1250'!$E$69</definedName>
    <definedName name="_P125021003">'1250'!$F$69</definedName>
    <definedName name="_P125021004">'1250'!$G$69</definedName>
    <definedName name="_P125021005">'1250'!$H$69</definedName>
    <definedName name="_P125021006">'1250'!$I$69</definedName>
    <definedName name="_P125021007">'1250'!$J$69</definedName>
    <definedName name="_P125021202">'1250'!$E$70</definedName>
    <definedName name="_P125021203">'1250'!$F$70</definedName>
    <definedName name="_P125021204">'1250'!$G$70</definedName>
    <definedName name="_P125021205">'1250'!$H$70</definedName>
    <definedName name="_P125021206">'1250'!$I$70</definedName>
    <definedName name="_P125021207">'1250'!$J$70</definedName>
    <definedName name="_P125021402">'1250'!$E$71</definedName>
    <definedName name="_P125021403">'1250'!$F$71</definedName>
    <definedName name="_P125021404">'1250'!$G$71</definedName>
    <definedName name="_P125021405">'1250'!$H$71</definedName>
    <definedName name="_P125021406">'1250'!$I$71</definedName>
    <definedName name="_P125021407">'1250'!$J$71</definedName>
    <definedName name="_P125021602">'1250'!$E$72</definedName>
    <definedName name="_P125021603">'1250'!$F$72</definedName>
    <definedName name="_P125021604">'1250'!$G$72</definedName>
    <definedName name="_P125021605">'1250'!$H$72</definedName>
    <definedName name="_P125021606">'1250'!$I$72</definedName>
    <definedName name="_P125021607">'1250'!$J$72</definedName>
    <definedName name="_P125021802">'1250'!$E$73</definedName>
    <definedName name="_P125021803">'1250'!$F$73</definedName>
    <definedName name="_P125021804">'1250'!$G$73</definedName>
    <definedName name="_P125021805">'1250'!$H$73</definedName>
    <definedName name="_P125021806">'1250'!$I$73</definedName>
    <definedName name="_P125021807">'1250'!$J$73</definedName>
    <definedName name="_P125021902">'1250'!$E$74</definedName>
    <definedName name="_P125021903">'1250'!$F$74</definedName>
    <definedName name="_P125021904">'1250'!$G$74</definedName>
    <definedName name="_P125021905">'1250'!$H$74</definedName>
    <definedName name="_P125021906">'1250'!$I$74</definedName>
    <definedName name="_P125021907">'1250'!$J$74</definedName>
    <definedName name="_P125021908">'1250'!$K$74</definedName>
    <definedName name="_P125022002">'1250'!$E$76</definedName>
    <definedName name="_P125022003">'1250'!$F$76</definedName>
    <definedName name="_P125022004">'1250'!$G$76</definedName>
    <definedName name="_P125022005">'1250'!$H$76</definedName>
    <definedName name="_P125022006">'1250'!$I$76</definedName>
    <definedName name="_P125022007">'1250'!$J$76</definedName>
    <definedName name="_P125022202">'1250'!$E$77</definedName>
    <definedName name="_P125022203">'1250'!$F$77</definedName>
    <definedName name="_P125022204">'1250'!$G$77</definedName>
    <definedName name="_P125022205">'1250'!$H$77</definedName>
    <definedName name="_P125022206">'1250'!$I$77</definedName>
    <definedName name="_P125022207">'1250'!$J$77</definedName>
    <definedName name="_P125022902">'1250'!$E$78</definedName>
    <definedName name="_P125022903">'1250'!$F$78</definedName>
    <definedName name="_P125022904">'1250'!$G$78</definedName>
    <definedName name="_P125022905">'1250'!$H$78</definedName>
    <definedName name="_P125022906">'1250'!$I$78</definedName>
    <definedName name="_P125022907">'1250'!$J$78</definedName>
    <definedName name="_P125022908">'1250'!$K$78</definedName>
    <definedName name="_P125023002">'1250'!$E$79</definedName>
    <definedName name="_P125023003">'1250'!$F$79</definedName>
    <definedName name="_P125023004">'1250'!$G$79</definedName>
    <definedName name="_P125023005">'1250'!$H$79</definedName>
    <definedName name="_P125023006">'1250'!$I$79</definedName>
    <definedName name="_P125023007">'1250'!$J$79</definedName>
    <definedName name="_P125023008">'1250'!$K$79</definedName>
    <definedName name="_P125024002">'1250'!$E$80</definedName>
    <definedName name="_P125024003">'1250'!$F$80</definedName>
    <definedName name="_P125024004">'1250'!$G$80</definedName>
    <definedName name="_P125024005">'1250'!$H$80</definedName>
    <definedName name="_P125024006">'1250'!$I$80</definedName>
    <definedName name="_P125024007">'1250'!$J$80</definedName>
    <definedName name="_P125024008">'1250'!$K$80</definedName>
    <definedName name="_P125025002">'1250'!$E$81</definedName>
    <definedName name="_P125025003">'1250'!$F$81</definedName>
    <definedName name="_P125025004">'1250'!$G$81</definedName>
    <definedName name="_P125025005">'1250'!$H$81</definedName>
    <definedName name="_P125025006">'1250'!$I$81</definedName>
    <definedName name="_P125025007">'1250'!$J$81</definedName>
    <definedName name="_P125025008">'1250'!$K$81</definedName>
    <definedName name="_P125026002">'1250'!$E$82</definedName>
    <definedName name="_P125026003">'1250'!$F$82</definedName>
    <definedName name="_P125026004">'1250'!$G$82</definedName>
    <definedName name="_P125026005">'1250'!$H$82</definedName>
    <definedName name="_P125026006">'1250'!$I$82</definedName>
    <definedName name="_P125026007">'1250'!$J$82</definedName>
    <definedName name="_P125026008">'1250'!$K$82</definedName>
    <definedName name="_P125027002">'1250'!$E$84</definedName>
    <definedName name="_P125027003">'1250'!$F$84</definedName>
    <definedName name="_P125027004">'1250'!$G$84</definedName>
    <definedName name="_P125027005">'1250'!$H$84</definedName>
    <definedName name="_P125027006">'1250'!$I$84</definedName>
    <definedName name="_P125027007">'1250'!$J$84</definedName>
    <definedName name="_P125027202">'1250'!$E$85</definedName>
    <definedName name="_P125027203">'1250'!$F$85</definedName>
    <definedName name="_P125027204">'1250'!$G$85</definedName>
    <definedName name="_P125027205">'1250'!$H$85</definedName>
    <definedName name="_P125027206">'1250'!$I$85</definedName>
    <definedName name="_P125027207">'1250'!$J$85</definedName>
    <definedName name="_P125027902">'1250'!$E$86</definedName>
    <definedName name="_P125027903">'1250'!$F$86</definedName>
    <definedName name="_P125027904">'1250'!$G$86</definedName>
    <definedName name="_P125027905">'1250'!$H$86</definedName>
    <definedName name="_P125027906">'1250'!$I$86</definedName>
    <definedName name="_P125027907">'1250'!$J$86</definedName>
    <definedName name="_P125027908">'1250'!$K$86</definedName>
    <definedName name="_P125028002">'1250'!$E$87</definedName>
    <definedName name="_P125028003">'1250'!$F$87</definedName>
    <definedName name="_P125028004">'1250'!$G$87</definedName>
    <definedName name="_P125028005">'1250'!$H$87</definedName>
    <definedName name="_P125028006">'1250'!$I$87</definedName>
    <definedName name="_P125028007">'1250'!$J$87</definedName>
    <definedName name="_P125028008">'1250'!$K$87</definedName>
    <definedName name="_P125029002">'1250'!$E$88</definedName>
    <definedName name="_P125029003">'1250'!$F$88</definedName>
    <definedName name="_P125029004">'1250'!$G$88</definedName>
    <definedName name="_P125029005">'1250'!$H$88</definedName>
    <definedName name="_P125029006">'1250'!$I$88</definedName>
    <definedName name="_P125029007">'1250'!$J$88</definedName>
    <definedName name="_P125029008">'1250'!$K$88</definedName>
    <definedName name="_P125039902">'1250'!$E$89</definedName>
    <definedName name="_P125039903">'1250'!$F$89</definedName>
    <definedName name="_P125039904">'1250'!$G$89</definedName>
    <definedName name="_P125039905">'1250'!$H$89</definedName>
    <definedName name="_P125039906">'1250'!$I$89</definedName>
    <definedName name="_P125039907">'1250'!$J$89</definedName>
    <definedName name="_P125039908">'1250'!$K$89</definedName>
    <definedName name="_P126001002">'1260'!$C$12</definedName>
    <definedName name="_P126001003">'1260'!$D$12</definedName>
    <definedName name="_P126002002">'1260'!$C$13</definedName>
    <definedName name="_P126002003">'1260'!$D$13</definedName>
    <definedName name="_P126003002">'1260'!$C$14</definedName>
    <definedName name="_P126003003">'1260'!$D$14</definedName>
    <definedName name="_P126004002">'1260'!$C$15</definedName>
    <definedName name="_P126004003">'1260'!$D$15</definedName>
    <definedName name="_P126009902">'1260'!$C$16</definedName>
    <definedName name="_P126009903">'1260'!$D$16</definedName>
    <definedName name="_P127001002">'1270'!$C$12</definedName>
    <definedName name="_P127001003">'1270'!$D$12</definedName>
    <definedName name="_P127002002">'1270'!$C$13</definedName>
    <definedName name="_P127002003">'1270'!$D$13</definedName>
    <definedName name="_P127003002">'1270'!$C$14</definedName>
    <definedName name="_P127003003">'1270'!$D$14</definedName>
    <definedName name="_P127009902">'1270'!$C$15</definedName>
    <definedName name="_P127009903">'1270'!$D$15</definedName>
    <definedName name="_P1280.101002">'1280.1'!$C$12</definedName>
    <definedName name="_P1280.101003">'1280.1'!$D$12</definedName>
    <definedName name="_P1280.102002">'1280.1'!$C$13</definedName>
    <definedName name="_P1280.102003">'1280.1'!$D$13</definedName>
    <definedName name="_P1280.103002">'1280.1'!$C$14</definedName>
    <definedName name="_P1280.103003">'1280.1'!$D$14</definedName>
    <definedName name="_P1280.104002">'1280.1'!$C$15</definedName>
    <definedName name="_P1280.104003">'1280.1'!$D$15</definedName>
    <definedName name="_P1280.105002">'1280.1'!$C$16</definedName>
    <definedName name="_P1280.105003">'1280.1'!$D$16</definedName>
    <definedName name="_P1280.109902">'1280.1'!$C$17</definedName>
    <definedName name="_P1280.109903">'1280.1'!$D$17</definedName>
    <definedName name="_P128001002">'1280'!$D$13</definedName>
    <definedName name="_P128001003">'1280'!$E$13</definedName>
    <definedName name="_P128001004">'1280'!$F$13</definedName>
    <definedName name="_P128001005">'1280'!$G$13</definedName>
    <definedName name="_P128001006">'1280'!$H$13</definedName>
    <definedName name="_P128002002">'1280'!$D$14</definedName>
    <definedName name="_P128002003">'1280'!$E$14</definedName>
    <definedName name="_P128002004">'1280'!$F$14</definedName>
    <definedName name="_P128002005">'1280'!$G$14</definedName>
    <definedName name="_P128002006">'1280'!$H$14</definedName>
    <definedName name="_P128003002">'1280'!$D$15</definedName>
    <definedName name="_P128003003">'1280'!$E$15</definedName>
    <definedName name="_P128003004">'1280'!$F$15</definedName>
    <definedName name="_P128003005">'1280'!$G$15</definedName>
    <definedName name="_P128003006">'1280'!$H$15</definedName>
    <definedName name="_P128004002">'1280'!$D$16</definedName>
    <definedName name="_P128004003">'1280'!$E$16</definedName>
    <definedName name="_P128004004">'1280'!$F$16</definedName>
    <definedName name="_P128004005">'1280'!$G$16</definedName>
    <definedName name="_P128004006">'1280'!$H$16</definedName>
    <definedName name="_P128005002">'1280'!$D$17</definedName>
    <definedName name="_P128005003">'1280'!$E$17</definedName>
    <definedName name="_P128005004">'1280'!$F$17</definedName>
    <definedName name="_P128005005">'1280'!$G$17</definedName>
    <definedName name="_P128005006">'1280'!$H$17</definedName>
    <definedName name="_P128006002">'1280'!$D$18</definedName>
    <definedName name="_P128006003">'1280'!$E$18</definedName>
    <definedName name="_P128006004">'1280'!$F$18</definedName>
    <definedName name="_P128006005">'1280'!$G$18</definedName>
    <definedName name="_P128006006">'1280'!$H$18</definedName>
    <definedName name="_P128009902">'1280'!$D$19</definedName>
    <definedName name="_P128009903">'1280'!$E$19</definedName>
    <definedName name="_P128009904">'1280'!$F$19</definedName>
    <definedName name="_P128009905">'1280'!$G$19</definedName>
    <definedName name="_P128009906">'1280'!$H$19</definedName>
    <definedName name="_P128009907">'1280'!$I$19</definedName>
    <definedName name="_P128010002">'1280'!$D$21</definedName>
    <definedName name="_P128010003">'1280'!$E$21</definedName>
    <definedName name="_P128010004">'1280'!$F$21</definedName>
    <definedName name="_P128010005">'1280'!$G$21</definedName>
    <definedName name="_P128010006">'1280'!$H$21</definedName>
    <definedName name="_P128011002">'1280'!$D$22</definedName>
    <definedName name="_P128011003">'1280'!$E$22</definedName>
    <definedName name="_P128011004">'1280'!$F$22</definedName>
    <definedName name="_P128011005">'1280'!$G$22</definedName>
    <definedName name="_P128011006">'1280'!$H$22</definedName>
    <definedName name="_P128012002">'1280'!$D$23</definedName>
    <definedName name="_P128012003">'1280'!$E$23</definedName>
    <definedName name="_P128012004">'1280'!$F$23</definedName>
    <definedName name="_P128012005">'1280'!$G$23</definedName>
    <definedName name="_P128012006">'1280'!$H$23</definedName>
    <definedName name="_P128019902">'1280'!$D$24</definedName>
    <definedName name="_P128019903">'1280'!$E$24</definedName>
    <definedName name="_P128019904">'1280'!$F$24</definedName>
    <definedName name="_P128019905">'1280'!$G$24</definedName>
    <definedName name="_P128019906">'1280'!$H$24</definedName>
    <definedName name="_P128019907">'1280'!$I$24</definedName>
    <definedName name="_P128020002">'1280'!$D$26</definedName>
    <definedName name="_P128020003">'1280'!$E$26</definedName>
    <definedName name="_P128020004">'1280'!$F$26</definedName>
    <definedName name="_P128020005">'1280'!$G$26</definedName>
    <definedName name="_P128020006">'1280'!$H$26</definedName>
    <definedName name="_P128020007">'1280'!$I$26</definedName>
    <definedName name="_P128029902">'1280'!$D$27</definedName>
    <definedName name="_P128029903">'1280'!$E$27</definedName>
    <definedName name="_P128029904">'1280'!$F$27</definedName>
    <definedName name="_P128029905">'1280'!$G$27</definedName>
    <definedName name="_P128029906">'1280'!$H$27</definedName>
    <definedName name="_P128029907">'1280'!$I$27</definedName>
    <definedName name="_P129001000">'1290'!$A$12</definedName>
    <definedName name="_P129001001">'1290'!$C$12</definedName>
    <definedName name="_P129001002">'1290'!$D$12</definedName>
    <definedName name="_P129001003">'1290'!$E$12</definedName>
    <definedName name="_P129001004">'1290'!$F$12</definedName>
    <definedName name="_P129001005">'1290'!$G$12</definedName>
    <definedName name="_P129001006">'1290'!$H$12</definedName>
    <definedName name="_P129002000">'1290'!$A$13</definedName>
    <definedName name="_P129002001">'1290'!$C$13</definedName>
    <definedName name="_P129002002">'1290'!$D$13</definedName>
    <definedName name="_P129002003">'1290'!$E$13</definedName>
    <definedName name="_P129002004">'1290'!$F$13</definedName>
    <definedName name="_P129002005">'1290'!$G$13</definedName>
    <definedName name="_P129002006">'1290'!$H$13</definedName>
    <definedName name="_P129003000">'1290'!$A$14</definedName>
    <definedName name="_P129003001">'1290'!$C$14</definedName>
    <definedName name="_P129003002">'1290'!$D$14</definedName>
    <definedName name="_P129003003">'1290'!$E$14</definedName>
    <definedName name="_P129003004">'1290'!$F$14</definedName>
    <definedName name="_P129003005">'1290'!$G$14</definedName>
    <definedName name="_P129003006">'1290'!$H$14</definedName>
    <definedName name="_P129004000">'1290'!$A$15</definedName>
    <definedName name="_P129004001">'1290'!$C$15</definedName>
    <definedName name="_P129004002">'1290'!$D$15</definedName>
    <definedName name="_P129004003">'1290'!$E$15</definedName>
    <definedName name="_P129004004">'1290'!$F$15</definedName>
    <definedName name="_P129004005">'1290'!$G$15</definedName>
    <definedName name="_P129004006">'1290'!$H$15</definedName>
    <definedName name="_P129005000">'1290'!$A$16</definedName>
    <definedName name="_P129005001">'1290'!$C$16</definedName>
    <definedName name="_P129005002">'1290'!$D$16</definedName>
    <definedName name="_P129005003">'1290'!$E$16</definedName>
    <definedName name="_P129005004">'1290'!$F$16</definedName>
    <definedName name="_P129005005">'1290'!$G$16</definedName>
    <definedName name="_P129005006">'1290'!$H$16</definedName>
    <definedName name="_P129006000">'1290'!$A$17</definedName>
    <definedName name="_P129006001">'1290'!$C$17</definedName>
    <definedName name="_P129006002">'1290'!$D$17</definedName>
    <definedName name="_P129006003">'1290'!$E$17</definedName>
    <definedName name="_P129006004">'1290'!$F$17</definedName>
    <definedName name="_P129006005">'1290'!$G$17</definedName>
    <definedName name="_P129006006">'1290'!$H$17</definedName>
    <definedName name="_P129007000">'1290'!$A$18</definedName>
    <definedName name="_P129007001">'1290'!$C$18</definedName>
    <definedName name="_P129007002">'1290'!$D$18</definedName>
    <definedName name="_P129007003">'1290'!$E$18</definedName>
    <definedName name="_P129007004">'1290'!$F$18</definedName>
    <definedName name="_P129007005">'1290'!$G$18</definedName>
    <definedName name="_P129007006">'1290'!$H$18</definedName>
    <definedName name="_P129008000">'1290'!$A$19</definedName>
    <definedName name="_P129008001">'1290'!$C$19</definedName>
    <definedName name="_P129008002">'1290'!$D$19</definedName>
    <definedName name="_P129008003">'1290'!$E$19</definedName>
    <definedName name="_P129008004">'1290'!$F$19</definedName>
    <definedName name="_P129008005">'1290'!$G$19</definedName>
    <definedName name="_P129008006">'1290'!$H$19</definedName>
    <definedName name="_P129009000">'1290'!$A$20</definedName>
    <definedName name="_P129009001">'1290'!$C$20</definedName>
    <definedName name="_P129009002">'1290'!$D$20</definedName>
    <definedName name="_P129009003">'1290'!$E$20</definedName>
    <definedName name="_P129009004">'1290'!$F$20</definedName>
    <definedName name="_P129009005">'1290'!$G$20</definedName>
    <definedName name="_P129009006">'1290'!$H$20</definedName>
    <definedName name="_P129010000">'1290'!$A$21</definedName>
    <definedName name="_P129010001">'1290'!$C$21</definedName>
    <definedName name="_P129010002">'1290'!$D$21</definedName>
    <definedName name="_P129010003">'1290'!$E$21</definedName>
    <definedName name="_P129010004">'1290'!$F$21</definedName>
    <definedName name="_P129010005">'1290'!$G$21</definedName>
    <definedName name="_P129010006">'1290'!$H$21</definedName>
    <definedName name="_P129011000">'1290'!$A$22</definedName>
    <definedName name="_P129011001">'1290'!$C$22</definedName>
    <definedName name="_P129011002">'1290'!$D$22</definedName>
    <definedName name="_P129011003">'1290'!$E$22</definedName>
    <definedName name="_P129011004">'1290'!$F$22</definedName>
    <definedName name="_P129011005">'1290'!$G$22</definedName>
    <definedName name="_P129011006">'1290'!$H$22</definedName>
    <definedName name="_P129012000">'1290'!$A$23</definedName>
    <definedName name="_P129012001">'1290'!$C$23</definedName>
    <definedName name="_P129012002">'1290'!$D$23</definedName>
    <definedName name="_P129012003">'1290'!$E$23</definedName>
    <definedName name="_P129012004">'1290'!$F$23</definedName>
    <definedName name="_P129012005">'1290'!$G$23</definedName>
    <definedName name="_P129012006">'1290'!$H$23</definedName>
    <definedName name="_P129013000">'1290'!$A$24</definedName>
    <definedName name="_P129013001">'1290'!$C$24</definedName>
    <definedName name="_P129013002">'1290'!$D$24</definedName>
    <definedName name="_P129013003">'1290'!$E$24</definedName>
    <definedName name="_P129013004">'1290'!$F$24</definedName>
    <definedName name="_P129013005">'1290'!$G$24</definedName>
    <definedName name="_P129013006">'1290'!$H$24</definedName>
    <definedName name="_P129014000">'1290'!$A$25</definedName>
    <definedName name="_P129014001">'1290'!$C$25</definedName>
    <definedName name="_P129014002">'1290'!$D$25</definedName>
    <definedName name="_P129014003">'1290'!$E$25</definedName>
    <definedName name="_P129014004">'1290'!$F$25</definedName>
    <definedName name="_P129014005">'1290'!$G$25</definedName>
    <definedName name="_P129014006">'1290'!$H$25</definedName>
    <definedName name="_P129015000">'1290'!$A$26</definedName>
    <definedName name="_P129015001">'1290'!$C$26</definedName>
    <definedName name="_P129015002">'1290'!$D$26</definedName>
    <definedName name="_P129015003">'1290'!$E$26</definedName>
    <definedName name="_P129015004">'1290'!$F$26</definedName>
    <definedName name="_P129015005">'1290'!$G$26</definedName>
    <definedName name="_P129015006">'1290'!$H$26</definedName>
    <definedName name="_P129016000">'1290'!$A$27</definedName>
    <definedName name="_P129016001">'1290'!$C$27</definedName>
    <definedName name="_P129016002">'1290'!$D$27</definedName>
    <definedName name="_P129016003">'1290'!$E$27</definedName>
    <definedName name="_P129016004">'1290'!$F$27</definedName>
    <definedName name="_P129016005">'1290'!$G$27</definedName>
    <definedName name="_P129016006">'1290'!$H$27</definedName>
    <definedName name="_P129017000">'1290'!$A$28</definedName>
    <definedName name="_P129017001">'1290'!$C$28</definedName>
    <definedName name="_P129017002">'1290'!$D$28</definedName>
    <definedName name="_P129017003">'1290'!$E$28</definedName>
    <definedName name="_P129017004">'1290'!$F$28</definedName>
    <definedName name="_P129017005">'1290'!$G$28</definedName>
    <definedName name="_P129017006">'1290'!$H$28</definedName>
    <definedName name="_P129018000">'1290'!$A$29</definedName>
    <definedName name="_P129018001">'1290'!$C$29</definedName>
    <definedName name="_P129018002">'1290'!$D$29</definedName>
    <definedName name="_P129018003">'1290'!$E$29</definedName>
    <definedName name="_P129018004">'1290'!$F$29</definedName>
    <definedName name="_P129018005">'1290'!$G$29</definedName>
    <definedName name="_P129018006">'1290'!$H$29</definedName>
    <definedName name="_P129019000">'1290'!$A$30</definedName>
    <definedName name="_P129019001">'1290'!$C$30</definedName>
    <definedName name="_P129019002">'1290'!$D$30</definedName>
    <definedName name="_P129019003">'1290'!$E$30</definedName>
    <definedName name="_P129019004">'1290'!$F$30</definedName>
    <definedName name="_P129019005">'1290'!$G$30</definedName>
    <definedName name="_P129019006">'1290'!$H$30</definedName>
    <definedName name="_P129019901">'1290'!$C$31</definedName>
    <definedName name="_P129019902">'1290'!$D$31</definedName>
    <definedName name="_P129019903">'1290'!$E$31</definedName>
    <definedName name="_P129019904">'1290'!$F$31</definedName>
    <definedName name="_P129019905">'1290'!$G$31</definedName>
    <definedName name="_P129019906">'1290'!$H$31</definedName>
    <definedName name="_P129601001">'1296'!$B$12</definedName>
    <definedName name="_P129601002">'1296'!$C$12</definedName>
    <definedName name="_P129601003">'1296'!$D$12</definedName>
    <definedName name="_P129601004">'1296'!$E$12</definedName>
    <definedName name="_P129601005">'1296'!$F$12</definedName>
    <definedName name="_P129602001">'1296'!$B$13</definedName>
    <definedName name="_P129602002">'1296'!$C$13</definedName>
    <definedName name="_P129602003">'1296'!$D$13</definedName>
    <definedName name="_P129602004">'1296'!$E$13</definedName>
    <definedName name="_P129602005">'1296'!$F$13</definedName>
    <definedName name="_P129603001">'1296'!$B$14</definedName>
    <definedName name="_P129603002">'1296'!$C$14</definedName>
    <definedName name="_P129603003">'1296'!$D$14</definedName>
    <definedName name="_P129603004">'1296'!$E$14</definedName>
    <definedName name="_P129603005">'1296'!$F$14</definedName>
    <definedName name="_P129604001">'1296'!$B$15</definedName>
    <definedName name="_P129604002">'1296'!$C$15</definedName>
    <definedName name="_P129604003">'1296'!$D$15</definedName>
    <definedName name="_P129604004">'1296'!$E$15</definedName>
    <definedName name="_P129604005">'1296'!$F$15</definedName>
    <definedName name="_P129605001">'1296'!$B$16</definedName>
    <definedName name="_P129605002">'1296'!$C$16</definedName>
    <definedName name="_P129605003">'1296'!$D$16</definedName>
    <definedName name="_P129605004">'1296'!$E$16</definedName>
    <definedName name="_P129605005">'1296'!$F$16</definedName>
    <definedName name="_P129606001">'1296'!$B$17</definedName>
    <definedName name="_P129606002">'1296'!$C$17</definedName>
    <definedName name="_P129606003">'1296'!$D$17</definedName>
    <definedName name="_P129606004">'1296'!$E$17</definedName>
    <definedName name="_P129606005">'1296'!$F$17</definedName>
    <definedName name="_P129607001">'1296'!$B$18</definedName>
    <definedName name="_P129607002">'1296'!$C$18</definedName>
    <definedName name="_P129607003">'1296'!$D$18</definedName>
    <definedName name="_P129607004">'1296'!$E$18</definedName>
    <definedName name="_P129607005">'1296'!$F$18</definedName>
    <definedName name="_P129608001">'1296'!$B$19</definedName>
    <definedName name="_P129608002">'1296'!$C$19</definedName>
    <definedName name="_P129608003">'1296'!$D$19</definedName>
    <definedName name="_P129608004">'1296'!$E$19</definedName>
    <definedName name="_P129608005">'1296'!$F$19</definedName>
    <definedName name="_P129609001">'1296'!$B$20</definedName>
    <definedName name="_P129609002">'1296'!$C$20</definedName>
    <definedName name="_P129609003">'1296'!$D$20</definedName>
    <definedName name="_P129609004">'1296'!$E$20</definedName>
    <definedName name="_P129609005">'1296'!$F$20</definedName>
    <definedName name="_P129610001">'1296'!$B$21</definedName>
    <definedName name="_P129610002">'1296'!$C$21</definedName>
    <definedName name="_P129610003">'1296'!$D$21</definedName>
    <definedName name="_P129610004">'1296'!$E$21</definedName>
    <definedName name="_P129610005">'1296'!$F$21</definedName>
    <definedName name="_P129611001">'1296'!$B$22</definedName>
    <definedName name="_P129611002">'1296'!$C$22</definedName>
    <definedName name="_P129611003">'1296'!$D$22</definedName>
    <definedName name="_P129611004">'1296'!$E$22</definedName>
    <definedName name="_P129611005">'1296'!$F$22</definedName>
    <definedName name="_P129612001">'1296'!$B$23</definedName>
    <definedName name="_P129612002">'1296'!$C$23</definedName>
    <definedName name="_P129612003">'1296'!$D$23</definedName>
    <definedName name="_P129612004">'1296'!$E$23</definedName>
    <definedName name="_P129612005">'1296'!$F$23</definedName>
    <definedName name="_P129613001">'1296'!$B$24</definedName>
    <definedName name="_P129613002">'1296'!$C$24</definedName>
    <definedName name="_P129613003">'1296'!$D$24</definedName>
    <definedName name="_P129613004">'1296'!$E$24</definedName>
    <definedName name="_P129613005">'1296'!$F$24</definedName>
    <definedName name="_P129614001">'1296'!$B$25</definedName>
    <definedName name="_P129614002">'1296'!$C$25</definedName>
    <definedName name="_P129614003">'1296'!$D$25</definedName>
    <definedName name="_P129614004">'1296'!$E$25</definedName>
    <definedName name="_P129614005">'1296'!$F$25</definedName>
    <definedName name="_P129615001">'1296'!$B$26</definedName>
    <definedName name="_P129615002">'1296'!$C$26</definedName>
    <definedName name="_P129615003">'1296'!$D$26</definedName>
    <definedName name="_P129615004">'1296'!$E$26</definedName>
    <definedName name="_P129615005">'1296'!$F$26</definedName>
    <definedName name="_P129616001">'1296'!$B$27</definedName>
    <definedName name="_P129616002">'1296'!$C$27</definedName>
    <definedName name="_P129616003">'1296'!$D$27</definedName>
    <definedName name="_P129616004">'1296'!$E$27</definedName>
    <definedName name="_P129616005">'1296'!$F$27</definedName>
    <definedName name="_P129617001">'1296'!$B$28</definedName>
    <definedName name="_P129617002">'1296'!$C$28</definedName>
    <definedName name="_P129617003">'1296'!$D$28</definedName>
    <definedName name="_P129617004">'1296'!$E$28</definedName>
    <definedName name="_P129617005">'1296'!$F$28</definedName>
    <definedName name="_P129618001">'1296'!$B$29</definedName>
    <definedName name="_P129618002">'1296'!$C$29</definedName>
    <definedName name="_P129618003">'1296'!$D$29</definedName>
    <definedName name="_P129618004">'1296'!$E$29</definedName>
    <definedName name="_P129618005">'1296'!$F$29</definedName>
    <definedName name="_P129619902">'1296'!$C$30</definedName>
    <definedName name="_P129619903">'1296'!$D$30</definedName>
    <definedName name="_P129619904">'1296'!$E$30</definedName>
    <definedName name="_P129619905">'1296'!$F$30</definedName>
    <definedName name="_P129620003">'1296'!$D$31</definedName>
    <definedName name="_P129621006">'1296'!$B$34</definedName>
    <definedName name="_P129621007">'1296'!$C$34</definedName>
    <definedName name="_P129622006">'1296'!$B$35</definedName>
    <definedName name="_P129622007">'1296'!$C$35</definedName>
    <definedName name="_P129623006">'1296'!$B$36</definedName>
    <definedName name="_P129623007">'1296'!$C$36</definedName>
    <definedName name="_P129624006">'1296'!$B$37</definedName>
    <definedName name="_P129624007">'1296'!$C$37</definedName>
    <definedName name="_P129625006">'1296'!$B$38</definedName>
    <definedName name="_P129625007">'1296'!$C$38</definedName>
    <definedName name="_P129626006">'1296'!$B$39</definedName>
    <definedName name="_P129626007">'1296'!$C$39</definedName>
    <definedName name="_P129627006">'1296'!$B$40</definedName>
    <definedName name="_P129627007">'1296'!$C$40</definedName>
    <definedName name="_P129628006">'1296'!$B$41</definedName>
    <definedName name="_P129628007">'1296'!$C$41</definedName>
    <definedName name="_P129629006">'1296'!$B$42</definedName>
    <definedName name="_P129629007">'1296'!$C$42</definedName>
    <definedName name="_P129630006">'1296'!$B$43</definedName>
    <definedName name="_P129630007">'1296'!$C$43</definedName>
    <definedName name="_P129631006">'1296'!$B$44</definedName>
    <definedName name="_P129631007">'1296'!$C$44</definedName>
    <definedName name="_P129632006">'1296'!$B$45</definedName>
    <definedName name="_P129632007">'1296'!$C$45</definedName>
    <definedName name="_P129633006">'1296'!$B$46</definedName>
    <definedName name="_P129633007">'1296'!$C$46</definedName>
    <definedName name="_P129634006">'1296'!$B$47</definedName>
    <definedName name="_P129634007">'1296'!$C$47</definedName>
    <definedName name="_P129635006">'1296'!$B$48</definedName>
    <definedName name="_P129635007">'1296'!$C$48</definedName>
    <definedName name="_P129636006">'1296'!$B$49</definedName>
    <definedName name="_P129636007">'1296'!$C$49</definedName>
    <definedName name="_P129637006">'1296'!$B$50</definedName>
    <definedName name="_P129637007">'1296'!$C$50</definedName>
    <definedName name="_P129638006">'1296'!$B$51</definedName>
    <definedName name="_P129638007">'1296'!$C$51</definedName>
    <definedName name="_P1297.101001">'1297.1'!$B$12</definedName>
    <definedName name="_P1297.101002">'1297.1'!$C$12</definedName>
    <definedName name="_P1297.101003">'1297.1'!$D$12</definedName>
    <definedName name="_P1297.101004">'1297.1'!$E$12</definedName>
    <definedName name="_P1297.101005">'1297.1'!$F$12</definedName>
    <definedName name="_P1297.101006">'1297.1'!$G$12</definedName>
    <definedName name="_P1297.101007">'1297.1'!$H$12</definedName>
    <definedName name="_P1297.101008">'1297.1'!$I$12</definedName>
    <definedName name="_P1297.101009">'1297.1'!$J$12</definedName>
    <definedName name="_P1297.101010">'1297.1'!$K$12</definedName>
    <definedName name="_P1297.101011">'1297.1'!$L$12</definedName>
    <definedName name="_P1297.101012">'1297.1'!$M$12</definedName>
    <definedName name="_P1297.101013">'1297.1'!$N$12</definedName>
    <definedName name="_P1297.102001">'1297.1'!$B$13</definedName>
    <definedName name="_P1297.102002">'1297.1'!$C$13</definedName>
    <definedName name="_P1297.102003">'1297.1'!$D$13</definedName>
    <definedName name="_P1297.102004">'1297.1'!$E$13</definedName>
    <definedName name="_P1297.102005">'1297.1'!$F$13</definedName>
    <definedName name="_P1297.102006">'1297.1'!$G$13</definedName>
    <definedName name="_P1297.102007">'1297.1'!$H$13</definedName>
    <definedName name="_P1297.102008">'1297.1'!$I$13</definedName>
    <definedName name="_P1297.102009">'1297.1'!$J$13</definedName>
    <definedName name="_P1297.102010">'1297.1'!$K$13</definedName>
    <definedName name="_P1297.102011">'1297.1'!$L$13</definedName>
    <definedName name="_P1297.102012">'1297.1'!$M$13</definedName>
    <definedName name="_P1297.102013">'1297.1'!$N$13</definedName>
    <definedName name="_P1297.103001">'1297.1'!$B$14</definedName>
    <definedName name="_P1297.103002">'1297.1'!$C$14</definedName>
    <definedName name="_P1297.103003">'1297.1'!$D$14</definedName>
    <definedName name="_P1297.103004">'1297.1'!$E$14</definedName>
    <definedName name="_P1297.103005">'1297.1'!$F$14</definedName>
    <definedName name="_P1297.103006">'1297.1'!$G$14</definedName>
    <definedName name="_P1297.103007">'1297.1'!$H$14</definedName>
    <definedName name="_P1297.103008">'1297.1'!$I$14</definedName>
    <definedName name="_P1297.103009">'1297.1'!$J$14</definedName>
    <definedName name="_P1297.103010">'1297.1'!$K$14</definedName>
    <definedName name="_P1297.103011">'1297.1'!$L$14</definedName>
    <definedName name="_P1297.103012">'1297.1'!$M$14</definedName>
    <definedName name="_P1297.103013">'1297.1'!$N$14</definedName>
    <definedName name="_P1297.104001">'1297.1'!$B$15</definedName>
    <definedName name="_P1297.104002">'1297.1'!$C$15</definedName>
    <definedName name="_P1297.104003">'1297.1'!$D$15</definedName>
    <definedName name="_P1297.104004">'1297.1'!$E$15</definedName>
    <definedName name="_P1297.104005">'1297.1'!$F$15</definedName>
    <definedName name="_P1297.104006">'1297.1'!$G$15</definedName>
    <definedName name="_P1297.104007">'1297.1'!$H$15</definedName>
    <definedName name="_P1297.104008">'1297.1'!$I$15</definedName>
    <definedName name="_P1297.104009">'1297.1'!$J$15</definedName>
    <definedName name="_P1297.104010">'1297.1'!$K$15</definedName>
    <definedName name="_P1297.104011">'1297.1'!$L$15</definedName>
    <definedName name="_P1297.104012">'1297.1'!$M$15</definedName>
    <definedName name="_P1297.104013">'1297.1'!$N$15</definedName>
    <definedName name="_P1297.105001">'1297.1'!$B$16</definedName>
    <definedName name="_P1297.105002">'1297.1'!$C$16</definedName>
    <definedName name="_P1297.105003">'1297.1'!$D$16</definedName>
    <definedName name="_P1297.105004">'1297.1'!$E$16</definedName>
    <definedName name="_P1297.105005">'1297.1'!$F$16</definedName>
    <definedName name="_P1297.105006">'1297.1'!$G$16</definedName>
    <definedName name="_P1297.105007">'1297.1'!$H$16</definedName>
    <definedName name="_P1297.105008">'1297.1'!$I$16</definedName>
    <definedName name="_P1297.105009">'1297.1'!$J$16</definedName>
    <definedName name="_P1297.105010">'1297.1'!$K$16</definedName>
    <definedName name="_P1297.105011">'1297.1'!$L$16</definedName>
    <definedName name="_P1297.105012">'1297.1'!$M$16</definedName>
    <definedName name="_P1297.105013">'1297.1'!$N$16</definedName>
    <definedName name="_P1297.106001">'1297.1'!$B$17</definedName>
    <definedName name="_P1297.106002">'1297.1'!$C$17</definedName>
    <definedName name="_P1297.106003">'1297.1'!$D$17</definedName>
    <definedName name="_P1297.106004">'1297.1'!$E$17</definedName>
    <definedName name="_P1297.106005">'1297.1'!$F$17</definedName>
    <definedName name="_P1297.106006">'1297.1'!$G$17</definedName>
    <definedName name="_P1297.106007">'1297.1'!$H$17</definedName>
    <definedName name="_P1297.106008">'1297.1'!$I$17</definedName>
    <definedName name="_P1297.106009">'1297.1'!$J$17</definedName>
    <definedName name="_P1297.106010">'1297.1'!$K$17</definedName>
    <definedName name="_P1297.106011">'1297.1'!$L$17</definedName>
    <definedName name="_P1297.106012">'1297.1'!$M$17</definedName>
    <definedName name="_P1297.106013">'1297.1'!$N$17</definedName>
    <definedName name="_P1297.107001">'1297.1'!$B$18</definedName>
    <definedName name="_P1297.107002">'1297.1'!$C$18</definedName>
    <definedName name="_P1297.107003">'1297.1'!$D$18</definedName>
    <definedName name="_P1297.107004">'1297.1'!$E$18</definedName>
    <definedName name="_P1297.107005">'1297.1'!$F$18</definedName>
    <definedName name="_P1297.107006">'1297.1'!$G$18</definedName>
    <definedName name="_P1297.107007">'1297.1'!$H$18</definedName>
    <definedName name="_P1297.107008">'1297.1'!$I$18</definedName>
    <definedName name="_P1297.107009">'1297.1'!$J$18</definedName>
    <definedName name="_P1297.107010">'1297.1'!$K$18</definedName>
    <definedName name="_P1297.107011">'1297.1'!$L$18</definedName>
    <definedName name="_P1297.107012">'1297.1'!$M$18</definedName>
    <definedName name="_P1297.107013">'1297.1'!$N$18</definedName>
    <definedName name="_P1297.108001">'1297.1'!$B$19</definedName>
    <definedName name="_P1297.108002">'1297.1'!$C$19</definedName>
    <definedName name="_P1297.108003">'1297.1'!$D$19</definedName>
    <definedName name="_P1297.108004">'1297.1'!$E$19</definedName>
    <definedName name="_P1297.108005">'1297.1'!$F$19</definedName>
    <definedName name="_P1297.108006">'1297.1'!$G$19</definedName>
    <definedName name="_P1297.108007">'1297.1'!$H$19</definedName>
    <definedName name="_P1297.108008">'1297.1'!$I$19</definedName>
    <definedName name="_P1297.108009">'1297.1'!$J$19</definedName>
    <definedName name="_P1297.108010">'1297.1'!$K$19</definedName>
    <definedName name="_P1297.108011">'1297.1'!$L$19</definedName>
    <definedName name="_P1297.108012">'1297.1'!$M$19</definedName>
    <definedName name="_P1297.108013">'1297.1'!$N$19</definedName>
    <definedName name="_P1297.109001">'1297.1'!$B$20</definedName>
    <definedName name="_P1297.109002">'1297.1'!$C$20</definedName>
    <definedName name="_P1297.109003">'1297.1'!$D$20</definedName>
    <definedName name="_P1297.109004">'1297.1'!$E$20</definedName>
    <definedName name="_P1297.109005">'1297.1'!$F$20</definedName>
    <definedName name="_P1297.109006">'1297.1'!$G$20</definedName>
    <definedName name="_P1297.109007">'1297.1'!$H$20</definedName>
    <definedName name="_P1297.109008">'1297.1'!$I$20</definedName>
    <definedName name="_P1297.109009">'1297.1'!$J$20</definedName>
    <definedName name="_P1297.109010">'1297.1'!$K$20</definedName>
    <definedName name="_P1297.109011">'1297.1'!$L$20</definedName>
    <definedName name="_P1297.109012">'1297.1'!$M$20</definedName>
    <definedName name="_P1297.109013">'1297.1'!$N$20</definedName>
    <definedName name="_P1297.110001">'1297.1'!$B$21</definedName>
    <definedName name="_P1297.110002">'1297.1'!$C$21</definedName>
    <definedName name="_P1297.110003">'1297.1'!$D$21</definedName>
    <definedName name="_P1297.110004">'1297.1'!$E$21</definedName>
    <definedName name="_P1297.110005">'1297.1'!$F$21</definedName>
    <definedName name="_P1297.110006">'1297.1'!$G$21</definedName>
    <definedName name="_P1297.110007">'1297.1'!$H$21</definedName>
    <definedName name="_P1297.110008">'1297.1'!$I$21</definedName>
    <definedName name="_P1297.110009">'1297.1'!$J$21</definedName>
    <definedName name="_P1297.110010">'1297.1'!$K$21</definedName>
    <definedName name="_P1297.110011">'1297.1'!$L$21</definedName>
    <definedName name="_P1297.110012">'1297.1'!$M$21</definedName>
    <definedName name="_P1297.110013">'1297.1'!$N$21</definedName>
    <definedName name="_P1297.111001">'1297.1'!$B$22</definedName>
    <definedName name="_P1297.111002">'1297.1'!$C$22</definedName>
    <definedName name="_P1297.111003">'1297.1'!$D$22</definedName>
    <definedName name="_P1297.111004">'1297.1'!$E$22</definedName>
    <definedName name="_P1297.111005">'1297.1'!$F$22</definedName>
    <definedName name="_P1297.111006">'1297.1'!$G$22</definedName>
    <definedName name="_P1297.111007">'1297.1'!$H$22</definedName>
    <definedName name="_P1297.111008">'1297.1'!$I$22</definedName>
    <definedName name="_P1297.111009">'1297.1'!$J$22</definedName>
    <definedName name="_P1297.111010">'1297.1'!$K$22</definedName>
    <definedName name="_P1297.111011">'1297.1'!$L$22</definedName>
    <definedName name="_P1297.111012">'1297.1'!$M$22</definedName>
    <definedName name="_P1297.111013">'1297.1'!$N$22</definedName>
    <definedName name="_P1297.112001">'1297.1'!$B$23</definedName>
    <definedName name="_P1297.112002">'1297.1'!$C$23</definedName>
    <definedName name="_P1297.112003">'1297.1'!$D$23</definedName>
    <definedName name="_P1297.112004">'1297.1'!$E$23</definedName>
    <definedName name="_P1297.112005">'1297.1'!$F$23</definedName>
    <definedName name="_P1297.112006">'1297.1'!$G$23</definedName>
    <definedName name="_P1297.112007">'1297.1'!$H$23</definedName>
    <definedName name="_P1297.112008">'1297.1'!$I$23</definedName>
    <definedName name="_P1297.112009">'1297.1'!$J$23</definedName>
    <definedName name="_P1297.112010">'1297.1'!$K$23</definedName>
    <definedName name="_P1297.112011">'1297.1'!$L$23</definedName>
    <definedName name="_P1297.112012">'1297.1'!$M$23</definedName>
    <definedName name="_P1297.112013">'1297.1'!$N$23</definedName>
    <definedName name="_P1297.113001">'1297.1'!$B$24</definedName>
    <definedName name="_P1297.113002">'1297.1'!$C$24</definedName>
    <definedName name="_P1297.113003">'1297.1'!$D$24</definedName>
    <definedName name="_P1297.113004">'1297.1'!$E$24</definedName>
    <definedName name="_P1297.113005">'1297.1'!$F$24</definedName>
    <definedName name="_P1297.113006">'1297.1'!$G$24</definedName>
    <definedName name="_P1297.113007">'1297.1'!$H$24</definedName>
    <definedName name="_P1297.113008">'1297.1'!$I$24</definedName>
    <definedName name="_P1297.113009">'1297.1'!$J$24</definedName>
    <definedName name="_P1297.113010">'1297.1'!$K$24</definedName>
    <definedName name="_P1297.113011">'1297.1'!$L$24</definedName>
    <definedName name="_P1297.113012">'1297.1'!$M$24</definedName>
    <definedName name="_P1297.113013">'1297.1'!$N$24</definedName>
    <definedName name="_P1297.114001">'1297.1'!$B$25</definedName>
    <definedName name="_P1297.114002">'1297.1'!$C$25</definedName>
    <definedName name="_P1297.114003">'1297.1'!$D$25</definedName>
    <definedName name="_P1297.114004">'1297.1'!$E$25</definedName>
    <definedName name="_P1297.114005">'1297.1'!$F$25</definedName>
    <definedName name="_P1297.114006">'1297.1'!$G$25</definedName>
    <definedName name="_P1297.114007">'1297.1'!$H$25</definedName>
    <definedName name="_P1297.114008">'1297.1'!$I$25</definedName>
    <definedName name="_P1297.114009">'1297.1'!$J$25</definedName>
    <definedName name="_P1297.114010">'1297.1'!$K$25</definedName>
    <definedName name="_P1297.114011">'1297.1'!$L$25</definedName>
    <definedName name="_P1297.114012">'1297.1'!$M$25</definedName>
    <definedName name="_P1297.114013">'1297.1'!$N$25</definedName>
    <definedName name="_P1297.115001">'1297.1'!$B$26</definedName>
    <definedName name="_P1297.115002">'1297.1'!$C$26</definedName>
    <definedName name="_P1297.115003">'1297.1'!$D$26</definedName>
    <definedName name="_P1297.115004">'1297.1'!$E$26</definedName>
    <definedName name="_P1297.115005">'1297.1'!$F$26</definedName>
    <definedName name="_P1297.115006">'1297.1'!$G$26</definedName>
    <definedName name="_P1297.115007">'1297.1'!$H$26</definedName>
    <definedName name="_P1297.115008">'1297.1'!$I$26</definedName>
    <definedName name="_P1297.115009">'1297.1'!$J$26</definedName>
    <definedName name="_P1297.115010">'1297.1'!$K$26</definedName>
    <definedName name="_P1297.115011">'1297.1'!$L$26</definedName>
    <definedName name="_P1297.115012">'1297.1'!$M$26</definedName>
    <definedName name="_P1297.115013">'1297.1'!$N$26</definedName>
    <definedName name="_P1297.116001">'1297.1'!$B$27</definedName>
    <definedName name="_P1297.116002">'1297.1'!$C$27</definedName>
    <definedName name="_P1297.116003">'1297.1'!$D$27</definedName>
    <definedName name="_P1297.116004">'1297.1'!$E$27</definedName>
    <definedName name="_P1297.116005">'1297.1'!$F$27</definedName>
    <definedName name="_P1297.116006">'1297.1'!$G$27</definedName>
    <definedName name="_P1297.116007">'1297.1'!$H$27</definedName>
    <definedName name="_P1297.116008">'1297.1'!$I$27</definedName>
    <definedName name="_P1297.116009">'1297.1'!$J$27</definedName>
    <definedName name="_P1297.116010">'1297.1'!$K$27</definedName>
    <definedName name="_P1297.116011">'1297.1'!$L$27</definedName>
    <definedName name="_P1297.116012">'1297.1'!$M$27</definedName>
    <definedName name="_P1297.116013">'1297.1'!$N$27</definedName>
    <definedName name="_P1297.117001">'1297.1'!$B$28</definedName>
    <definedName name="_P1297.117002">'1297.1'!$C$28</definedName>
    <definedName name="_P1297.117003">'1297.1'!$D$28</definedName>
    <definedName name="_P1297.117004">'1297.1'!$E$28</definedName>
    <definedName name="_P1297.117005">'1297.1'!$F$28</definedName>
    <definedName name="_P1297.117006">'1297.1'!$G$28</definedName>
    <definedName name="_P1297.117007">'1297.1'!$H$28</definedName>
    <definedName name="_P1297.117008">'1297.1'!$I$28</definedName>
    <definedName name="_P1297.117009">'1297.1'!$J$28</definedName>
    <definedName name="_P1297.117010">'1297.1'!$K$28</definedName>
    <definedName name="_P1297.117011">'1297.1'!$L$28</definedName>
    <definedName name="_P1297.117012">'1297.1'!$M$28</definedName>
    <definedName name="_P1297.117013">'1297.1'!$N$28</definedName>
    <definedName name="_P1297.118001">'1297.1'!$B$29</definedName>
    <definedName name="_P1297.118002">'1297.1'!$C$29</definedName>
    <definedName name="_P1297.118003">'1297.1'!$D$29</definedName>
    <definedName name="_P1297.118004">'1297.1'!$E$29</definedName>
    <definedName name="_P1297.118005">'1297.1'!$F$29</definedName>
    <definedName name="_P1297.118006">'1297.1'!$G$29</definedName>
    <definedName name="_P1297.118007">'1297.1'!$H$29</definedName>
    <definedName name="_P1297.118008">'1297.1'!$I$29</definedName>
    <definedName name="_P1297.118009">'1297.1'!$J$29</definedName>
    <definedName name="_P1297.118010">'1297.1'!$K$29</definedName>
    <definedName name="_P1297.118011">'1297.1'!$L$29</definedName>
    <definedName name="_P1297.118012">'1297.1'!$M$29</definedName>
    <definedName name="_P1297.118013">'1297.1'!$N$29</definedName>
    <definedName name="_P1297.119905">'1297.1'!$F$30</definedName>
    <definedName name="_P1297.119906">'1297.1'!$G$30</definedName>
    <definedName name="_P1297.119907">'1297.1'!$H$30</definedName>
    <definedName name="_P1297.119910">'1297.1'!$K$30</definedName>
    <definedName name="_P1297.119913">'1297.1'!$N$30</definedName>
    <definedName name="_P129701001">'1297'!$B$12</definedName>
    <definedName name="_P129701002">'1297'!$C$12</definedName>
    <definedName name="_P129701003">'1297'!$D$12</definedName>
    <definedName name="_P129701004">'1297'!$E$12</definedName>
    <definedName name="_P129701005">'1297'!$F$12</definedName>
    <definedName name="_P129701006">'1297'!$G$12</definedName>
    <definedName name="_P129701007">'1297'!$H$12</definedName>
    <definedName name="_P129701008">'1297'!$I$12</definedName>
    <definedName name="_P129701009">'1297'!$J$12</definedName>
    <definedName name="_P129701010">'1297'!$K$12</definedName>
    <definedName name="_P129701011">'1297'!$L$12</definedName>
    <definedName name="_P129701012">'1297'!$M$12</definedName>
    <definedName name="_P129701013">'1297'!$N$12</definedName>
    <definedName name="_P129702001">'1297'!$B$13</definedName>
    <definedName name="_P129702002">'1297'!$C$13</definedName>
    <definedName name="_P129702003">'1297'!$D$13</definedName>
    <definedName name="_P129702004">'1297'!$E$13</definedName>
    <definedName name="_P129702005">'1297'!$F$13</definedName>
    <definedName name="_P129702006">'1297'!$G$13</definedName>
    <definedName name="_P129702007">'1297'!$H$13</definedName>
    <definedName name="_P129702008">'1297'!$I$13</definedName>
    <definedName name="_P129702009">'1297'!$J$13</definedName>
    <definedName name="_P129702010">'1297'!$K$13</definedName>
    <definedName name="_P129702011">'1297'!$L$13</definedName>
    <definedName name="_P129702012">'1297'!$M$13</definedName>
    <definedName name="_P129702013">'1297'!$N$13</definedName>
    <definedName name="_P129703001">'1297'!$B$14</definedName>
    <definedName name="_P129703002">'1297'!$C$14</definedName>
    <definedName name="_P129703003">'1297'!$D$14</definedName>
    <definedName name="_P129703004">'1297'!$E$14</definedName>
    <definedName name="_P129703005">'1297'!$F$14</definedName>
    <definedName name="_P129703006">'1297'!$G$14</definedName>
    <definedName name="_P129703007">'1297'!$H$14</definedName>
    <definedName name="_P129703008">'1297'!$I$14</definedName>
    <definedName name="_P129703009">'1297'!$J$14</definedName>
    <definedName name="_P129703010">'1297'!$K$14</definedName>
    <definedName name="_P129703011">'1297'!$L$14</definedName>
    <definedName name="_P129703012">'1297'!$M$14</definedName>
    <definedName name="_P129703013">'1297'!$N$14</definedName>
    <definedName name="_P129704001">'1297'!$B$15</definedName>
    <definedName name="_P129704002">'1297'!$C$15</definedName>
    <definedName name="_P129704003">'1297'!$D$15</definedName>
    <definedName name="_P129704004">'1297'!$E$15</definedName>
    <definedName name="_P129704005">'1297'!$F$15</definedName>
    <definedName name="_P129704006">'1297'!$G$15</definedName>
    <definedName name="_P129704007">'1297'!$H$15</definedName>
    <definedName name="_P129704008">'1297'!$I$15</definedName>
    <definedName name="_P129704009">'1297'!$J$15</definedName>
    <definedName name="_P129704010">'1297'!$K$15</definedName>
    <definedName name="_P129704011">'1297'!$L$15</definedName>
    <definedName name="_P129704012">'1297'!$M$15</definedName>
    <definedName name="_P129704013">'1297'!$N$15</definedName>
    <definedName name="_P129705001">'1297'!$B$16</definedName>
    <definedName name="_P129705002">'1297'!$C$16</definedName>
    <definedName name="_P129705003">'1297'!$D$16</definedName>
    <definedName name="_P129705004">'1297'!$E$16</definedName>
    <definedName name="_P129705005">'1297'!$F$16</definedName>
    <definedName name="_P129705006">'1297'!$G$16</definedName>
    <definedName name="_P129705007">'1297'!$H$16</definedName>
    <definedName name="_P129705008">'1297'!$I$16</definedName>
    <definedName name="_P129705009">'1297'!$J$16</definedName>
    <definedName name="_P129705010">'1297'!$K$16</definedName>
    <definedName name="_P129705011">'1297'!$L$16</definedName>
    <definedName name="_P129705012">'1297'!$M$16</definedName>
    <definedName name="_P129705013">'1297'!$N$16</definedName>
    <definedName name="_P129706001">'1297'!$B$17</definedName>
    <definedName name="_P129706002">'1297'!$C$17</definedName>
    <definedName name="_P129706003">'1297'!$D$17</definedName>
    <definedName name="_P129706004">'1297'!$E$17</definedName>
    <definedName name="_P129706005">'1297'!$F$17</definedName>
    <definedName name="_P129706006">'1297'!$G$17</definedName>
    <definedName name="_P129706007">'1297'!$H$17</definedName>
    <definedName name="_P129706008">'1297'!$I$17</definedName>
    <definedName name="_P129706009">'1297'!$J$17</definedName>
    <definedName name="_P129706010">'1297'!$K$17</definedName>
    <definedName name="_P129706011">'1297'!$L$17</definedName>
    <definedName name="_P129706012">'1297'!$M$17</definedName>
    <definedName name="_P129706013">'1297'!$N$17</definedName>
    <definedName name="_P129707001">'1297'!$B$18</definedName>
    <definedName name="_P129707002">'1297'!$C$18</definedName>
    <definedName name="_P129707003">'1297'!$D$18</definedName>
    <definedName name="_P129707004">'1297'!$E$18</definedName>
    <definedName name="_P129707005">'1297'!$F$18</definedName>
    <definedName name="_P129707006">'1297'!$G$18</definedName>
    <definedName name="_P129707007">'1297'!$H$18</definedName>
    <definedName name="_P129707008">'1297'!$I$18</definedName>
    <definedName name="_P129707009">'1297'!$J$18</definedName>
    <definedName name="_P129707010">'1297'!$K$18</definedName>
    <definedName name="_P129707011">'1297'!$L$18</definedName>
    <definedName name="_P129707012">'1297'!$M$18</definedName>
    <definedName name="_P129707013">'1297'!$N$18</definedName>
    <definedName name="_P129708001">'1297'!$B$19</definedName>
    <definedName name="_P129708002">'1297'!$C$19</definedName>
    <definedName name="_P129708003">'1297'!$D$19</definedName>
    <definedName name="_P129708004">'1297'!$E$19</definedName>
    <definedName name="_P129708005">'1297'!$F$19</definedName>
    <definedName name="_P129708006">'1297'!$G$19</definedName>
    <definedName name="_P129708007">'1297'!$H$19</definedName>
    <definedName name="_P129708008">'1297'!$I$19</definedName>
    <definedName name="_P129708009">'1297'!$J$19</definedName>
    <definedName name="_P129708010">'1297'!$K$19</definedName>
    <definedName name="_P129708011">'1297'!$L$19</definedName>
    <definedName name="_P129708012">'1297'!$M$19</definedName>
    <definedName name="_P129708013">'1297'!$N$19</definedName>
    <definedName name="_P129709001">'1297'!$B$20</definedName>
    <definedName name="_P129709002">'1297'!$C$20</definedName>
    <definedName name="_P129709003">'1297'!$D$20</definedName>
    <definedName name="_P129709004">'1297'!$E$20</definedName>
    <definedName name="_P129709005">'1297'!$F$20</definedName>
    <definedName name="_P129709006">'1297'!$G$20</definedName>
    <definedName name="_P129709007">'1297'!$H$20</definedName>
    <definedName name="_P129709008">'1297'!$I$20</definedName>
    <definedName name="_P129709009">'1297'!$J$20</definedName>
    <definedName name="_P129709010">'1297'!$K$20</definedName>
    <definedName name="_P129709011">'1297'!$L$20</definedName>
    <definedName name="_P129709012">'1297'!$M$20</definedName>
    <definedName name="_P129709013">'1297'!$N$20</definedName>
    <definedName name="_P129710001">'1297'!$B$21</definedName>
    <definedName name="_P129710002">'1297'!$C$21</definedName>
    <definedName name="_P129710003">'1297'!$D$21</definedName>
    <definedName name="_P129710004">'1297'!$E$21</definedName>
    <definedName name="_P129710005">'1297'!$F$21</definedName>
    <definedName name="_P129710006">'1297'!$G$21</definedName>
    <definedName name="_P129710007">'1297'!$H$21</definedName>
    <definedName name="_P129710008">'1297'!$I$21</definedName>
    <definedName name="_P129710009">'1297'!$J$21</definedName>
    <definedName name="_P129710010">'1297'!$K$21</definedName>
    <definedName name="_P129710011">'1297'!$L$21</definedName>
    <definedName name="_P129710012">'1297'!$M$21</definedName>
    <definedName name="_P129710013">'1297'!$N$21</definedName>
    <definedName name="_P129711001">'1297'!$B$22</definedName>
    <definedName name="_P129711002">'1297'!$C$22</definedName>
    <definedName name="_P129711003">'1297'!$D$22</definedName>
    <definedName name="_P129711004">'1297'!$E$22</definedName>
    <definedName name="_P129711005">'1297'!$F$22</definedName>
    <definedName name="_P129711006">'1297'!$G$22</definedName>
    <definedName name="_P129711007">'1297'!$H$22</definedName>
    <definedName name="_P129711008">'1297'!$I$22</definedName>
    <definedName name="_P129711009">'1297'!$J$22</definedName>
    <definedName name="_P129711010">'1297'!$K$22</definedName>
    <definedName name="_P129711011">'1297'!$L$22</definedName>
    <definedName name="_P129711012">'1297'!$M$22</definedName>
    <definedName name="_P129711013">'1297'!$N$22</definedName>
    <definedName name="_P129712001">'1297'!$B$23</definedName>
    <definedName name="_P129712002">'1297'!$C$23</definedName>
    <definedName name="_P129712003">'1297'!$D$23</definedName>
    <definedName name="_P129712004">'1297'!$E$23</definedName>
    <definedName name="_P129712005">'1297'!$F$23</definedName>
    <definedName name="_P129712006">'1297'!$G$23</definedName>
    <definedName name="_P129712007">'1297'!$H$23</definedName>
    <definedName name="_P129712008">'1297'!$I$23</definedName>
    <definedName name="_P129712009">'1297'!$J$23</definedName>
    <definedName name="_P129712010">'1297'!$K$23</definedName>
    <definedName name="_P129712011">'1297'!$L$23</definedName>
    <definedName name="_P129712012">'1297'!$M$23</definedName>
    <definedName name="_P129712013">'1297'!$N$23</definedName>
    <definedName name="_P129713001">'1297'!$B$24</definedName>
    <definedName name="_P129713002">'1297'!$C$24</definedName>
    <definedName name="_P129713003">'1297'!$D$24</definedName>
    <definedName name="_P129713004">'1297'!$E$24</definedName>
    <definedName name="_P129713005">'1297'!$F$24</definedName>
    <definedName name="_P129713006">'1297'!$G$24</definedName>
    <definedName name="_P129713007">'1297'!$H$24</definedName>
    <definedName name="_P129713008">'1297'!$I$24</definedName>
    <definedName name="_P129713009">'1297'!$J$24</definedName>
    <definedName name="_P129713010">'1297'!$K$24</definedName>
    <definedName name="_P129713011">'1297'!$L$24</definedName>
    <definedName name="_P129713012">'1297'!$M$24</definedName>
    <definedName name="_P129713013">'1297'!$N$24</definedName>
    <definedName name="_P129714001">'1297'!$B$25</definedName>
    <definedName name="_P129714002">'1297'!$C$25</definedName>
    <definedName name="_P129714003">'1297'!$D$25</definedName>
    <definedName name="_P129714004">'1297'!$E$25</definedName>
    <definedName name="_P129714005">'1297'!$F$25</definedName>
    <definedName name="_P129714006">'1297'!$G$25</definedName>
    <definedName name="_P129714007">'1297'!$H$25</definedName>
    <definedName name="_P129714008">'1297'!$I$25</definedName>
    <definedName name="_P129714009">'1297'!$J$25</definedName>
    <definedName name="_P129714010">'1297'!$K$25</definedName>
    <definedName name="_P129714011">'1297'!$L$25</definedName>
    <definedName name="_P129714012">'1297'!$M$25</definedName>
    <definedName name="_P129714013">'1297'!$N$25</definedName>
    <definedName name="_P129715001">'1297'!$B$26</definedName>
    <definedName name="_P129715002">'1297'!$C$26</definedName>
    <definedName name="_P129715003">'1297'!$D$26</definedName>
    <definedName name="_P129715004">'1297'!$E$26</definedName>
    <definedName name="_P129715005">'1297'!$F$26</definedName>
    <definedName name="_P129715006">'1297'!$G$26</definedName>
    <definedName name="_P129715007">'1297'!$H$26</definedName>
    <definedName name="_P129715008">'1297'!$I$26</definedName>
    <definedName name="_P129715009">'1297'!$J$26</definedName>
    <definedName name="_P129715010">'1297'!$K$26</definedName>
    <definedName name="_P129715011">'1297'!$L$26</definedName>
    <definedName name="_P129715012">'1297'!$M$26</definedName>
    <definedName name="_P129715013">'1297'!$N$26</definedName>
    <definedName name="_P129716001">'1297'!$B$27</definedName>
    <definedName name="_P129716002">'1297'!$C$27</definedName>
    <definedName name="_P129716003">'1297'!$D$27</definedName>
    <definedName name="_P129716004">'1297'!$E$27</definedName>
    <definedName name="_P129716005">'1297'!$F$27</definedName>
    <definedName name="_P129716006">'1297'!$G$27</definedName>
    <definedName name="_P129716007">'1297'!$H$27</definedName>
    <definedName name="_P129716008">'1297'!$I$27</definedName>
    <definedName name="_P129716009">'1297'!$J$27</definedName>
    <definedName name="_P129716010">'1297'!$K$27</definedName>
    <definedName name="_P129716011">'1297'!$L$27</definedName>
    <definedName name="_P129716012">'1297'!$M$27</definedName>
    <definedName name="_P129716013">'1297'!$N$27</definedName>
    <definedName name="_P129717001">'1297'!$B$28</definedName>
    <definedName name="_P129717002">'1297'!$C$28</definedName>
    <definedName name="_P129717003">'1297'!$D$28</definedName>
    <definedName name="_P129717004">'1297'!$E$28</definedName>
    <definedName name="_P129717005">'1297'!$F$28</definedName>
    <definedName name="_P129717006">'1297'!$G$28</definedName>
    <definedName name="_P129717007">'1297'!$H$28</definedName>
    <definedName name="_P129717008">'1297'!$I$28</definedName>
    <definedName name="_P129717009">'1297'!$J$28</definedName>
    <definedName name="_P129717010">'1297'!$K$28</definedName>
    <definedName name="_P129717011">'1297'!$L$28</definedName>
    <definedName name="_P129717012">'1297'!$M$28</definedName>
    <definedName name="_P129717013">'1297'!$N$28</definedName>
    <definedName name="_P129718001">'1297'!$B$29</definedName>
    <definedName name="_P129718002">'1297'!$C$29</definedName>
    <definedName name="_P129718003">'1297'!$D$29</definedName>
    <definedName name="_P129718004">'1297'!$E$29</definedName>
    <definedName name="_P129718005">'1297'!$F$29</definedName>
    <definedName name="_P129718006">'1297'!$G$29</definedName>
    <definedName name="_P129718007">'1297'!$H$29</definedName>
    <definedName name="_P129718008">'1297'!$I$29</definedName>
    <definedName name="_P129718009">'1297'!$J$29</definedName>
    <definedName name="_P129718010">'1297'!$K$29</definedName>
    <definedName name="_P129718011">'1297'!$L$29</definedName>
    <definedName name="_P129718012">'1297'!$M$29</definedName>
    <definedName name="_P129718013">'1297'!$N$29</definedName>
    <definedName name="_P129719905">'1297'!$F$30</definedName>
    <definedName name="_P129719906">'1297'!$G$30</definedName>
    <definedName name="_P129719907">'1297'!$H$30</definedName>
    <definedName name="_P129719910">'1297'!$K$30</definedName>
    <definedName name="_P129719913">'1297'!$N$30</definedName>
    <definedName name="_P129801001">'1298'!$B$13</definedName>
    <definedName name="_P129801002">'1298'!$C$13</definedName>
    <definedName name="_P129801003">'1298'!$D$13</definedName>
    <definedName name="_P129801004">'1298'!$E$13</definedName>
    <definedName name="_P129801005">'1298'!$F$13</definedName>
    <definedName name="_P129801006">'1298'!$G$13</definedName>
    <definedName name="_P129801007">'1298'!$H$13</definedName>
    <definedName name="_P129801008">'1298'!$I$13</definedName>
    <definedName name="_P129801009">'1298'!$J$13</definedName>
    <definedName name="_P129801010">'1298'!$K$13</definedName>
    <definedName name="_P129801011">'1298'!$L$13</definedName>
    <definedName name="_P129801012">'1298'!$M$13</definedName>
    <definedName name="_P129801013">'1298'!$N$13</definedName>
    <definedName name="_P129801014">'1298'!$O$13</definedName>
    <definedName name="_P129801015">'1298'!$P$13</definedName>
    <definedName name="_P129801016">'1298'!$Q$13</definedName>
    <definedName name="_P129801017">'1298'!$R$13</definedName>
    <definedName name="_P129801018">'1298'!$S$13</definedName>
    <definedName name="_P129802001">'1298'!$B$14</definedName>
    <definedName name="_P129802002">'1298'!$C$14</definedName>
    <definedName name="_P129802003">'1298'!$D$14</definedName>
    <definedName name="_P129802004">'1298'!$E$14</definedName>
    <definedName name="_P129802005">'1298'!$F$14</definedName>
    <definedName name="_P129802006">'1298'!$G$14</definedName>
    <definedName name="_P129802007">'1298'!$H$14</definedName>
    <definedName name="_P129802008">'1298'!$I$14</definedName>
    <definedName name="_P129802009">'1298'!$J$14</definedName>
    <definedName name="_P129802010">'1298'!$K$14</definedName>
    <definedName name="_P129802011">'1298'!$L$14</definedName>
    <definedName name="_P129802012">'1298'!$M$14</definedName>
    <definedName name="_P129802013">'1298'!$N$14</definedName>
    <definedName name="_P129802014">'1298'!$O$14</definedName>
    <definedName name="_P129802015">'1298'!$P$14</definedName>
    <definedName name="_P129802016">'1298'!$Q$14</definedName>
    <definedName name="_P129802017">'1298'!$R$14</definedName>
    <definedName name="_P129802018">'1298'!$S$14</definedName>
    <definedName name="_P129803001">'1298'!$B$15</definedName>
    <definedName name="_P129803002">'1298'!$C$15</definedName>
    <definedName name="_P129803003">'1298'!$D$15</definedName>
    <definedName name="_P129803004">'1298'!$E$15</definedName>
    <definedName name="_P129803005">'1298'!$F$15</definedName>
    <definedName name="_P129803006">'1298'!$G$15</definedName>
    <definedName name="_P129803007">'1298'!$H$15</definedName>
    <definedName name="_P129803008">'1298'!$I$15</definedName>
    <definedName name="_P129803009">'1298'!$J$15</definedName>
    <definedName name="_P129803010">'1298'!$K$15</definedName>
    <definedName name="_P129803011">'1298'!$L$15</definedName>
    <definedName name="_P129803012">'1298'!$M$15</definedName>
    <definedName name="_P129803013">'1298'!$N$15</definedName>
    <definedName name="_P129803014">'1298'!$O$15</definedName>
    <definedName name="_P129803015">'1298'!$P$15</definedName>
    <definedName name="_P129803016">'1298'!$Q$15</definedName>
    <definedName name="_P129803017">'1298'!$R$15</definedName>
    <definedName name="_P129803018">'1298'!$S$15</definedName>
    <definedName name="_P129804001">'1298'!$B$16</definedName>
    <definedName name="_P129804002">'1298'!$C$16</definedName>
    <definedName name="_P129804003">'1298'!$D$16</definedName>
    <definedName name="_P129804004">'1298'!$E$16</definedName>
    <definedName name="_P129804005">'1298'!$F$16</definedName>
    <definedName name="_P129804006">'1298'!$G$16</definedName>
    <definedName name="_P129804007">'1298'!$H$16</definedName>
    <definedName name="_P129804008">'1298'!$I$16</definedName>
    <definedName name="_P129804009">'1298'!$J$16</definedName>
    <definedName name="_P129804010">'1298'!$K$16</definedName>
    <definedName name="_P129804011">'1298'!$L$16</definedName>
    <definedName name="_P129804012">'1298'!$M$16</definedName>
    <definedName name="_P129804013">'1298'!$N$16</definedName>
    <definedName name="_P129804014">'1298'!$O$16</definedName>
    <definedName name="_P129804015">'1298'!$P$16</definedName>
    <definedName name="_P129804016">'1298'!$Q$16</definedName>
    <definedName name="_P129804017">'1298'!$R$16</definedName>
    <definedName name="_P129804018">'1298'!$S$16</definedName>
    <definedName name="_P129805001">'1298'!$B$17</definedName>
    <definedName name="_P129805002">'1298'!$C$17</definedName>
    <definedName name="_P129805003">'1298'!$D$17</definedName>
    <definedName name="_P129805004">'1298'!$E$17</definedName>
    <definedName name="_P129805005">'1298'!$F$17</definedName>
    <definedName name="_P129805006">'1298'!$G$17</definedName>
    <definedName name="_P129805007">'1298'!$H$17</definedName>
    <definedName name="_P129805008">'1298'!$I$17</definedName>
    <definedName name="_P129805009">'1298'!$J$17</definedName>
    <definedName name="_P129805010">'1298'!$K$17</definedName>
    <definedName name="_P129805011">'1298'!$L$17</definedName>
    <definedName name="_P129805012">'1298'!$M$17</definedName>
    <definedName name="_P129805013">'1298'!$N$17</definedName>
    <definedName name="_P129805014">'1298'!$O$17</definedName>
    <definedName name="_P129805015">'1298'!$P$17</definedName>
    <definedName name="_P129805016">'1298'!$Q$17</definedName>
    <definedName name="_P129805017">'1298'!$R$17</definedName>
    <definedName name="_P129805018">'1298'!$S$17</definedName>
    <definedName name="_P129806001">'1298'!$B$18</definedName>
    <definedName name="_P129806002">'1298'!$C$18</definedName>
    <definedName name="_P129806003">'1298'!$D$18</definedName>
    <definedName name="_P129806004">'1298'!$E$18</definedName>
    <definedName name="_P129806005">'1298'!$F$18</definedName>
    <definedName name="_P129806006">'1298'!$G$18</definedName>
    <definedName name="_P129806007">'1298'!$H$18</definedName>
    <definedName name="_P129806008">'1298'!$I$18</definedName>
    <definedName name="_P129806009">'1298'!$J$18</definedName>
    <definedName name="_P129806010">'1298'!$K$18</definedName>
    <definedName name="_P129806011">'1298'!$L$18</definedName>
    <definedName name="_P129806012">'1298'!$M$18</definedName>
    <definedName name="_P129806013">'1298'!$N$18</definedName>
    <definedName name="_P129806014">'1298'!$O$18</definedName>
    <definedName name="_P129806015">'1298'!$P$18</definedName>
    <definedName name="_P129806016">'1298'!$Q$18</definedName>
    <definedName name="_P129806017">'1298'!$R$18</definedName>
    <definedName name="_P129806018">'1298'!$S$18</definedName>
    <definedName name="_P129807001">'1298'!$B$19</definedName>
    <definedName name="_P129807002">'1298'!$C$19</definedName>
    <definedName name="_P129807003">'1298'!$D$19</definedName>
    <definedName name="_P129807004">'1298'!$E$19</definedName>
    <definedName name="_P129807005">'1298'!$F$19</definedName>
    <definedName name="_P129807006">'1298'!$G$19</definedName>
    <definedName name="_P129807007">'1298'!$H$19</definedName>
    <definedName name="_P129807008">'1298'!$I$19</definedName>
    <definedName name="_P129807009">'1298'!$J$19</definedName>
    <definedName name="_P129807010">'1298'!$K$19</definedName>
    <definedName name="_P129807011">'1298'!$L$19</definedName>
    <definedName name="_P129807012">'1298'!$M$19</definedName>
    <definedName name="_P129807013">'1298'!$N$19</definedName>
    <definedName name="_P129807014">'1298'!$O$19</definedName>
    <definedName name="_P129807015">'1298'!$P$19</definedName>
    <definedName name="_P129807016">'1298'!$Q$19</definedName>
    <definedName name="_P129807017">'1298'!$R$19</definedName>
    <definedName name="_P129807018">'1298'!$S$19</definedName>
    <definedName name="_P129808001">'1298'!$B$20</definedName>
    <definedName name="_P129808002">'1298'!$C$20</definedName>
    <definedName name="_P129808003">'1298'!$D$20</definedName>
    <definedName name="_P129808004">'1298'!$E$20</definedName>
    <definedName name="_P129808005">'1298'!$F$20</definedName>
    <definedName name="_P129808006">'1298'!$G$20</definedName>
    <definedName name="_P129808007">'1298'!$H$20</definedName>
    <definedName name="_P129808008">'1298'!$I$20</definedName>
    <definedName name="_P129808009">'1298'!$J$20</definedName>
    <definedName name="_P129808010">'1298'!$K$20</definedName>
    <definedName name="_P129808011">'1298'!$L$20</definedName>
    <definedName name="_P129808012">'1298'!$M$20</definedName>
    <definedName name="_P129808013">'1298'!$N$20</definedName>
    <definedName name="_P129808014">'1298'!$O$20</definedName>
    <definedName name="_P129808015">'1298'!$P$20</definedName>
    <definedName name="_P129808016">'1298'!$Q$20</definedName>
    <definedName name="_P129808017">'1298'!$R$20</definedName>
    <definedName name="_P129808018">'1298'!$S$20</definedName>
    <definedName name="_P129809001">'1298'!$B$21</definedName>
    <definedName name="_P129809002">'1298'!$C$21</definedName>
    <definedName name="_P129809003">'1298'!$D$21</definedName>
    <definedName name="_P129809004">'1298'!$E$21</definedName>
    <definedName name="_P129809005">'1298'!$F$21</definedName>
    <definedName name="_P129809006">'1298'!$G$21</definedName>
    <definedName name="_P129809007">'1298'!$H$21</definedName>
    <definedName name="_P129809008">'1298'!$I$21</definedName>
    <definedName name="_P129809009">'1298'!$J$21</definedName>
    <definedName name="_P129809010">'1298'!$K$21</definedName>
    <definedName name="_P129809011">'1298'!$L$21</definedName>
    <definedName name="_P129809012">'1298'!$M$21</definedName>
    <definedName name="_P129809013">'1298'!$N$21</definedName>
    <definedName name="_P129809014">'1298'!$O$21</definedName>
    <definedName name="_P129809015">'1298'!$P$21</definedName>
    <definedName name="_P129809016">'1298'!$Q$21</definedName>
    <definedName name="_P129809017">'1298'!$R$21</definedName>
    <definedName name="_P129809018">'1298'!$S$21</definedName>
    <definedName name="_P129810001">'1298'!$B$22</definedName>
    <definedName name="_P129810002">'1298'!$C$22</definedName>
    <definedName name="_P129810003">'1298'!$D$22</definedName>
    <definedName name="_P129810004">'1298'!$E$22</definedName>
    <definedName name="_P129810005">'1298'!$F$22</definedName>
    <definedName name="_P129810006">'1298'!$G$22</definedName>
    <definedName name="_P129810007">'1298'!$H$22</definedName>
    <definedName name="_P129810008">'1298'!$I$22</definedName>
    <definedName name="_P129810009">'1298'!$J$22</definedName>
    <definedName name="_P129810010">'1298'!$K$22</definedName>
    <definedName name="_P129810011">'1298'!$L$22</definedName>
    <definedName name="_P129810012">'1298'!$M$22</definedName>
    <definedName name="_P129810013">'1298'!$N$22</definedName>
    <definedName name="_P129810014">'1298'!$O$22</definedName>
    <definedName name="_P129810015">'1298'!$P$22</definedName>
    <definedName name="_P129810016">'1298'!$Q$22</definedName>
    <definedName name="_P129810017">'1298'!$R$22</definedName>
    <definedName name="_P129810018">'1298'!$S$22</definedName>
    <definedName name="_P129811001">'1298'!$B$23</definedName>
    <definedName name="_P129811002">'1298'!$C$23</definedName>
    <definedName name="_P129811003">'1298'!$D$23</definedName>
    <definedName name="_P129811004">'1298'!$E$23</definedName>
    <definedName name="_P129811005">'1298'!$F$23</definedName>
    <definedName name="_P129811006">'1298'!$G$23</definedName>
    <definedName name="_P129811007">'1298'!$H$23</definedName>
    <definedName name="_P129811008">'1298'!$I$23</definedName>
    <definedName name="_P129811009">'1298'!$J$23</definedName>
    <definedName name="_P129811010">'1298'!$K$23</definedName>
    <definedName name="_P129811011">'1298'!$L$23</definedName>
    <definedName name="_P129811012">'1298'!$M$23</definedName>
    <definedName name="_P129811013">'1298'!$N$23</definedName>
    <definedName name="_P129811014">'1298'!$O$23</definedName>
    <definedName name="_P129811015">'1298'!$P$23</definedName>
    <definedName name="_P129811016">'1298'!$Q$23</definedName>
    <definedName name="_P129811017">'1298'!$R$23</definedName>
    <definedName name="_P129811018">'1298'!$S$23</definedName>
    <definedName name="_P129812001">'1298'!$B$24</definedName>
    <definedName name="_P129812002">'1298'!$C$24</definedName>
    <definedName name="_P129812003">'1298'!$D$24</definedName>
    <definedName name="_P129812004">'1298'!$E$24</definedName>
    <definedName name="_P129812005">'1298'!$F$24</definedName>
    <definedName name="_P129812006">'1298'!$G$24</definedName>
    <definedName name="_P129812007">'1298'!$H$24</definedName>
    <definedName name="_P129812008">'1298'!$I$24</definedName>
    <definedName name="_P129812009">'1298'!$J$24</definedName>
    <definedName name="_P129812010">'1298'!$K$24</definedName>
    <definedName name="_P129812011">'1298'!$L$24</definedName>
    <definedName name="_P129812012">'1298'!$M$24</definedName>
    <definedName name="_P129812013">'1298'!$N$24</definedName>
    <definedName name="_P129812014">'1298'!$O$24</definedName>
    <definedName name="_P129812015">'1298'!$P$24</definedName>
    <definedName name="_P129812016">'1298'!$Q$24</definedName>
    <definedName name="_P129812017">'1298'!$R$24</definedName>
    <definedName name="_P129812018">'1298'!$S$24</definedName>
    <definedName name="_P129813001">'1298'!$B$25</definedName>
    <definedName name="_P129813002">'1298'!$C$25</definedName>
    <definedName name="_P129813003">'1298'!$D$25</definedName>
    <definedName name="_P129813004">'1298'!$E$25</definedName>
    <definedName name="_P129813005">'1298'!$F$25</definedName>
    <definedName name="_P129813006">'1298'!$G$25</definedName>
    <definedName name="_P129813007">'1298'!$H$25</definedName>
    <definedName name="_P129813008">'1298'!$I$25</definedName>
    <definedName name="_P129813009">'1298'!$J$25</definedName>
    <definedName name="_P129813010">'1298'!$K$25</definedName>
    <definedName name="_P129813011">'1298'!$L$25</definedName>
    <definedName name="_P129813012">'1298'!$M$25</definedName>
    <definedName name="_P129813013">'1298'!$N$25</definedName>
    <definedName name="_P129813014">'1298'!$O$25</definedName>
    <definedName name="_P129813015">'1298'!$P$25</definedName>
    <definedName name="_P129813016">'1298'!$Q$25</definedName>
    <definedName name="_P129813017">'1298'!$R$25</definedName>
    <definedName name="_P129813018">'1298'!$S$25</definedName>
    <definedName name="_P129814001">'1298'!$B$26</definedName>
    <definedName name="_P129814002">'1298'!$C$26</definedName>
    <definedName name="_P129814003">'1298'!$D$26</definedName>
    <definedName name="_P129814004">'1298'!$E$26</definedName>
    <definedName name="_P129814005">'1298'!$F$26</definedName>
    <definedName name="_P129814006">'1298'!$G$26</definedName>
    <definedName name="_P129814007">'1298'!$H$26</definedName>
    <definedName name="_P129814008">'1298'!$I$26</definedName>
    <definedName name="_P129814009">'1298'!$J$26</definedName>
    <definedName name="_P129814010">'1298'!$K$26</definedName>
    <definedName name="_P129814011">'1298'!$L$26</definedName>
    <definedName name="_P129814012">'1298'!$M$26</definedName>
    <definedName name="_P129814013">'1298'!$N$26</definedName>
    <definedName name="_P129814014">'1298'!$O$26</definedName>
    <definedName name="_P129814015">'1298'!$P$26</definedName>
    <definedName name="_P129814016">'1298'!$Q$26</definedName>
    <definedName name="_P129814017">'1298'!$R$26</definedName>
    <definedName name="_P129814018">'1298'!$S$26</definedName>
    <definedName name="_P129815001">'1298'!$B$27</definedName>
    <definedName name="_P129815002">'1298'!$C$27</definedName>
    <definedName name="_P129815003">'1298'!$D$27</definedName>
    <definedName name="_P129815004">'1298'!$E$27</definedName>
    <definedName name="_P129815005">'1298'!$F$27</definedName>
    <definedName name="_P129815006">'1298'!$G$27</definedName>
    <definedName name="_P129815007">'1298'!$H$27</definedName>
    <definedName name="_P129815008">'1298'!$I$27</definedName>
    <definedName name="_P129815009">'1298'!$J$27</definedName>
    <definedName name="_P129815010">'1298'!$K$27</definedName>
    <definedName name="_P129815011">'1298'!$L$27</definedName>
    <definedName name="_P129815012">'1298'!$M$27</definedName>
    <definedName name="_P129815013">'1298'!$N$27</definedName>
    <definedName name="_P129815014">'1298'!$O$27</definedName>
    <definedName name="_P129815015">'1298'!$P$27</definedName>
    <definedName name="_P129815016">'1298'!$Q$27</definedName>
    <definedName name="_P129815017">'1298'!$R$27</definedName>
    <definedName name="_P129815018">'1298'!$S$27</definedName>
    <definedName name="_P129816001">'1298'!$B$28</definedName>
    <definedName name="_P129816002">'1298'!$C$28</definedName>
    <definedName name="_P129816003">'1298'!$D$28</definedName>
    <definedName name="_P129816004">'1298'!$E$28</definedName>
    <definedName name="_P129816005">'1298'!$F$28</definedName>
    <definedName name="_P129816006">'1298'!$G$28</definedName>
    <definedName name="_P129816007">'1298'!$H$28</definedName>
    <definedName name="_P129816008">'1298'!$I$28</definedName>
    <definedName name="_P129816009">'1298'!$J$28</definedName>
    <definedName name="_P129816010">'1298'!$K$28</definedName>
    <definedName name="_P129816011">'1298'!$L$28</definedName>
    <definedName name="_P129816012">'1298'!$M$28</definedName>
    <definedName name="_P129816013">'1298'!$N$28</definedName>
    <definedName name="_P129816014">'1298'!$O$28</definedName>
    <definedName name="_P129816015">'1298'!$P$28</definedName>
    <definedName name="_P129816016">'1298'!$Q$28</definedName>
    <definedName name="_P129816017">'1298'!$R$28</definedName>
    <definedName name="_P129816018">'1298'!$S$28</definedName>
    <definedName name="_P129817001">'1298'!$B$29</definedName>
    <definedName name="_P129817002">'1298'!$C$29</definedName>
    <definedName name="_P129817003">'1298'!$D$29</definedName>
    <definedName name="_P129817004">'1298'!$E$29</definedName>
    <definedName name="_P129817005">'1298'!$F$29</definedName>
    <definedName name="_P129817006">'1298'!$G$29</definedName>
    <definedName name="_P129817007">'1298'!$H$29</definedName>
    <definedName name="_P129817008">'1298'!$I$29</definedName>
    <definedName name="_P129817009">'1298'!$J$29</definedName>
    <definedName name="_P129817010">'1298'!$K$29</definedName>
    <definedName name="_P129817011">'1298'!$L$29</definedName>
    <definedName name="_P129817012">'1298'!$M$29</definedName>
    <definedName name="_P129817013">'1298'!$N$29</definedName>
    <definedName name="_P129817014">'1298'!$O$29</definedName>
    <definedName name="_P129817015">'1298'!$P$29</definedName>
    <definedName name="_P129817016">'1298'!$Q$29</definedName>
    <definedName name="_P129817017">'1298'!$R$29</definedName>
    <definedName name="_P129817018">'1298'!$S$29</definedName>
    <definedName name="_P129818001">'1298'!$B$30</definedName>
    <definedName name="_P129818002">'1298'!$C$30</definedName>
    <definedName name="_P129818003">'1298'!$D$30</definedName>
    <definedName name="_P129818004">'1298'!$E$30</definedName>
    <definedName name="_P129818005">'1298'!$F$30</definedName>
    <definedName name="_P129818006">'1298'!$G$30</definedName>
    <definedName name="_P129818007">'1298'!$H$30</definedName>
    <definedName name="_P129818008">'1298'!$I$30</definedName>
    <definedName name="_P129818009">'1298'!$J$30</definedName>
    <definedName name="_P129818010">'1298'!$K$30</definedName>
    <definedName name="_P129818011">'1298'!$L$30</definedName>
    <definedName name="_P129818012">'1298'!$M$30</definedName>
    <definedName name="_P129818013">'1298'!$N$30</definedName>
    <definedName name="_P129818014">'1298'!$O$30</definedName>
    <definedName name="_P129818015">'1298'!$P$30</definedName>
    <definedName name="_P129818016">'1298'!$Q$30</definedName>
    <definedName name="_P129818017">'1298'!$R$30</definedName>
    <definedName name="_P129818018">'1298'!$S$30</definedName>
    <definedName name="_P129819001">'1298'!$B$31</definedName>
    <definedName name="_P129819002">'1298'!$C$31</definedName>
    <definedName name="_P129819003">'1298'!$D$31</definedName>
    <definedName name="_P129819004">'1298'!$E$31</definedName>
    <definedName name="_P129819005">'1298'!$F$31</definedName>
    <definedName name="_P129819006">'1298'!$G$31</definedName>
    <definedName name="_P129819007">'1298'!$H$31</definedName>
    <definedName name="_P129819008">'1298'!$I$31</definedName>
    <definedName name="_P129819009">'1298'!$J$31</definedName>
    <definedName name="_P129819010">'1298'!$K$31</definedName>
    <definedName name="_P129819011">'1298'!$L$31</definedName>
    <definedName name="_P129819012">'1298'!$M$31</definedName>
    <definedName name="_P129819013">'1298'!$N$31</definedName>
    <definedName name="_P129819014">'1298'!$O$31</definedName>
    <definedName name="_P129819015">'1298'!$P$31</definedName>
    <definedName name="_P129819016">'1298'!$Q$31</definedName>
    <definedName name="_P129819017">'1298'!$R$31</definedName>
    <definedName name="_P129819018">'1298'!$S$31</definedName>
    <definedName name="_P129820001">'1298'!$B$32</definedName>
    <definedName name="_P129820002">'1298'!$C$32</definedName>
    <definedName name="_P129820003">'1298'!$D$32</definedName>
    <definedName name="_P129820004">'1298'!$E$32</definedName>
    <definedName name="_P129820005">'1298'!$F$32</definedName>
    <definedName name="_P129820006">'1298'!$G$32</definedName>
    <definedName name="_P129820007">'1298'!$H$32</definedName>
    <definedName name="_P129820008">'1298'!$I$32</definedName>
    <definedName name="_P129820009">'1298'!$J$32</definedName>
    <definedName name="_P129820010">'1298'!$K$32</definedName>
    <definedName name="_P129820011">'1298'!$L$32</definedName>
    <definedName name="_P129820012">'1298'!$M$32</definedName>
    <definedName name="_P129820013">'1298'!$N$32</definedName>
    <definedName name="_P129820014">'1298'!$O$32</definedName>
    <definedName name="_P129820015">'1298'!$P$32</definedName>
    <definedName name="_P129820016">'1298'!$Q$32</definedName>
    <definedName name="_P129820017">'1298'!$R$32</definedName>
    <definedName name="_P129820018">'1298'!$S$32</definedName>
    <definedName name="_P129821001">'1298'!$B$33</definedName>
    <definedName name="_P129821002">'1298'!$C$33</definedName>
    <definedName name="_P129821003">'1298'!$D$33</definedName>
    <definedName name="_P129821004">'1298'!$E$33</definedName>
    <definedName name="_P129821005">'1298'!$F$33</definedName>
    <definedName name="_P129821006">'1298'!$G$33</definedName>
    <definedName name="_P129821007">'1298'!$H$33</definedName>
    <definedName name="_P129821008">'1298'!$I$33</definedName>
    <definedName name="_P129821009">'1298'!$J$33</definedName>
    <definedName name="_P129821010">'1298'!$K$33</definedName>
    <definedName name="_P129821011">'1298'!$L$33</definedName>
    <definedName name="_P129821012">'1298'!$M$33</definedName>
    <definedName name="_P129821013">'1298'!$N$33</definedName>
    <definedName name="_P129821014">'1298'!$O$33</definedName>
    <definedName name="_P129821015">'1298'!$P$33</definedName>
    <definedName name="_P129821016">'1298'!$Q$33</definedName>
    <definedName name="_P129821017">'1298'!$R$33</definedName>
    <definedName name="_P129821018">'1298'!$S$33</definedName>
    <definedName name="_P129822001">'1298'!$B$34</definedName>
    <definedName name="_P129822002">'1298'!$C$34</definedName>
    <definedName name="_P129822003">'1298'!$D$34</definedName>
    <definedName name="_P129822004">'1298'!$E$34</definedName>
    <definedName name="_P129822005">'1298'!$F$34</definedName>
    <definedName name="_P129822006">'1298'!$G$34</definedName>
    <definedName name="_P129822007">'1298'!$H$34</definedName>
    <definedName name="_P129822008">'1298'!$I$34</definedName>
    <definedName name="_P129822009">'1298'!$J$34</definedName>
    <definedName name="_P129822010">'1298'!$K$34</definedName>
    <definedName name="_P129822011">'1298'!$L$34</definedName>
    <definedName name="_P129822012">'1298'!$M$34</definedName>
    <definedName name="_P129822013">'1298'!$N$34</definedName>
    <definedName name="_P129822014">'1298'!$O$34</definedName>
    <definedName name="_P129822015">'1298'!$P$34</definedName>
    <definedName name="_P129822016">'1298'!$Q$34</definedName>
    <definedName name="_P129822017">'1298'!$R$34</definedName>
    <definedName name="_P129822018">'1298'!$S$34</definedName>
    <definedName name="_P129823001">'1298'!$B$35</definedName>
    <definedName name="_P129823002">'1298'!$C$35</definedName>
    <definedName name="_P129823003">'1298'!$D$35</definedName>
    <definedName name="_P129823004">'1298'!$E$35</definedName>
    <definedName name="_P129823005">'1298'!$F$35</definedName>
    <definedName name="_P129823006">'1298'!$G$35</definedName>
    <definedName name="_P129823007">'1298'!$H$35</definedName>
    <definedName name="_P129823008">'1298'!$I$35</definedName>
    <definedName name="_P129823009">'1298'!$J$35</definedName>
    <definedName name="_P129823010">'1298'!$K$35</definedName>
    <definedName name="_P129823011">'1298'!$L$35</definedName>
    <definedName name="_P129823012">'1298'!$M$35</definedName>
    <definedName name="_P129823013">'1298'!$N$35</definedName>
    <definedName name="_P129823014">'1298'!$O$35</definedName>
    <definedName name="_P129823015">'1298'!$P$35</definedName>
    <definedName name="_P129823016">'1298'!$Q$35</definedName>
    <definedName name="_P129823017">'1298'!$R$35</definedName>
    <definedName name="_P129823018">'1298'!$S$35</definedName>
    <definedName name="_P129824001">'1298'!$B$36</definedName>
    <definedName name="_P129824002">'1298'!$C$36</definedName>
    <definedName name="_P129824003">'1298'!$D$36</definedName>
    <definedName name="_P129824004">'1298'!$E$36</definedName>
    <definedName name="_P129824005">'1298'!$F$36</definedName>
    <definedName name="_P129824006">'1298'!$G$36</definedName>
    <definedName name="_P129824007">'1298'!$H$36</definedName>
    <definedName name="_P129824008">'1298'!$I$36</definedName>
    <definedName name="_P129824009">'1298'!$J$36</definedName>
    <definedName name="_P129824010">'1298'!$K$36</definedName>
    <definedName name="_P129824011">'1298'!$L$36</definedName>
    <definedName name="_P129824012">'1298'!$M$36</definedName>
    <definedName name="_P129824013">'1298'!$N$36</definedName>
    <definedName name="_P129824014">'1298'!$O$36</definedName>
    <definedName name="_P129824015">'1298'!$P$36</definedName>
    <definedName name="_P129824016">'1298'!$Q$36</definedName>
    <definedName name="_P129824017">'1298'!$R$36</definedName>
    <definedName name="_P129824018">'1298'!$S$36</definedName>
    <definedName name="_P129825001">'1298'!$B$37</definedName>
    <definedName name="_P129825002">'1298'!$C$37</definedName>
    <definedName name="_P129825003">'1298'!$D$37</definedName>
    <definedName name="_P129825004">'1298'!$E$37</definedName>
    <definedName name="_P129825005">'1298'!$F$37</definedName>
    <definedName name="_P129825006">'1298'!$G$37</definedName>
    <definedName name="_P129825007">'1298'!$H$37</definedName>
    <definedName name="_P129825008">'1298'!$I$37</definedName>
    <definedName name="_P129825009">'1298'!$J$37</definedName>
    <definedName name="_P129825010">'1298'!$K$37</definedName>
    <definedName name="_P129825011">'1298'!$L$37</definedName>
    <definedName name="_P129825012">'1298'!$M$37</definedName>
    <definedName name="_P129825013">'1298'!$N$37</definedName>
    <definedName name="_P129825014">'1298'!$O$37</definedName>
    <definedName name="_P129825015">'1298'!$P$37</definedName>
    <definedName name="_P129825016">'1298'!$Q$37</definedName>
    <definedName name="_P129825017">'1298'!$R$37</definedName>
    <definedName name="_P129825018">'1298'!$S$37</definedName>
    <definedName name="_P129829907">'1298'!$H$38</definedName>
    <definedName name="_P129829908">'1298'!$I$38</definedName>
    <definedName name="_P129829909">'1298'!$J$38</definedName>
    <definedName name="_P129829910">'1298'!$K$38</definedName>
    <definedName name="_P129829914">'1298'!$O$38</definedName>
    <definedName name="_P129829918">'1298'!$S$38</definedName>
    <definedName name="_P140001001">'1400'!$B$11</definedName>
    <definedName name="_P140001002">'1400'!$C$11</definedName>
    <definedName name="_P140001003">'1400'!$D$11</definedName>
    <definedName name="_P140001004">'1400'!$E$11</definedName>
    <definedName name="_P140001005">'1400'!$F$11</definedName>
    <definedName name="_P140002001">'1400'!$B$12</definedName>
    <definedName name="_P140002002">'1400'!$C$12</definedName>
    <definedName name="_P140002003">'1400'!$D$12</definedName>
    <definedName name="_P140002004">'1400'!$E$12</definedName>
    <definedName name="_P140002005">'1400'!$F$12</definedName>
    <definedName name="_P140003001">'1400'!$B$13</definedName>
    <definedName name="_P140003002">'1400'!$C$13</definedName>
    <definedName name="_P140003003">'1400'!$D$13</definedName>
    <definedName name="_P140003004">'1400'!$E$13</definedName>
    <definedName name="_P140003005">'1400'!$F$13</definedName>
    <definedName name="_P140004001">'1400'!$B$14</definedName>
    <definedName name="_P140004002">'1400'!$C$14</definedName>
    <definedName name="_P140004003">'1400'!$D$14</definedName>
    <definedName name="_P140004004">'1400'!$E$14</definedName>
    <definedName name="_P140004005">'1400'!$F$14</definedName>
    <definedName name="_P140005001">'1400'!$B$15</definedName>
    <definedName name="_P140005002">'1400'!$C$15</definedName>
    <definedName name="_P140005003">'1400'!$D$15</definedName>
    <definedName name="_P140005004">'1400'!$E$15</definedName>
    <definedName name="_P140005005">'1400'!$F$15</definedName>
    <definedName name="_P140006001">'1400'!$B$16</definedName>
    <definedName name="_P140006002">'1400'!$C$16</definedName>
    <definedName name="_P140006003">'1400'!$D$16</definedName>
    <definedName name="_P140006004">'1400'!$E$16</definedName>
    <definedName name="_P140006005">'1400'!$F$16</definedName>
    <definedName name="_P140007001">'1400'!$B$17</definedName>
    <definedName name="_P140007002">'1400'!$C$17</definedName>
    <definedName name="_P140007003">'1400'!$D$17</definedName>
    <definedName name="_P140007004">'1400'!$E$17</definedName>
    <definedName name="_P140007005">'1400'!$F$17</definedName>
    <definedName name="_P140008001">'1400'!$B$18</definedName>
    <definedName name="_P140008002">'1400'!$C$18</definedName>
    <definedName name="_P140008003">'1400'!$D$18</definedName>
    <definedName name="_P140008004">'1400'!$E$18</definedName>
    <definedName name="_P140008005">'1400'!$F$18</definedName>
    <definedName name="_P140009001">'1400'!$B$19</definedName>
    <definedName name="_P140009002">'1400'!$C$19</definedName>
    <definedName name="_P140009003">'1400'!$D$19</definedName>
    <definedName name="_P140009004">'1400'!$E$19</definedName>
    <definedName name="_P140009005">'1400'!$F$19</definedName>
    <definedName name="_P140010001">'1400'!$B$20</definedName>
    <definedName name="_P140010002">'1400'!$C$20</definedName>
    <definedName name="_P140010003">'1400'!$D$20</definedName>
    <definedName name="_P140010004">'1400'!$E$20</definedName>
    <definedName name="_P140010005">'1400'!$F$20</definedName>
    <definedName name="_P140011001">'1400'!$B$21</definedName>
    <definedName name="_P140011002">'1400'!$C$21</definedName>
    <definedName name="_P140011003">'1400'!$D$21</definedName>
    <definedName name="_P140011004">'1400'!$E$21</definedName>
    <definedName name="_P140011005">'1400'!$F$21</definedName>
    <definedName name="_P140012001">'1400'!$B$22</definedName>
    <definedName name="_P140012002">'1400'!$C$22</definedName>
    <definedName name="_P140012003">'1400'!$D$22</definedName>
    <definedName name="_P140012004">'1400'!$E$22</definedName>
    <definedName name="_P140012005">'1400'!$F$22</definedName>
    <definedName name="_P140013001">'1400'!$B$23</definedName>
    <definedName name="_P140013002">'1400'!$C$23</definedName>
    <definedName name="_P140013003">'1400'!$D$23</definedName>
    <definedName name="_P140013004">'1400'!$E$23</definedName>
    <definedName name="_P140013005">'1400'!$F$23</definedName>
    <definedName name="_P140014001">'1400'!$B$24</definedName>
    <definedName name="_P140014002">'1400'!$C$24</definedName>
    <definedName name="_P140014003">'1400'!$D$24</definedName>
    <definedName name="_P140014004">'1400'!$E$24</definedName>
    <definedName name="_P140014005">'1400'!$F$24</definedName>
    <definedName name="_P140015001">'1400'!$B$25</definedName>
    <definedName name="_P140015002">'1400'!$C$25</definedName>
    <definedName name="_P140015003">'1400'!$D$25</definedName>
    <definedName name="_P140015004">'1400'!$E$25</definedName>
    <definedName name="_P140015005">'1400'!$F$25</definedName>
    <definedName name="_P140016001">'1400'!$B$26</definedName>
    <definedName name="_P140016002">'1400'!$C$26</definedName>
    <definedName name="_P140016003">'1400'!$D$26</definedName>
    <definedName name="_P140016004">'1400'!$E$26</definedName>
    <definedName name="_P140016005">'1400'!$F$26</definedName>
    <definedName name="_P140017001">'1400'!$B$27</definedName>
    <definedName name="_P140017002">'1400'!$C$27</definedName>
    <definedName name="_P140017003">'1400'!$D$27</definedName>
    <definedName name="_P140017004">'1400'!$E$27</definedName>
    <definedName name="_P140017005">'1400'!$F$27</definedName>
    <definedName name="_P140018001">'1400'!$B$28</definedName>
    <definedName name="_P140018002">'1400'!$C$28</definedName>
    <definedName name="_P140018003">'1400'!$D$28</definedName>
    <definedName name="_P140018004">'1400'!$E$28</definedName>
    <definedName name="_P140018005">'1400'!$F$28</definedName>
    <definedName name="_P140019001">'1400'!$B$29</definedName>
    <definedName name="_P140019002">'1400'!$C$29</definedName>
    <definedName name="_P140019003">'1400'!$D$29</definedName>
    <definedName name="_P140019004">'1400'!$E$29</definedName>
    <definedName name="_P140019005">'1400'!$F$29</definedName>
    <definedName name="_P140019904">'1400'!$E$30</definedName>
    <definedName name="_P140019905">'1400'!$F$30</definedName>
    <definedName name="_P141001001">'1410'!$B$12</definedName>
    <definedName name="_P141001002">'1410'!$C$12</definedName>
    <definedName name="_P141001003">'1410'!$D$12</definedName>
    <definedName name="_P141001004">'1410'!$E$12</definedName>
    <definedName name="_P141001005">'1410'!$F$12</definedName>
    <definedName name="_P141001006">'1410'!$G$12</definedName>
    <definedName name="_P141001007">'1410'!$H$12</definedName>
    <definedName name="_P141001008">'1410'!$J$12</definedName>
    <definedName name="_P141001009">'1410'!$K$12</definedName>
    <definedName name="_P141001010">'1410'!$L$12</definedName>
    <definedName name="_P141001011">'1410'!$M$12</definedName>
    <definedName name="_P141001012">'1410'!$N$12</definedName>
    <definedName name="_P141001013">'1410'!$O$12</definedName>
    <definedName name="_P141002001">'1410'!$B$13</definedName>
    <definedName name="_P141002002">'1410'!$C$13</definedName>
    <definedName name="_P141002003">'1410'!$D$13</definedName>
    <definedName name="_P141002004">'1410'!$E$13</definedName>
    <definedName name="_P141002005">'1410'!$F$13</definedName>
    <definedName name="_P141002006">'1410'!$G$13</definedName>
    <definedName name="_P141002007">'1410'!$H$13</definedName>
    <definedName name="_P141002008">'1410'!$J$13</definedName>
    <definedName name="_P141002009">'1410'!$K$13</definedName>
    <definedName name="_P141002010">'1410'!$L$13</definedName>
    <definedName name="_P141002011">'1410'!$M$13</definedName>
    <definedName name="_P141002012">'1410'!$N$13</definedName>
    <definedName name="_P141002013">'1410'!$O$13</definedName>
    <definedName name="_P141003001">'1410'!$B$14</definedName>
    <definedName name="_P141003002">'1410'!$C$14</definedName>
    <definedName name="_P141003003">'1410'!$D$14</definedName>
    <definedName name="_P141003004">'1410'!$E$14</definedName>
    <definedName name="_P141003005">'1410'!$F$14</definedName>
    <definedName name="_P141003006">'1410'!$G$14</definedName>
    <definedName name="_P141003007">'1410'!$H$14</definedName>
    <definedName name="_P141003008">'1410'!$J$14</definedName>
    <definedName name="_P141003009">'1410'!$K$14</definedName>
    <definedName name="_P141003010">'1410'!$L$14</definedName>
    <definedName name="_P141003011">'1410'!$M$14</definedName>
    <definedName name="_P141003012">'1410'!$N$14</definedName>
    <definedName name="_P141003013">'1410'!$O$14</definedName>
    <definedName name="_P141004001">'1410'!$B$15</definedName>
    <definedName name="_P141004002">'1410'!$C$15</definedName>
    <definedName name="_P141004003">'1410'!$D$15</definedName>
    <definedName name="_P141004004">'1410'!$E$15</definedName>
    <definedName name="_P141004005">'1410'!$F$15</definedName>
    <definedName name="_P141004006">'1410'!$G$15</definedName>
    <definedName name="_P141004007">'1410'!$H$15</definedName>
    <definedName name="_P141004008">'1410'!$J$15</definedName>
    <definedName name="_P141004009">'1410'!$K$15</definedName>
    <definedName name="_P141004010">'1410'!$L$15</definedName>
    <definedName name="_P141004011">'1410'!$M$15</definedName>
    <definedName name="_P141004012">'1410'!$N$15</definedName>
    <definedName name="_P141004013">'1410'!$O$15</definedName>
    <definedName name="_P141005001">'1410'!$B$16</definedName>
    <definedName name="_P141005002">'1410'!$C$16</definedName>
    <definedName name="_P141005003">'1410'!$D$16</definedName>
    <definedName name="_P141005004">'1410'!$E$16</definedName>
    <definedName name="_P141005005">'1410'!$F$16</definedName>
    <definedName name="_P141005006">'1410'!$G$16</definedName>
    <definedName name="_P141005007">'1410'!$H$16</definedName>
    <definedName name="_P141005008">'1410'!$J$16</definedName>
    <definedName name="_P141005009">'1410'!$K$16</definedName>
    <definedName name="_P141005010">'1410'!$L$16</definedName>
    <definedName name="_P141005011">'1410'!$M$16</definedName>
    <definedName name="_P141005012">'1410'!$N$16</definedName>
    <definedName name="_P141005013">'1410'!$O$16</definedName>
    <definedName name="_P141006001">'1410'!$B$17</definedName>
    <definedName name="_P141006002">'1410'!$C$17</definedName>
    <definedName name="_P141006003">'1410'!$D$17</definedName>
    <definedName name="_P141006004">'1410'!$E$17</definedName>
    <definedName name="_P141006005">'1410'!$F$17</definedName>
    <definedName name="_P141006006">'1410'!$G$17</definedName>
    <definedName name="_P141006007">'1410'!$H$17</definedName>
    <definedName name="_P141006008">'1410'!$J$17</definedName>
    <definedName name="_P141006009">'1410'!$K$17</definedName>
    <definedName name="_P141006010">'1410'!$L$17</definedName>
    <definedName name="_P141006011">'1410'!$M$17</definedName>
    <definedName name="_P141006012">'1410'!$N$17</definedName>
    <definedName name="_P141006013">'1410'!$O$17</definedName>
    <definedName name="_P141007001">'1410'!$B$18</definedName>
    <definedName name="_P141007002">'1410'!$C$18</definedName>
    <definedName name="_P141007003">'1410'!$D$18</definedName>
    <definedName name="_P141007004">'1410'!$E$18</definedName>
    <definedName name="_P141007005">'1410'!$F$18</definedName>
    <definedName name="_P141007006">'1410'!$G$18</definedName>
    <definedName name="_P141007007">'1410'!$H$18</definedName>
    <definedName name="_P141007008">'1410'!$J$18</definedName>
    <definedName name="_P141007009">'1410'!$K$18</definedName>
    <definedName name="_P141007010">'1410'!$L$18</definedName>
    <definedName name="_P141007011">'1410'!$M$18</definedName>
    <definedName name="_P141007012">'1410'!$N$18</definedName>
    <definedName name="_P141007013">'1410'!$O$18</definedName>
    <definedName name="_P141008001">'1410'!$B$19</definedName>
    <definedName name="_P141008002">'1410'!$C$19</definedName>
    <definedName name="_P141008003">'1410'!$D$19</definedName>
    <definedName name="_P141008004">'1410'!$E$19</definedName>
    <definedName name="_P141008005">'1410'!$F$19</definedName>
    <definedName name="_P141008006">'1410'!$G$19</definedName>
    <definedName name="_P141008007">'1410'!$H$19</definedName>
    <definedName name="_P141008008">'1410'!$J$19</definedName>
    <definedName name="_P141008009">'1410'!$K$19</definedName>
    <definedName name="_P141008010">'1410'!$L$19</definedName>
    <definedName name="_P141008011">'1410'!$M$19</definedName>
    <definedName name="_P141008012">'1410'!$N$19</definedName>
    <definedName name="_P141008013">'1410'!$O$19</definedName>
    <definedName name="_P141009001">'1410'!$B$20</definedName>
    <definedName name="_P141009002">'1410'!$C$20</definedName>
    <definedName name="_P141009003">'1410'!$D$20</definedName>
    <definedName name="_P141009004">'1410'!$E$20</definedName>
    <definedName name="_P141009005">'1410'!$F$20</definedName>
    <definedName name="_P141009006">'1410'!$G$20</definedName>
    <definedName name="_P141009007">'1410'!$H$20</definedName>
    <definedName name="_P141009008">'1410'!$J$20</definedName>
    <definedName name="_P141009009">'1410'!$K$20</definedName>
    <definedName name="_P141009010">'1410'!$L$20</definedName>
    <definedName name="_P141009011">'1410'!$M$20</definedName>
    <definedName name="_P141009012">'1410'!$N$20</definedName>
    <definedName name="_P141009013">'1410'!$O$20</definedName>
    <definedName name="_P141010001">'1410'!$B$21</definedName>
    <definedName name="_P141010002">'1410'!$C$21</definedName>
    <definedName name="_P141010003">'1410'!$D$21</definedName>
    <definedName name="_P141010004">'1410'!$E$21</definedName>
    <definedName name="_P141010005">'1410'!$F$21</definedName>
    <definedName name="_P141010006">'1410'!$G$21</definedName>
    <definedName name="_P141010007">'1410'!$H$21</definedName>
    <definedName name="_P141010008">'1410'!$J$21</definedName>
    <definedName name="_P141010009">'1410'!$K$21</definedName>
    <definedName name="_P141010010">'1410'!$L$21</definedName>
    <definedName name="_P141010011">'1410'!$M$21</definedName>
    <definedName name="_P141010012">'1410'!$N$21</definedName>
    <definedName name="_P141010013">'1410'!$O$21</definedName>
    <definedName name="_P141011001">'1410'!$B$22</definedName>
    <definedName name="_P141011002">'1410'!$C$22</definedName>
    <definedName name="_P141011003">'1410'!$D$22</definedName>
    <definedName name="_P141011004">'1410'!$E$22</definedName>
    <definedName name="_P141011005">'1410'!$F$22</definedName>
    <definedName name="_P141011006">'1410'!$G$22</definedName>
    <definedName name="_P141011007">'1410'!$H$22</definedName>
    <definedName name="_P141011008">'1410'!$J$22</definedName>
    <definedName name="_P141011009">'1410'!$K$22</definedName>
    <definedName name="_P141011010">'1410'!$L$22</definedName>
    <definedName name="_P141011011">'1410'!$M$22</definedName>
    <definedName name="_P141011012">'1410'!$N$22</definedName>
    <definedName name="_P141011013">'1410'!$O$22</definedName>
    <definedName name="_P141012001">'1410'!$B$23</definedName>
    <definedName name="_P141012002">'1410'!$C$23</definedName>
    <definedName name="_P141012003">'1410'!$D$23</definedName>
    <definedName name="_P141012004">'1410'!$E$23</definedName>
    <definedName name="_P141012005">'1410'!$F$23</definedName>
    <definedName name="_P141012006">'1410'!$G$23</definedName>
    <definedName name="_P141012007">'1410'!$H$23</definedName>
    <definedName name="_P141012008">'1410'!$J$23</definedName>
    <definedName name="_P141012009">'1410'!$K$23</definedName>
    <definedName name="_P141012010">'1410'!$L$23</definedName>
    <definedName name="_P141012011">'1410'!$M$23</definedName>
    <definedName name="_P141012012">'1410'!$N$23</definedName>
    <definedName name="_P141012013">'1410'!$O$23</definedName>
    <definedName name="_P141013001">'1410'!$B$24</definedName>
    <definedName name="_P141013002">'1410'!$C$24</definedName>
    <definedName name="_P141013003">'1410'!$D$24</definedName>
    <definedName name="_P141013004">'1410'!$E$24</definedName>
    <definedName name="_P141013005">'1410'!$F$24</definedName>
    <definedName name="_P141013006">'1410'!$G$24</definedName>
    <definedName name="_P141013007">'1410'!$H$24</definedName>
    <definedName name="_P141013008">'1410'!$J$24</definedName>
    <definedName name="_P141013009">'1410'!$K$24</definedName>
    <definedName name="_P141013010">'1410'!$L$24</definedName>
    <definedName name="_P141013011">'1410'!$M$24</definedName>
    <definedName name="_P141013012">'1410'!$N$24</definedName>
    <definedName name="_P141013013">'1410'!$O$24</definedName>
    <definedName name="_P141014001">'1410'!$B$25</definedName>
    <definedName name="_P141014002">'1410'!$C$25</definedName>
    <definedName name="_P141014003">'1410'!$D$25</definedName>
    <definedName name="_P141014004">'1410'!$E$25</definedName>
    <definedName name="_P141014005">'1410'!$F$25</definedName>
    <definedName name="_P141014006">'1410'!$G$25</definedName>
    <definedName name="_P141014007">'1410'!$H$25</definedName>
    <definedName name="_P141014008">'1410'!$J$25</definedName>
    <definedName name="_P141014009">'1410'!$K$25</definedName>
    <definedName name="_P141014010">'1410'!$L$25</definedName>
    <definedName name="_P141014011">'1410'!$M$25</definedName>
    <definedName name="_P141014012">'1410'!$N$25</definedName>
    <definedName name="_P141014013">'1410'!$O$25</definedName>
    <definedName name="_P141015001">'1410'!$B$26</definedName>
    <definedName name="_P141015002">'1410'!$C$26</definedName>
    <definedName name="_P141015003">'1410'!$D$26</definedName>
    <definedName name="_P141015004">'1410'!$E$26</definedName>
    <definedName name="_P141015005">'1410'!$F$26</definedName>
    <definedName name="_P141015006">'1410'!$G$26</definedName>
    <definedName name="_P141015007">'1410'!$H$26</definedName>
    <definedName name="_P141015008">'1410'!$J$26</definedName>
    <definedName name="_P141015009">'1410'!$K$26</definedName>
    <definedName name="_P141015010">'1410'!$L$26</definedName>
    <definedName name="_P141015011">'1410'!$M$26</definedName>
    <definedName name="_P141015012">'1410'!$N$26</definedName>
    <definedName name="_P141015013">'1410'!$O$26</definedName>
    <definedName name="_P141016001">'1410'!$B$27</definedName>
    <definedName name="_P141016002">'1410'!$C$27</definedName>
    <definedName name="_P141016003">'1410'!$D$27</definedName>
    <definedName name="_P141016004">'1410'!$E$27</definedName>
    <definedName name="_P141016005">'1410'!$F$27</definedName>
    <definedName name="_P141016006">'1410'!$G$27</definedName>
    <definedName name="_P141016007">'1410'!$H$27</definedName>
    <definedName name="_P141016008">'1410'!$J$27</definedName>
    <definedName name="_P141016009">'1410'!$K$27</definedName>
    <definedName name="_P141016010">'1410'!$L$27</definedName>
    <definedName name="_P141016011">'1410'!$M$27</definedName>
    <definedName name="_P141016012">'1410'!$N$27</definedName>
    <definedName name="_P141016013">'1410'!$O$27</definedName>
    <definedName name="_P141017001">'1410'!$B$28</definedName>
    <definedName name="_P141017002">'1410'!$C$28</definedName>
    <definedName name="_P141017003">'1410'!$D$28</definedName>
    <definedName name="_P141017004">'1410'!$E$28</definedName>
    <definedName name="_P141017005">'1410'!$F$28</definedName>
    <definedName name="_P141017006">'1410'!$G$28</definedName>
    <definedName name="_P141017007">'1410'!$H$28</definedName>
    <definedName name="_P141017008">'1410'!$J$28</definedName>
    <definedName name="_P141017009">'1410'!$K$28</definedName>
    <definedName name="_P141017010">'1410'!$L$28</definedName>
    <definedName name="_P141017011">'1410'!$M$28</definedName>
    <definedName name="_P141017012">'1410'!$N$28</definedName>
    <definedName name="_P141017013">'1410'!$O$28</definedName>
    <definedName name="_P141018001">'1410'!$B$29</definedName>
    <definedName name="_P141018002">'1410'!$C$29</definedName>
    <definedName name="_P141018003">'1410'!$D$29</definedName>
    <definedName name="_P141018004">'1410'!$E$29</definedName>
    <definedName name="_P141018005">'1410'!$F$29</definedName>
    <definedName name="_P141018006">'1410'!$G$29</definedName>
    <definedName name="_P141018007">'1410'!$H$29</definedName>
    <definedName name="_P141018008">'1410'!$J$29</definedName>
    <definedName name="_P141018009">'1410'!$K$29</definedName>
    <definedName name="_P141018010">'1410'!$L$29</definedName>
    <definedName name="_P141018011">'1410'!$M$29</definedName>
    <definedName name="_P141018012">'1410'!$N$29</definedName>
    <definedName name="_P141018013">'1410'!$O$29</definedName>
    <definedName name="_P141019906">'1410'!$G$30</definedName>
    <definedName name="_P141019907">'1410'!$H$30</definedName>
    <definedName name="_P141019908">'1410'!$J$30</definedName>
    <definedName name="_P141019909">'1410'!$K$30</definedName>
    <definedName name="_P141019914">'1410'!$I$30</definedName>
    <definedName name="_P150001001">'1500'!$A$12</definedName>
    <definedName name="_P150001002">'1500'!$C$12</definedName>
    <definedName name="_P150001003">'1500'!$D$12</definedName>
    <definedName name="_P150001004">'1500'!$E$12</definedName>
    <definedName name="_P150001005">'1500'!$F$12</definedName>
    <definedName name="_P150001006">'1500'!$G$12</definedName>
    <definedName name="_P150001007">'1500'!$H$12</definedName>
    <definedName name="_P150001008">'1500'!$I$12</definedName>
    <definedName name="_P150001009">'1500'!$J$12</definedName>
    <definedName name="_P150001010">'1500'!$K$12</definedName>
    <definedName name="_P150001011">'1500'!$L$12</definedName>
    <definedName name="_P150002001">'1500'!$A$13</definedName>
    <definedName name="_P150002002">'1500'!$C$13</definedName>
    <definedName name="_P150002003">'1500'!$D$13</definedName>
    <definedName name="_P150002004">'1500'!$E$13</definedName>
    <definedName name="_P150002005">'1500'!$F$13</definedName>
    <definedName name="_P150002006">'1500'!$G$13</definedName>
    <definedName name="_P150002007">'1500'!$H$13</definedName>
    <definedName name="_P150002008">'1500'!$I$13</definedName>
    <definedName name="_P150002009">'1500'!$J$13</definedName>
    <definedName name="_P150002010">'1500'!$K$13</definedName>
    <definedName name="_P150002011">'1500'!$L$13</definedName>
    <definedName name="_P150003001">'1500'!$A$14</definedName>
    <definedName name="_P150003002">'1500'!$C$14</definedName>
    <definedName name="_P150003003">'1500'!$D$14</definedName>
    <definedName name="_P150003004">'1500'!$E$14</definedName>
    <definedName name="_P150003005">'1500'!$F$14</definedName>
    <definedName name="_P150003006">'1500'!$G$14</definedName>
    <definedName name="_P150003007">'1500'!$H$14</definedName>
    <definedName name="_P150003008">'1500'!$I$14</definedName>
    <definedName name="_P150003009">'1500'!$J$14</definedName>
    <definedName name="_P150003010">'1500'!$K$14</definedName>
    <definedName name="_P150003011">'1500'!$L$14</definedName>
    <definedName name="_P150004001">'1500'!$A$15</definedName>
    <definedName name="_P150004002">'1500'!$C$15</definedName>
    <definedName name="_P150004003">'1500'!$D$15</definedName>
    <definedName name="_P150004004">'1500'!$E$15</definedName>
    <definedName name="_P150004005">'1500'!$F$15</definedName>
    <definedName name="_P150004006">'1500'!$G$15</definedName>
    <definedName name="_P150004007">'1500'!$H$15</definedName>
    <definedName name="_P150004008">'1500'!$I$15</definedName>
    <definedName name="_P150004009">'1500'!$J$15</definedName>
    <definedName name="_P150004010">'1500'!$K$15</definedName>
    <definedName name="_P150004011">'1500'!$L$15</definedName>
    <definedName name="_P150005001">'1500'!$A$16</definedName>
    <definedName name="_P150005002">'1500'!$C$16</definedName>
    <definedName name="_P150005003">'1500'!$D$16</definedName>
    <definedName name="_P150005004">'1500'!$E$16</definedName>
    <definedName name="_P150005005">'1500'!$F$16</definedName>
    <definedName name="_P150005006">'1500'!$G$16</definedName>
    <definedName name="_P150005007">'1500'!$H$16</definedName>
    <definedName name="_P150005008">'1500'!$I$16</definedName>
    <definedName name="_P150005009">'1500'!$J$16</definedName>
    <definedName name="_P150005010">'1500'!$K$16</definedName>
    <definedName name="_P150005011">'1500'!$L$16</definedName>
    <definedName name="_P150006001">'1500'!$A$17</definedName>
    <definedName name="_P150006002">'1500'!$C$17</definedName>
    <definedName name="_P150006003">'1500'!$D$17</definedName>
    <definedName name="_P150006004">'1500'!$E$17</definedName>
    <definedName name="_P150006005">'1500'!$F$17</definedName>
    <definedName name="_P150006006">'1500'!$G$17</definedName>
    <definedName name="_P150006007">'1500'!$H$17</definedName>
    <definedName name="_P150006008">'1500'!$I$17</definedName>
    <definedName name="_P150006009">'1500'!$J$17</definedName>
    <definedName name="_P150006010">'1500'!$K$17</definedName>
    <definedName name="_P150006011">'1500'!$L$17</definedName>
    <definedName name="_P150007001">'1500'!$A$18</definedName>
    <definedName name="_P150007002">'1500'!$C$18</definedName>
    <definedName name="_P150007003">'1500'!$D$18</definedName>
    <definedName name="_P150007004">'1500'!$E$18</definedName>
    <definedName name="_P150007005">'1500'!$F$18</definedName>
    <definedName name="_P150007006">'1500'!$G$18</definedName>
    <definedName name="_P150007007">'1500'!$H$18</definedName>
    <definedName name="_P150007008">'1500'!$I$18</definedName>
    <definedName name="_P150007009">'1500'!$J$18</definedName>
    <definedName name="_P150007010">'1500'!$K$18</definedName>
    <definedName name="_P150007011">'1500'!$L$18</definedName>
    <definedName name="_P150008001">'1500'!$A$19</definedName>
    <definedName name="_P150008002">'1500'!$C$19</definedName>
    <definedName name="_P150008003">'1500'!$D$19</definedName>
    <definedName name="_P150008004">'1500'!$E$19</definedName>
    <definedName name="_P150008005">'1500'!$F$19</definedName>
    <definedName name="_P150008006">'1500'!$G$19</definedName>
    <definedName name="_P150008007">'1500'!$H$19</definedName>
    <definedName name="_P150008008">'1500'!$I$19</definedName>
    <definedName name="_P150008009">'1500'!$J$19</definedName>
    <definedName name="_P150008010">'1500'!$K$19</definedName>
    <definedName name="_P150008011">'1500'!$L$19</definedName>
    <definedName name="_P150009903">'1500'!$D$20</definedName>
    <definedName name="_P150009904">'1500'!$E$20</definedName>
    <definedName name="_P150009905">'1500'!$F$20</definedName>
    <definedName name="_P150009906">'1500'!$G$20</definedName>
    <definedName name="_P150009907">'1500'!$H$20</definedName>
    <definedName name="_P150009908">'1500'!$I$20</definedName>
    <definedName name="_P150009909">'1500'!$J$20</definedName>
    <definedName name="_P150009910">'1500'!$K$20</definedName>
    <definedName name="_P150009911">'1500'!$L$20</definedName>
    <definedName name="_P150011001">'1500'!$A$22</definedName>
    <definedName name="_P150011002">'1500'!$C$22</definedName>
    <definedName name="_P150011003">'1500'!$D$22</definedName>
    <definedName name="_P150011004">'1500'!$E$22</definedName>
    <definedName name="_P150011005">'1500'!$F$22</definedName>
    <definedName name="_P150011006">'1500'!$G$22</definedName>
    <definedName name="_P150011007">'1500'!$H$22</definedName>
    <definedName name="_P150011008">'1500'!$I$22</definedName>
    <definedName name="_P150011009">'1500'!$J$22</definedName>
    <definedName name="_P150011010">'1500'!$K$22</definedName>
    <definedName name="_P150011011">'1500'!$L$22</definedName>
    <definedName name="_P150012001">'1500'!$A$23</definedName>
    <definedName name="_P150012002">'1500'!$C$23</definedName>
    <definedName name="_P150012003">'1500'!$D$23</definedName>
    <definedName name="_P150012004">'1500'!$E$23</definedName>
    <definedName name="_P150012005">'1500'!$F$23</definedName>
    <definedName name="_P150012006">'1500'!$G$23</definedName>
    <definedName name="_P150012007">'1500'!$H$23</definedName>
    <definedName name="_P150012008">'1500'!$I$23</definedName>
    <definedName name="_P150012009">'1500'!$J$23</definedName>
    <definedName name="_P150012010">'1500'!$K$23</definedName>
    <definedName name="_P150012011">'1500'!$L$23</definedName>
    <definedName name="_P150013001">'1500'!$A$24</definedName>
    <definedName name="_P150013002">'1500'!$C$24</definedName>
    <definedName name="_P150013003">'1500'!$D$24</definedName>
    <definedName name="_P150013004">'1500'!$E$24</definedName>
    <definedName name="_P150013005">'1500'!$F$24</definedName>
    <definedName name="_P150013006">'1500'!$G$24</definedName>
    <definedName name="_P150013007">'1500'!$H$24</definedName>
    <definedName name="_P150013008">'1500'!$I$24</definedName>
    <definedName name="_P150013009">'1500'!$J$24</definedName>
    <definedName name="_P150013010">'1500'!$K$24</definedName>
    <definedName name="_P150013011">'1500'!$L$24</definedName>
    <definedName name="_P150014001">'1500'!$A$25</definedName>
    <definedName name="_P150014002">'1500'!$C$25</definedName>
    <definedName name="_P150014003">'1500'!$D$25</definedName>
    <definedName name="_P150014004">'1500'!$E$25</definedName>
    <definedName name="_P150014005">'1500'!$F$25</definedName>
    <definedName name="_P150014006">'1500'!$G$25</definedName>
    <definedName name="_P150014007">'1500'!$H$25</definedName>
    <definedName name="_P150014008">'1500'!$I$25</definedName>
    <definedName name="_P150014009">'1500'!$J$25</definedName>
    <definedName name="_P150014010">'1500'!$K$25</definedName>
    <definedName name="_P150014011">'1500'!$L$25</definedName>
    <definedName name="_P150015001">'1500'!$A$26</definedName>
    <definedName name="_P150015002">'1500'!$C$26</definedName>
    <definedName name="_P150015003">'1500'!$D$26</definedName>
    <definedName name="_P150015004">'1500'!$E$26</definedName>
    <definedName name="_P150015005">'1500'!$F$26</definedName>
    <definedName name="_P150015006">'1500'!$G$26</definedName>
    <definedName name="_P150015007">'1500'!$H$26</definedName>
    <definedName name="_P150015008">'1500'!$I$26</definedName>
    <definedName name="_P150015009">'1500'!$J$26</definedName>
    <definedName name="_P150015010">'1500'!$K$26</definedName>
    <definedName name="_P150015011">'1500'!$L$26</definedName>
    <definedName name="_P150016001">'1500'!$A$27</definedName>
    <definedName name="_P150016002">'1500'!$C$27</definedName>
    <definedName name="_P150016003">'1500'!$D$27</definedName>
    <definedName name="_P150016004">'1500'!$E$27</definedName>
    <definedName name="_P150016005">'1500'!$F$27</definedName>
    <definedName name="_P150016006">'1500'!$G$27</definedName>
    <definedName name="_P150016007">'1500'!$H$27</definedName>
    <definedName name="_P150016008">'1500'!$I$27</definedName>
    <definedName name="_P150016009">'1500'!$J$27</definedName>
    <definedName name="_P150016010">'1500'!$K$27</definedName>
    <definedName name="_P150016011">'1500'!$L$27</definedName>
    <definedName name="_P150017001">'1500'!$A$28</definedName>
    <definedName name="_P150017002">'1500'!$C$28</definedName>
    <definedName name="_P150017003">'1500'!$D$28</definedName>
    <definedName name="_P150017004">'1500'!$E$28</definedName>
    <definedName name="_P150017005">'1500'!$F$28</definedName>
    <definedName name="_P150017006">'1500'!$G$28</definedName>
    <definedName name="_P150017007">'1500'!$H$28</definedName>
    <definedName name="_P150017008">'1500'!$I$28</definedName>
    <definedName name="_P150017009">'1500'!$J$28</definedName>
    <definedName name="_P150017010">'1500'!$K$28</definedName>
    <definedName name="_P150017011">'1500'!$L$28</definedName>
    <definedName name="_P150018001">'1500'!$A$29</definedName>
    <definedName name="_P150018002">'1500'!$C$29</definedName>
    <definedName name="_P150018003">'1500'!$D$29</definedName>
    <definedName name="_P150018004">'1500'!$E$29</definedName>
    <definedName name="_P150018005">'1500'!$F$29</definedName>
    <definedName name="_P150018006">'1500'!$G$29</definedName>
    <definedName name="_P150018007">'1500'!$H$29</definedName>
    <definedName name="_P150018008">'1500'!$I$29</definedName>
    <definedName name="_P150018009">'1500'!$J$29</definedName>
    <definedName name="_P150018010">'1500'!$K$29</definedName>
    <definedName name="_P150018011">'1500'!$L$29</definedName>
    <definedName name="_P150019003">'1500'!$D$30</definedName>
    <definedName name="_P150019004">'1500'!$E$30</definedName>
    <definedName name="_P150019005">'1500'!$F$30</definedName>
    <definedName name="_P150019006">'1500'!$G$30</definedName>
    <definedName name="_P150019007">'1500'!$H$30</definedName>
    <definedName name="_P150019008">'1500'!$I$30</definedName>
    <definedName name="_P150019009">'1500'!$J$30</definedName>
    <definedName name="_P150019010">'1500'!$K$30</definedName>
    <definedName name="_P150019011">'1500'!$L$30</definedName>
    <definedName name="_P150019903">'1500'!$D$31</definedName>
    <definedName name="_P150019904">'1500'!$E$31</definedName>
    <definedName name="_P150019905">'1500'!$F$31</definedName>
    <definedName name="_P150019906">'1500'!$G$31</definedName>
    <definedName name="_P150019907">'1500'!$H$31</definedName>
    <definedName name="_P150019908">'1500'!$I$31</definedName>
    <definedName name="_P150019909">'1500'!$J$31</definedName>
    <definedName name="_P150019910">'1500'!$K$31</definedName>
    <definedName name="_P150019911">'1500'!$L$31</definedName>
    <definedName name="_P1610.101001">'1610.1'!$D$13</definedName>
    <definedName name="_P1610.101002">'1610.1'!$E$13</definedName>
    <definedName name="_P1610.101003">'1610.1'!$F$13</definedName>
    <definedName name="_P1610.101004">'1610.1'!$G$13</definedName>
    <definedName name="_P1610.101005">'1610.1'!$H$13</definedName>
    <definedName name="_P1610.102001">'1610.1'!$D$14</definedName>
    <definedName name="_P1610.102002">'1610.1'!$E$14</definedName>
    <definedName name="_P1610.102003">'1610.1'!$F$14</definedName>
    <definedName name="_P1610.102004">'1610.1'!$G$14</definedName>
    <definedName name="_P1610.102005">'1610.1'!$H$14</definedName>
    <definedName name="_P1610.103001">'1610.1'!$D$16</definedName>
    <definedName name="_P1610.103002">'1610.1'!$E$16</definedName>
    <definedName name="_P1610.103003">'1610.1'!$F$16</definedName>
    <definedName name="_P1610.103004">'1610.1'!$G$16</definedName>
    <definedName name="_P1610.103005">'1610.1'!$H$16</definedName>
    <definedName name="_P1610.104001">'1610.1'!$D$17</definedName>
    <definedName name="_P1610.104002">'1610.1'!$E$17</definedName>
    <definedName name="_P1610.104003">'1610.1'!$F$17</definedName>
    <definedName name="_P1610.104004">'1610.1'!$G$17</definedName>
    <definedName name="_P1610.104005">'1610.1'!$H$17</definedName>
    <definedName name="_P1610.105001">'1610.1'!$D$18</definedName>
    <definedName name="_P1610.105002">'1610.1'!$E$18</definedName>
    <definedName name="_P1610.105003">'1610.1'!$F$18</definedName>
    <definedName name="_P1610.105004">'1610.1'!$G$18</definedName>
    <definedName name="_P1610.105005">'1610.1'!$H$18</definedName>
    <definedName name="_P1610.109901">'1610.1'!$D$19</definedName>
    <definedName name="_P1610.109902">'1610.1'!$E$19</definedName>
    <definedName name="_P1610.109903">'1610.1'!$F$19</definedName>
    <definedName name="_P1610.109904">'1610.1'!$G$19</definedName>
    <definedName name="_P1610.109905">'1610.1'!$H$19</definedName>
    <definedName name="_P1610.110001">'1610.1'!$D$22</definedName>
    <definedName name="_P1610.110002">'1610.1'!$E$22</definedName>
    <definedName name="_P1610.110003">'1610.1'!$F$22</definedName>
    <definedName name="_P1610.110004">'1610.1'!$G$22</definedName>
    <definedName name="_P1610.110005">'1610.1'!$H$22</definedName>
    <definedName name="_P1610.111001">'1610.1'!$D$23</definedName>
    <definedName name="_P1610.111002">'1610.1'!$E$23</definedName>
    <definedName name="_P1610.111003">'1610.1'!$F$23</definedName>
    <definedName name="_P1610.111004">'1610.1'!$G$23</definedName>
    <definedName name="_P1610.111005">'1610.1'!$H$23</definedName>
    <definedName name="_P1610.112001">'1610.1'!$D$24</definedName>
    <definedName name="_P1610.112002">'1610.1'!$E$24</definedName>
    <definedName name="_P1610.112003">'1610.1'!$F$24</definedName>
    <definedName name="_P1610.112004">'1610.1'!$G$24</definedName>
    <definedName name="_P1610.112005">'1610.1'!$H$24</definedName>
    <definedName name="_P1610.113001">'1610.1'!$D$25</definedName>
    <definedName name="_P1610.113002">'1610.1'!$E$25</definedName>
    <definedName name="_P1610.113003">'1610.1'!$F$25</definedName>
    <definedName name="_P1610.113004">'1610.1'!$G$25</definedName>
    <definedName name="_P1610.113005">'1610.1'!$H$25</definedName>
    <definedName name="_P1610.114001">'1610.1'!$D$27</definedName>
    <definedName name="_P1610.114002">'1610.1'!$E$27</definedName>
    <definedName name="_P1610.114003">'1610.1'!$F$27</definedName>
    <definedName name="_P1610.114004">'1610.1'!$G$27</definedName>
    <definedName name="_P1610.114005">'1610.1'!$H$27</definedName>
    <definedName name="_P1610.119901">'1610.1'!$D$28</definedName>
    <definedName name="_P1610.119902">'1610.1'!$E$28</definedName>
    <definedName name="_P1610.119903">'1610.1'!$F$28</definedName>
    <definedName name="_P1610.119904">'1610.1'!$G$28</definedName>
    <definedName name="_P1610.119905">'1610.1'!$H$28</definedName>
    <definedName name="_P1610.120001">'1610.1'!$D$31</definedName>
    <definedName name="_P1610.120002">'1610.1'!$E$31</definedName>
    <definedName name="_P1610.120003">'1610.1'!$F$31</definedName>
    <definedName name="_P1610.120004">'1610.1'!$G$31</definedName>
    <definedName name="_P1610.120005">'1610.1'!$H$31</definedName>
    <definedName name="_P1610.121001">'1610.1'!$D$32</definedName>
    <definedName name="_P1610.121002">'1610.1'!$E$32</definedName>
    <definedName name="_P1610.121003">'1610.1'!$F$32</definedName>
    <definedName name="_P1610.121004">'1610.1'!$G$32</definedName>
    <definedName name="_P1610.121005">'1610.1'!$H$32</definedName>
    <definedName name="_P1610.122001">'1610.1'!$D$33</definedName>
    <definedName name="_P1610.122002">'1610.1'!$E$33</definedName>
    <definedName name="_P1610.122003">'1610.1'!$F$33</definedName>
    <definedName name="_P1610.122004">'1610.1'!$G$33</definedName>
    <definedName name="_P1610.122005">'1610.1'!$H$33</definedName>
    <definedName name="_P1610.123001">'1610.1'!$D$35</definedName>
    <definedName name="_P1610.123002">'1610.1'!$E$35</definedName>
    <definedName name="_P1610.123003">'1610.1'!$F$35</definedName>
    <definedName name="_P1610.123004">'1610.1'!$G$35</definedName>
    <definedName name="_P1610.123005">'1610.1'!$H$35</definedName>
    <definedName name="_P1610.124001">'1610.1'!$D$37</definedName>
    <definedName name="_P1610.124002">'1610.1'!$E$37</definedName>
    <definedName name="_P1610.124003">'1610.1'!$F$37</definedName>
    <definedName name="_P1610.124004">'1610.1'!$G$37</definedName>
    <definedName name="_P1610.124005">'1610.1'!$H$37</definedName>
    <definedName name="_P1610.125001">'1610.1'!$D$38</definedName>
    <definedName name="_P1610.125002">'1610.1'!$E$38</definedName>
    <definedName name="_P1610.125003">'1610.1'!$F$38</definedName>
    <definedName name="_P1610.125004">'1610.1'!$G$38</definedName>
    <definedName name="_P1610.125005">'1610.1'!$H$38</definedName>
    <definedName name="_P1610.129901">'1610.1'!$D$39</definedName>
    <definedName name="_P1610.129902">'1610.1'!$E$39</definedName>
    <definedName name="_P1610.129903">'1610.1'!$F$39</definedName>
    <definedName name="_P1610.129904">'1610.1'!$G$39</definedName>
    <definedName name="_P1610.129905">'1610.1'!$H$39</definedName>
    <definedName name="_P1610.139901">'1610.1'!$D$40</definedName>
    <definedName name="_P1610.139902">'1610.1'!$E$40</definedName>
    <definedName name="_P1610.139903">'1610.1'!$F$40</definedName>
    <definedName name="_P1610.139904">'1610.1'!$G$40</definedName>
    <definedName name="_P1610.139905">'1610.1'!$H$40</definedName>
    <definedName name="_P1610.201002">'1610.2'!$D$12</definedName>
    <definedName name="_P1610.201003">'1610.2'!$E$12</definedName>
    <definedName name="_P1610.201004">'1610.2'!$F$12</definedName>
    <definedName name="_P1610.201005">'1610.2'!$G$12</definedName>
    <definedName name="_P1610.202002">'1610.2'!$D$13</definedName>
    <definedName name="_P1610.202003">'1610.2'!$E$13</definedName>
    <definedName name="_P1610.202004">'1610.2'!$F$13</definedName>
    <definedName name="_P1610.202005">'1610.2'!$G$13</definedName>
    <definedName name="_P1610.203002">'1610.2'!$D$14</definedName>
    <definedName name="_P1610.203003">'1610.2'!$E$14</definedName>
    <definedName name="_P1610.203004">'1610.2'!$F$14</definedName>
    <definedName name="_P1610.203005">'1610.2'!$G$14</definedName>
    <definedName name="_P1610.204002">'1610.2'!$D$15</definedName>
    <definedName name="_P1610.204003">'1610.2'!$E$15</definedName>
    <definedName name="_P1610.204004">'1610.2'!$F$15</definedName>
    <definedName name="_P1610.204005">'1610.2'!$G$15</definedName>
    <definedName name="_P1610.205002">'1610.2'!$D$16</definedName>
    <definedName name="_P1610.205003">'1610.2'!$E$16</definedName>
    <definedName name="_P1610.205004">'1610.2'!$F$16</definedName>
    <definedName name="_P1610.205005">'1610.2'!$G$16</definedName>
    <definedName name="_P1610.206002">'1610.2'!$D$17</definedName>
    <definedName name="_P1610.206003">'1610.2'!$E$17</definedName>
    <definedName name="_P1610.206004">'1610.2'!$F$17</definedName>
    <definedName name="_P1610.206005">'1610.2'!$G$17</definedName>
    <definedName name="_P1610.209902">'1610.2'!$D$18</definedName>
    <definedName name="_P1610.209903">'1610.2'!$E$18</definedName>
    <definedName name="_P1610.209904">'1610.2'!$F$18</definedName>
    <definedName name="_P1610.209905">'1610.2'!$G$18</definedName>
    <definedName name="_P1610.211002">'1610.2'!$D$23</definedName>
    <definedName name="_P1610.211003">'1610.2'!$E$23</definedName>
    <definedName name="_P1610.211004">'1610.2'!$F$23</definedName>
    <definedName name="_P1610.211005">'1610.2'!$G$23</definedName>
    <definedName name="_P1610.212002">'1610.2'!$D$24</definedName>
    <definedName name="_P1610.212003">'1610.2'!$E$24</definedName>
    <definedName name="_P1610.212004">'1610.2'!$F$24</definedName>
    <definedName name="_P1610.212005">'1610.2'!$G$24</definedName>
    <definedName name="_P1610.213002">'1610.2'!$D$25</definedName>
    <definedName name="_P1610.213003">'1610.2'!$E$25</definedName>
    <definedName name="_P1610.213004">'1610.2'!$F$25</definedName>
    <definedName name="_P1610.213005">'1610.2'!$G$25</definedName>
    <definedName name="_P1610.214002">'1610.2'!$D$26</definedName>
    <definedName name="_P1610.214003">'1610.2'!$E$26</definedName>
    <definedName name="_P1610.214004">'1610.2'!$F$26</definedName>
    <definedName name="_P1610.214005">'1610.2'!$G$26</definedName>
    <definedName name="_P1610.215002">'1610.2'!$D$27</definedName>
    <definedName name="_P1610.215003">'1610.2'!$E$27</definedName>
    <definedName name="_P1610.215004">'1610.2'!$F$27</definedName>
    <definedName name="_P1610.215005">'1610.2'!$G$27</definedName>
    <definedName name="_P1610.216002">'1610.2'!$D$28</definedName>
    <definedName name="_P1610.216003">'1610.2'!$E$28</definedName>
    <definedName name="_P1610.216004">'1610.2'!$F$28</definedName>
    <definedName name="_P1610.216005">'1610.2'!$G$28</definedName>
    <definedName name="_P1610.219902">'1610.2'!$D$29</definedName>
    <definedName name="_P1610.219903">'1610.2'!$E$29</definedName>
    <definedName name="_P1610.219904">'1610.2'!$F$29</definedName>
    <definedName name="_P1610.219905">'1610.2'!$G$29</definedName>
    <definedName name="_P1610.221006">'1610.2'!$B$34</definedName>
    <definedName name="_P1610.221007">'1610.2'!$C$34</definedName>
    <definedName name="_P1610.221008">'1610.2'!$E$34</definedName>
    <definedName name="_P1610.221009">'1610.2'!$G$34</definedName>
    <definedName name="_P1610.222006">'1610.2'!$B$35</definedName>
    <definedName name="_P1610.222007">'1610.2'!$C$35</definedName>
    <definedName name="_P1610.222008">'1610.2'!$E$35</definedName>
    <definedName name="_P1610.222009">'1610.2'!$G$35</definedName>
    <definedName name="_P1610.223006">'1610.2'!$B$36</definedName>
    <definedName name="_P1610.223007">'1610.2'!$C$36</definedName>
    <definedName name="_P1610.223008">'1610.2'!$E$36</definedName>
    <definedName name="_P1610.223009">'1610.2'!$G$36</definedName>
    <definedName name="_P1610.224006">'1610.2'!$B$37</definedName>
    <definedName name="_P1610.224007">'1610.2'!$C$37</definedName>
    <definedName name="_P1610.224008">'1610.2'!$E$37</definedName>
    <definedName name="_P1610.224009">'1610.2'!$G$37</definedName>
    <definedName name="_P1610.225006">'1610.2'!$B$38</definedName>
    <definedName name="_P1610.225007">'1610.2'!$C$38</definedName>
    <definedName name="_P1610.225008">'1610.2'!$E$38</definedName>
    <definedName name="_P1610.225009">'1610.2'!$G$38</definedName>
    <definedName name="_P1610.311001">'1610.3'!$D$11</definedName>
    <definedName name="_P1610.311002">'1610.3'!$E$11</definedName>
    <definedName name="_P1610.311003">'1610.3'!$F$11</definedName>
    <definedName name="_P1610.311004">'1610.3'!$G$11</definedName>
    <definedName name="_P1610.312001">'1610.3'!$D$12</definedName>
    <definedName name="_P1610.312002">'1610.3'!$E$12</definedName>
    <definedName name="_P1610.312003">'1610.3'!$F$12</definedName>
    <definedName name="_P1610.312004">'1610.3'!$G$12</definedName>
    <definedName name="_P1610.313001">'1610.3'!$D$13</definedName>
    <definedName name="_P1610.313002">'1610.3'!$E$13</definedName>
    <definedName name="_P1610.313003">'1610.3'!$F$13</definedName>
    <definedName name="_P1610.313004">'1610.3'!$G$13</definedName>
    <definedName name="_P1610.314001">'1610.3'!$D$14</definedName>
    <definedName name="_P1610.314002">'1610.3'!$E$14</definedName>
    <definedName name="_P1610.314003">'1610.3'!$F$14</definedName>
    <definedName name="_P1610.314004">'1610.3'!$G$14</definedName>
    <definedName name="_P1610.315001">'1610.3'!$D$15</definedName>
    <definedName name="_P1610.315002">'1610.3'!$E$15</definedName>
    <definedName name="_P1610.315003">'1610.3'!$F$15</definedName>
    <definedName name="_P1610.315004">'1610.3'!$G$15</definedName>
    <definedName name="_P1610.319901">'1610.3'!$D$16</definedName>
    <definedName name="_P1610.319902">'1610.3'!$E$16</definedName>
    <definedName name="_P1610.319903">'1610.3'!$F$16</definedName>
    <definedName name="_P1610.319904">'1610.3'!$G$16</definedName>
    <definedName name="_P1610.321001">'1610.3'!$D$18</definedName>
    <definedName name="_P1610.321002">'1610.3'!$E$18</definedName>
    <definedName name="_P1610.321003">'1610.3'!$F$18</definedName>
    <definedName name="_P1610.321004">'1610.3'!$G$18</definedName>
    <definedName name="_P1610.322001">'1610.3'!$D$19</definedName>
    <definedName name="_P1610.322002">'1610.3'!$E$19</definedName>
    <definedName name="_P1610.322003">'1610.3'!$F$19</definedName>
    <definedName name="_P1610.322004">'1610.3'!$G$19</definedName>
    <definedName name="_P1610.323001">'1610.3'!$D$20</definedName>
    <definedName name="_P1610.323002">'1610.3'!$E$20</definedName>
    <definedName name="_P1610.323003">'1610.3'!$F$20</definedName>
    <definedName name="_P1610.323004">'1610.3'!$G$20</definedName>
    <definedName name="_P1610.324001">'1610.3'!$D$21</definedName>
    <definedName name="_P1610.324002">'1610.3'!$E$21</definedName>
    <definedName name="_P1610.324003">'1610.3'!$F$21</definedName>
    <definedName name="_P1610.324004">'1610.3'!$G$21</definedName>
    <definedName name="_P1610.329901">'1610.3'!$D$22</definedName>
    <definedName name="_P1610.329902">'1610.3'!$E$22</definedName>
    <definedName name="_P1610.329903">'1610.3'!$F$22</definedName>
    <definedName name="_P1610.329904">'1610.3'!$G$22</definedName>
    <definedName name="_P1610.331001">'1610.3'!$D$24</definedName>
    <definedName name="_P1610.331002">'1610.3'!$E$24</definedName>
    <definedName name="_P1610.331003">'1610.3'!$F$24</definedName>
    <definedName name="_P1610.331004">'1610.3'!$G$24</definedName>
    <definedName name="_P1610.332001">'1610.3'!$D$25</definedName>
    <definedName name="_P1610.332002">'1610.3'!$E$25</definedName>
    <definedName name="_P1610.332003">'1610.3'!$F$25</definedName>
    <definedName name="_P1610.332004">'1610.3'!$G$25</definedName>
    <definedName name="_P1610.333001">'1610.3'!$D$26</definedName>
    <definedName name="_P1610.333002">'1610.3'!$E$26</definedName>
    <definedName name="_P1610.333003">'1610.3'!$F$26</definedName>
    <definedName name="_P1610.333004">'1610.3'!$G$26</definedName>
    <definedName name="_P1610.334001">'1610.3'!$D$27</definedName>
    <definedName name="_P1610.334002">'1610.3'!$E$27</definedName>
    <definedName name="_P1610.334003">'1610.3'!$F$27</definedName>
    <definedName name="_P1610.334004">'1610.3'!$G$27</definedName>
    <definedName name="_P1610.339901">'1610.3'!$D$28</definedName>
    <definedName name="_P1610.339902">'1610.3'!$E$28</definedName>
    <definedName name="_P1610.339903">'1610.3'!$F$28</definedName>
    <definedName name="_P1610.339904">'1610.3'!$G$28</definedName>
    <definedName name="_P1610.349901">'1610.3'!$D$30</definedName>
    <definedName name="_P1610.349902">'1610.3'!$E$30</definedName>
    <definedName name="_P1610.349903">'1610.3'!$F$30</definedName>
    <definedName name="_P1610.349904">'1610.3'!$G$30</definedName>
    <definedName name="_P1610.350001">'1610.3'!$D$32</definedName>
    <definedName name="_P1610.350002">'1610.3'!$E$32</definedName>
    <definedName name="_P1610.350003">'1610.3'!$F$32</definedName>
    <definedName name="_P1610.350004">'1610.3'!$G$32</definedName>
    <definedName name="_P1610.369901">'1610.3'!$D$34</definedName>
    <definedName name="_P1610.369902">'1610.3'!$E$34</definedName>
    <definedName name="_P1610.369903">'1610.3'!$F$34</definedName>
    <definedName name="_P1610.369904">'1610.3'!$G$34</definedName>
    <definedName name="_P161002001">'1610'!$D$14</definedName>
    <definedName name="_P161002002">'1610'!$E$14</definedName>
    <definedName name="_P161002003">'1610'!$F$14</definedName>
    <definedName name="_P161003001">'1610'!$D$16</definedName>
    <definedName name="_P161003002">'1610'!$E$16</definedName>
    <definedName name="_P161003003">'1610'!$F$16</definedName>
    <definedName name="_P161004001">'1610'!$D$17</definedName>
    <definedName name="_P161004002">'1610'!$E$17</definedName>
    <definedName name="_P161004003">'1610'!$F$17</definedName>
    <definedName name="_P161004901">'1610'!$D$18</definedName>
    <definedName name="_P161004902">'1610'!$E$18</definedName>
    <definedName name="_P161004903">'1610'!$F$18</definedName>
    <definedName name="_P161005001">'1610'!$D$21</definedName>
    <definedName name="_P161005002">'1610'!$E$21</definedName>
    <definedName name="_P161005003">'1610'!$F$21</definedName>
    <definedName name="_P161006001">'1610'!$D$22</definedName>
    <definedName name="_P161006002">'1610'!$E$22</definedName>
    <definedName name="_P161006003">'1610'!$F$22</definedName>
    <definedName name="_P161007001">'1610'!$D$23</definedName>
    <definedName name="_P161007002">'1610'!$E$23</definedName>
    <definedName name="_P161007003">'1610'!$F$23</definedName>
    <definedName name="_P161008001">'1610'!$D$24</definedName>
    <definedName name="_P161008002">'1610'!$E$24</definedName>
    <definedName name="_P161008003">'1610'!$F$24</definedName>
    <definedName name="_P161009001">'1610'!$D$25</definedName>
    <definedName name="_P161009002">'1610'!$E$25</definedName>
    <definedName name="_P161009003">'1610'!$F$25</definedName>
    <definedName name="_P161009901">'1610'!$D$26</definedName>
    <definedName name="_P161009902">'1610'!$E$26</definedName>
    <definedName name="_P161009903">'1610'!$F$26</definedName>
    <definedName name="_P161011001">'1610'!$D$29</definedName>
    <definedName name="_P161011002">'1610'!$E$29</definedName>
    <definedName name="_P161011003">'1610'!$F$29</definedName>
    <definedName name="_P161012001">'1610'!$D$30</definedName>
    <definedName name="_P161012002">'1610'!$E$30</definedName>
    <definedName name="_P161012003">'1610'!$F$30</definedName>
    <definedName name="_P161013001">'1610'!$D$31</definedName>
    <definedName name="_P161013002">'1610'!$E$31</definedName>
    <definedName name="_P161013003">'1610'!$F$31</definedName>
    <definedName name="_P161014001">'1610'!$D$32</definedName>
    <definedName name="_P161014002">'1610'!$E$32</definedName>
    <definedName name="_P161014003">'1610'!$F$32</definedName>
    <definedName name="_P161015001">'1610'!$D$33</definedName>
    <definedName name="_P161015002">'1610'!$E$33</definedName>
    <definedName name="_P161015003">'1610'!$F$33</definedName>
    <definedName name="_P161019901">'1610'!$D$34</definedName>
    <definedName name="_P161019902">'1610'!$E$34</definedName>
    <definedName name="_P161019903">'1610'!$F$34</definedName>
    <definedName name="_P161021001">'1610'!$D$36</definedName>
    <definedName name="_P161021002">'1610'!$E$36</definedName>
    <definedName name="_P161021003">'1610'!$F$36</definedName>
    <definedName name="_P161022001">'1610'!$D$37</definedName>
    <definedName name="_P161022002">'1610'!$E$37</definedName>
    <definedName name="_P161022003">'1610'!$F$37</definedName>
    <definedName name="_P161023001">'1610'!$D$38</definedName>
    <definedName name="_P161023002">'1610'!$E$38</definedName>
    <definedName name="_P161023003">'1610'!$F$38</definedName>
    <definedName name="_P161024001">'1610'!$D$39</definedName>
    <definedName name="_P161024002">'1610'!$E$39</definedName>
    <definedName name="_P161024003">'1610'!$F$39</definedName>
    <definedName name="_P161029901">'1610'!$D$40</definedName>
    <definedName name="_P161029902">'1610'!$E$40</definedName>
    <definedName name="_P161029903">'1610'!$F$40</definedName>
    <definedName name="_P161031001">'1610'!$D$42</definedName>
    <definedName name="_P161031002">'1610'!$E$42</definedName>
    <definedName name="_P161031003">'1610'!$F$42</definedName>
    <definedName name="_P161032001">'1610'!$D$43</definedName>
    <definedName name="_P161032002">'1610'!$E$43</definedName>
    <definedName name="_P161032003">'1610'!$F$43</definedName>
    <definedName name="_P161033001">'1610'!$D$44</definedName>
    <definedName name="_P161033002">'1610'!$E$44</definedName>
    <definedName name="_P161033003">'1610'!$F$44</definedName>
    <definedName name="_P161034001">'1610'!$D$45</definedName>
    <definedName name="_P161034002">'1610'!$E$45</definedName>
    <definedName name="_P161034003">'1610'!$F$45</definedName>
    <definedName name="_P161039901">'1610'!$D$46</definedName>
    <definedName name="_P161039902">'1610'!$E$46</definedName>
    <definedName name="_P161039903">'1610'!$F$46</definedName>
    <definedName name="_P161049901">'1610'!$D$47</definedName>
    <definedName name="_P161049902">'1610'!$E$47</definedName>
    <definedName name="_P161049903">'1610'!$F$47</definedName>
    <definedName name="_P161059901">'1610'!$D$49</definedName>
    <definedName name="_P161059902">'1610'!$E$49</definedName>
    <definedName name="_P161059903">'1610'!$F$49</definedName>
    <definedName name="_P161065001">'1610'!$D$51</definedName>
    <definedName name="_P161065002">'1610'!$E$51</definedName>
    <definedName name="_P161065003">'1610'!$F$51</definedName>
    <definedName name="_P161069901">'1610'!$D$53</definedName>
    <definedName name="_P161069902">'1610'!$E$53</definedName>
    <definedName name="_P161069903">'1610'!$F$53</definedName>
    <definedName name="_P1625010">'1625'!$B$57</definedName>
    <definedName name="_P162501001">'1625'!$A$13</definedName>
    <definedName name="_P162501002">'1625'!$D$13</definedName>
    <definedName name="_P162501003">'1625'!$E$13</definedName>
    <definedName name="_P162501004">'1625'!$F$13</definedName>
    <definedName name="_P162501005">'1625'!$G$13</definedName>
    <definedName name="_P162501006">'1625'!$H$13</definedName>
    <definedName name="_P162501007">'1625'!$I$13</definedName>
    <definedName name="_P162501008">'1625'!$J$13</definedName>
    <definedName name="_P162501009">'1625'!$K$13</definedName>
    <definedName name="_P162501010">'1625'!$L$13</definedName>
    <definedName name="_P162501020">'1625'!$D$57</definedName>
    <definedName name="_P162501021">'1625'!$E$57</definedName>
    <definedName name="_P162501022">'1625'!$F$57</definedName>
    <definedName name="_P162501023">'1625'!$G$57</definedName>
    <definedName name="_P162501024">'1625'!$H$57</definedName>
    <definedName name="_P162501025">'1625'!$I$57</definedName>
    <definedName name="_P162501026">'1625'!$J$57</definedName>
    <definedName name="_P162501027">'1625'!$K$57</definedName>
    <definedName name="_P162501028">'1625'!$L$57</definedName>
    <definedName name="_P1625020">'1625'!$B$58</definedName>
    <definedName name="_P162502001">'1625'!$A$14</definedName>
    <definedName name="_P162502002">'1625'!$D$14</definedName>
    <definedName name="_P162502003">'1625'!$E$14</definedName>
    <definedName name="_P162502004">'1625'!$F$14</definedName>
    <definedName name="_P162502005">'1625'!$G$14</definedName>
    <definedName name="_P162502006">'1625'!$H$14</definedName>
    <definedName name="_P162502007">'1625'!$I$14</definedName>
    <definedName name="_P162502008">'1625'!$J$14</definedName>
    <definedName name="_P162502009">'1625'!$K$14</definedName>
    <definedName name="_P162502010">'1625'!$L$14</definedName>
    <definedName name="_P162502020">'1625'!$D$58</definedName>
    <definedName name="_P162502021">'1625'!$E$58</definedName>
    <definedName name="_P162502022">'1625'!$F$58</definedName>
    <definedName name="_P162502023">'1625'!$G$58</definedName>
    <definedName name="_P162502024">'1625'!$H$58</definedName>
    <definedName name="_P162502025">'1625'!$I$58</definedName>
    <definedName name="_P162502026">'1625'!$J$58</definedName>
    <definedName name="_P162502027">'1625'!$K$58</definedName>
    <definedName name="_P162502028">'1625'!$L$58</definedName>
    <definedName name="_P1625030">'1625'!$B$59</definedName>
    <definedName name="_P162503001">'1625'!$A$15</definedName>
    <definedName name="_P162503002">'1625'!$D$15</definedName>
    <definedName name="_P162503003">'1625'!$E$15</definedName>
    <definedName name="_P162503004">'1625'!$F$15</definedName>
    <definedName name="_P162503005">'1625'!$G$15</definedName>
    <definedName name="_P162503006">'1625'!$H$15</definedName>
    <definedName name="_P162503007">'1625'!$I$15</definedName>
    <definedName name="_P162503008">'1625'!$J$15</definedName>
    <definedName name="_P162503009">'1625'!$K$15</definedName>
    <definedName name="_P162503010">'1625'!$L$15</definedName>
    <definedName name="_P162503020">'1625'!$D$59</definedName>
    <definedName name="_P162503021">'1625'!$E$59</definedName>
    <definedName name="_P162503022">'1625'!$F$59</definedName>
    <definedName name="_P162503023">'1625'!$G$59</definedName>
    <definedName name="_P162503024">'1625'!$H$59</definedName>
    <definedName name="_P162503025">'1625'!$I$59</definedName>
    <definedName name="_P162503026">'1625'!$J$59</definedName>
    <definedName name="_P162503027">'1625'!$K$59</definedName>
    <definedName name="_P162503028">'1625'!$L$59</definedName>
    <definedName name="_P1625040">'1625'!$B$60</definedName>
    <definedName name="_P162504001">'1625'!$A$16</definedName>
    <definedName name="_P162504002">'1625'!$D$16</definedName>
    <definedName name="_P162504003">'1625'!$E$16</definedName>
    <definedName name="_P162504004">'1625'!$F$16</definedName>
    <definedName name="_P162504005">'1625'!$G$16</definedName>
    <definedName name="_P162504006">'1625'!$H$16</definedName>
    <definedName name="_P162504007">'1625'!$I$16</definedName>
    <definedName name="_P162504008">'1625'!$J$16</definedName>
    <definedName name="_P162504009">'1625'!$K$16</definedName>
    <definedName name="_P162504010">'1625'!$L$16</definedName>
    <definedName name="_P162504020">'1625'!$D$60</definedName>
    <definedName name="_P162504021">'1625'!$E$60</definedName>
    <definedName name="_P162504022">'1625'!$F$60</definedName>
    <definedName name="_P162504023">'1625'!$G$60</definedName>
    <definedName name="_P162504024">'1625'!$H$60</definedName>
    <definedName name="_P162504025">'1625'!$I$60</definedName>
    <definedName name="_P162504026">'1625'!$J$60</definedName>
    <definedName name="_P162504027">'1625'!$K$60</definedName>
    <definedName name="_P162504028">'1625'!$L$60</definedName>
    <definedName name="_P1625050">'1625'!$B$61</definedName>
    <definedName name="_P162505001">'1625'!$A$17</definedName>
    <definedName name="_P162505002">'1625'!$D$17</definedName>
    <definedName name="_P162505003">'1625'!$E$17</definedName>
    <definedName name="_P162505004">'1625'!$F$17</definedName>
    <definedName name="_P162505005">'1625'!$G$17</definedName>
    <definedName name="_P162505006">'1625'!$H$17</definedName>
    <definedName name="_P162505007">'1625'!$I$17</definedName>
    <definedName name="_P162505008">'1625'!$J$17</definedName>
    <definedName name="_P162505009">'1625'!$K$17</definedName>
    <definedName name="_P162505010">'1625'!$L$17</definedName>
    <definedName name="_P162505020">'1625'!$D$61</definedName>
    <definedName name="_P162505021">'1625'!$E$61</definedName>
    <definedName name="_P162505022">'1625'!$F$61</definedName>
    <definedName name="_P162505023">'1625'!$G$61</definedName>
    <definedName name="_P162505024">'1625'!$H$61</definedName>
    <definedName name="_P162505025">'1625'!$I$61</definedName>
    <definedName name="_P162505026">'1625'!$J$61</definedName>
    <definedName name="_P162505027">'1625'!$K$61</definedName>
    <definedName name="_P162505028">'1625'!$L$61</definedName>
    <definedName name="_P1625060">'1625'!$B$62</definedName>
    <definedName name="_P162506001">'1625'!$A$18</definedName>
    <definedName name="_P162506002">'1625'!$D$18</definedName>
    <definedName name="_P162506003">'1625'!$E$18</definedName>
    <definedName name="_P162506004">'1625'!$F$18</definedName>
    <definedName name="_P162506005">'1625'!$G$18</definedName>
    <definedName name="_P162506006">'1625'!$H$18</definedName>
    <definedName name="_P162506007">'1625'!$I$18</definedName>
    <definedName name="_P162506008">'1625'!$J$18</definedName>
    <definedName name="_P162506009">'1625'!$K$18</definedName>
    <definedName name="_P162506010">'1625'!$L$18</definedName>
    <definedName name="_P162506020">'1625'!$D$62</definedName>
    <definedName name="_P162506021">'1625'!$E$62</definedName>
    <definedName name="_P162506022">'1625'!$F$62</definedName>
    <definedName name="_P162506023">'1625'!$G$62</definedName>
    <definedName name="_P162506024">'1625'!$H$62</definedName>
    <definedName name="_P162506025">'1625'!$I$62</definedName>
    <definedName name="_P162506026">'1625'!$J$62</definedName>
    <definedName name="_P162506027">'1625'!$K$62</definedName>
    <definedName name="_P162506028">'1625'!$L$62</definedName>
    <definedName name="_P1625070">'1625'!$B$63</definedName>
    <definedName name="_P162507001">'1625'!$A$19</definedName>
    <definedName name="_P162507002">'1625'!$D$19</definedName>
    <definedName name="_P162507003">'1625'!$E$19</definedName>
    <definedName name="_P162507004">'1625'!$F$19</definedName>
    <definedName name="_P162507005">'1625'!$G$19</definedName>
    <definedName name="_P162507006">'1625'!$H$19</definedName>
    <definedName name="_P162507007">'1625'!$I$19</definedName>
    <definedName name="_P162507008">'1625'!$J$19</definedName>
    <definedName name="_P162507009">'1625'!$K$19</definedName>
    <definedName name="_P162507010">'1625'!$L$19</definedName>
    <definedName name="_P162507020">'1625'!$D$63</definedName>
    <definedName name="_P162507021">'1625'!$E$63</definedName>
    <definedName name="_P162507022">'1625'!$F$63</definedName>
    <definedName name="_P162507023">'1625'!$G$63</definedName>
    <definedName name="_P162507024">'1625'!$H$63</definedName>
    <definedName name="_P162507025">'1625'!$I$63</definedName>
    <definedName name="_P162507026">'1625'!$J$63</definedName>
    <definedName name="_P162507027">'1625'!$K$63</definedName>
    <definedName name="_P162507028">'1625'!$L$63</definedName>
    <definedName name="_P1625080">'1625'!$B$64</definedName>
    <definedName name="_P162508001">'1625'!$A$20</definedName>
    <definedName name="_P162508002">'1625'!$D$20</definedName>
    <definedName name="_P162508003">'1625'!$E$20</definedName>
    <definedName name="_P162508004">'1625'!$F$20</definedName>
    <definedName name="_P162508005">'1625'!$G$20</definedName>
    <definedName name="_P162508006">'1625'!$H$20</definedName>
    <definedName name="_P162508007">'1625'!$I$20</definedName>
    <definedName name="_P162508008">'1625'!$J$20</definedName>
    <definedName name="_P162508009">'1625'!$K$20</definedName>
    <definedName name="_P162508010">'1625'!$L$20</definedName>
    <definedName name="_P162508020">'1625'!$D$64</definedName>
    <definedName name="_P162508021">'1625'!$E$64</definedName>
    <definedName name="_P162508022">'1625'!$F$64</definedName>
    <definedName name="_P162508023">'1625'!$G$64</definedName>
    <definedName name="_P162508024">'1625'!$H$64</definedName>
    <definedName name="_P162508025">'1625'!$I$64</definedName>
    <definedName name="_P162508026">'1625'!$J$64</definedName>
    <definedName name="_P162508027">'1625'!$K$64</definedName>
    <definedName name="_P162508028">'1625'!$L$64</definedName>
    <definedName name="_P1625090">'1625'!$B$65</definedName>
    <definedName name="_P162509001">'1625'!$A$21</definedName>
    <definedName name="_P162509002">'1625'!$D$21</definedName>
    <definedName name="_P162509003">'1625'!$E$21</definedName>
    <definedName name="_P162509004">'1625'!$F$21</definedName>
    <definedName name="_P162509005">'1625'!$G$21</definedName>
    <definedName name="_P162509006">'1625'!$H$21</definedName>
    <definedName name="_P162509007">'1625'!$I$21</definedName>
    <definedName name="_P162509008">'1625'!$J$21</definedName>
    <definedName name="_P162509009">'1625'!$K$21</definedName>
    <definedName name="_P162509010">'1625'!$L$21</definedName>
    <definedName name="_P162509020">'1625'!$D$65</definedName>
    <definedName name="_P162509021">'1625'!$E$65</definedName>
    <definedName name="_P162509022">'1625'!$F$65</definedName>
    <definedName name="_P162509023">'1625'!$G$65</definedName>
    <definedName name="_P162509024">'1625'!$H$65</definedName>
    <definedName name="_P162509025">'1625'!$I$65</definedName>
    <definedName name="_P162509026">'1625'!$J$65</definedName>
    <definedName name="_P162509027">'1625'!$K$65</definedName>
    <definedName name="_P162509028">'1625'!$L$65</definedName>
    <definedName name="_P1625100">'1625'!$B$66</definedName>
    <definedName name="_P162510001">'1625'!$A$22</definedName>
    <definedName name="_P162510002">'1625'!$D$22</definedName>
    <definedName name="_P162510003">'1625'!$E$22</definedName>
    <definedName name="_P162510004">'1625'!$F$22</definedName>
    <definedName name="_P162510005">'1625'!$G$22</definedName>
    <definedName name="_P162510006">'1625'!$H$22</definedName>
    <definedName name="_P162510007">'1625'!$I$22</definedName>
    <definedName name="_P162510008">'1625'!$J$22</definedName>
    <definedName name="_P162510009">'1625'!$K$22</definedName>
    <definedName name="_P162510010">'1625'!$L$22</definedName>
    <definedName name="_P162510020">'1625'!$D$66</definedName>
    <definedName name="_P162510021">'1625'!$E$66</definedName>
    <definedName name="_P162510022">'1625'!$F$66</definedName>
    <definedName name="_P162510023">'1625'!$G$66</definedName>
    <definedName name="_P162510024">'1625'!$H$66</definedName>
    <definedName name="_P162510025">'1625'!$I$66</definedName>
    <definedName name="_P162510026">'1625'!$J$66</definedName>
    <definedName name="_P162510027">'1625'!$K$66</definedName>
    <definedName name="_P162510028">'1625'!$L$66</definedName>
    <definedName name="_P1625110">'1625'!$B$67</definedName>
    <definedName name="_P162511001">'1625'!$A$23</definedName>
    <definedName name="_P162511002">'1625'!$D$23</definedName>
    <definedName name="_P162511003">'1625'!$E$23</definedName>
    <definedName name="_P162511004">'1625'!$F$23</definedName>
    <definedName name="_P162511005">'1625'!$G$23</definedName>
    <definedName name="_P162511006">'1625'!$H$23</definedName>
    <definedName name="_P162511007">'1625'!$I$23</definedName>
    <definedName name="_P162511008">'1625'!$J$23</definedName>
    <definedName name="_P162511009">'1625'!$K$23</definedName>
    <definedName name="_P162511010">'1625'!$L$23</definedName>
    <definedName name="_P162511020">'1625'!$D$67</definedName>
    <definedName name="_P162511021">'1625'!$E$67</definedName>
    <definedName name="_P162511022">'1625'!$F$67</definedName>
    <definedName name="_P162511023">'1625'!$G$67</definedName>
    <definedName name="_P162511024">'1625'!$H$67</definedName>
    <definedName name="_P162511025">'1625'!$I$67</definedName>
    <definedName name="_P162511026">'1625'!$J$67</definedName>
    <definedName name="_P162511027">'1625'!$K$67</definedName>
    <definedName name="_P162511028">'1625'!$L$67</definedName>
    <definedName name="_P1625120">'1625'!$B$68</definedName>
    <definedName name="_P162512001">'1625'!$A$24</definedName>
    <definedName name="_P162512002">'1625'!$D$24</definedName>
    <definedName name="_P162512003">'1625'!$E$24</definedName>
    <definedName name="_P162512004">'1625'!$F$24</definedName>
    <definedName name="_P162512005">'1625'!$G$24</definedName>
    <definedName name="_P162512006">'1625'!$H$24</definedName>
    <definedName name="_P162512007">'1625'!$I$24</definedName>
    <definedName name="_P162512008">'1625'!$J$24</definedName>
    <definedName name="_P162512009">'1625'!$K$24</definedName>
    <definedName name="_P162512010">'1625'!$L$24</definedName>
    <definedName name="_P162512020">'1625'!$D$68</definedName>
    <definedName name="_P162512021">'1625'!$E$68</definedName>
    <definedName name="_P162512022">'1625'!$F$68</definedName>
    <definedName name="_P162512023">'1625'!$G$68</definedName>
    <definedName name="_P162512024">'1625'!$H$68</definedName>
    <definedName name="_P162512025">'1625'!$I$68</definedName>
    <definedName name="_P162512026">'1625'!$J$68</definedName>
    <definedName name="_P162512027">'1625'!$K$68</definedName>
    <definedName name="_P162512028">'1625'!$L$68</definedName>
    <definedName name="_P1625130">'1625'!$B$69</definedName>
    <definedName name="_P162513001">'1625'!$A$25</definedName>
    <definedName name="_P162513002">'1625'!$D$25</definedName>
    <definedName name="_P162513003">'1625'!$E$25</definedName>
    <definedName name="_P162513004">'1625'!$F$25</definedName>
    <definedName name="_P162513005">'1625'!$G$25</definedName>
    <definedName name="_P162513006">'1625'!$H$25</definedName>
    <definedName name="_P162513007">'1625'!$I$25</definedName>
    <definedName name="_P162513008">'1625'!$J$25</definedName>
    <definedName name="_P162513009">'1625'!$K$25</definedName>
    <definedName name="_P162513010">'1625'!$L$25</definedName>
    <definedName name="_P162513020">'1625'!$D$69</definedName>
    <definedName name="_P162513021">'1625'!$E$69</definedName>
    <definedName name="_P162513022">'1625'!$F$69</definedName>
    <definedName name="_P162513023">'1625'!$G$69</definedName>
    <definedName name="_P162513024">'1625'!$H$69</definedName>
    <definedName name="_P162513025">'1625'!$I$69</definedName>
    <definedName name="_P162513026">'1625'!$J$69</definedName>
    <definedName name="_P162513027">'1625'!$K$69</definedName>
    <definedName name="_P162513028">'1625'!$L$69</definedName>
    <definedName name="_P1625140">'1625'!$B$70</definedName>
    <definedName name="_P162514001">'1625'!$A$26</definedName>
    <definedName name="_P162514002">'1625'!$D$26</definedName>
    <definedName name="_P162514003">'1625'!$E$26</definedName>
    <definedName name="_P162514004">'1625'!$F$26</definedName>
    <definedName name="_P162514005">'1625'!$G$26</definedName>
    <definedName name="_P162514006">'1625'!$H$26</definedName>
    <definedName name="_P162514007">'1625'!$I$26</definedName>
    <definedName name="_P162514008">'1625'!$J$26</definedName>
    <definedName name="_P162514009">'1625'!$K$26</definedName>
    <definedName name="_P162514010">'1625'!$L$26</definedName>
    <definedName name="_P162514020">'1625'!$D$70</definedName>
    <definedName name="_P162514021">'1625'!$E$70</definedName>
    <definedName name="_P162514022">'1625'!$F$70</definedName>
    <definedName name="_P162514023">'1625'!$G$70</definedName>
    <definedName name="_P162514024">'1625'!$H$70</definedName>
    <definedName name="_P162514025">'1625'!$I$70</definedName>
    <definedName name="_P162514026">'1625'!$J$70</definedName>
    <definedName name="_P162514027">'1625'!$K$70</definedName>
    <definedName name="_P162514028">'1625'!$L$70</definedName>
    <definedName name="_P1625150">'1625'!$B$71</definedName>
    <definedName name="_P162515001">'1625'!$A$27</definedName>
    <definedName name="_P162515002">'1625'!$D$27</definedName>
    <definedName name="_P162515003">'1625'!$E$27</definedName>
    <definedName name="_P162515004">'1625'!$F$27</definedName>
    <definedName name="_P162515005">'1625'!$G$27</definedName>
    <definedName name="_P162515006">'1625'!$H$27</definedName>
    <definedName name="_P162515007">'1625'!$I$27</definedName>
    <definedName name="_P162515008">'1625'!$J$27</definedName>
    <definedName name="_P162515009">'1625'!$K$27</definedName>
    <definedName name="_P162515010">'1625'!$L$27</definedName>
    <definedName name="_P162515020">'1625'!$D$71</definedName>
    <definedName name="_P162515021">'1625'!$E$71</definedName>
    <definedName name="_P162515022">'1625'!$F$71</definedName>
    <definedName name="_P162515023">'1625'!$G$71</definedName>
    <definedName name="_P162515024">'1625'!$H$71</definedName>
    <definedName name="_P162515025">'1625'!$I$71</definedName>
    <definedName name="_P162515026">'1625'!$J$71</definedName>
    <definedName name="_P162515027">'1625'!$K$71</definedName>
    <definedName name="_P162515028">'1625'!$L$71</definedName>
    <definedName name="_P1625160">'1625'!$B$72</definedName>
    <definedName name="_P162516001">'1625'!$A$28</definedName>
    <definedName name="_P162516002">'1625'!$D$28</definedName>
    <definedName name="_P162516003">'1625'!$E$28</definedName>
    <definedName name="_P162516004">'1625'!$F$28</definedName>
    <definedName name="_P162516005">'1625'!$G$28</definedName>
    <definedName name="_P162516006">'1625'!$H$28</definedName>
    <definedName name="_P162516007">'1625'!$I$28</definedName>
    <definedName name="_P162516008">'1625'!$J$28</definedName>
    <definedName name="_P162516009">'1625'!$K$28</definedName>
    <definedName name="_P162516010">'1625'!$L$28</definedName>
    <definedName name="_P162516020">'1625'!$D$72</definedName>
    <definedName name="_P162516021">'1625'!$E$72</definedName>
    <definedName name="_P162516022">'1625'!$F$72</definedName>
    <definedName name="_P162516023">'1625'!$G$72</definedName>
    <definedName name="_P162516024">'1625'!$H$72</definedName>
    <definedName name="_P162516025">'1625'!$I$72</definedName>
    <definedName name="_P162516026">'1625'!$J$72</definedName>
    <definedName name="_P162516027">'1625'!$K$72</definedName>
    <definedName name="_P162516028">'1625'!$L$72</definedName>
    <definedName name="_P1625170">'1625'!$B$73</definedName>
    <definedName name="_P162517001">'1625'!$A$29</definedName>
    <definedName name="_P162517002">'1625'!$D$29</definedName>
    <definedName name="_P162517003">'1625'!$E$29</definedName>
    <definedName name="_P162517004">'1625'!$F$29</definedName>
    <definedName name="_P162517005">'1625'!$G$29</definedName>
    <definedName name="_P162517006">'1625'!$H$29</definedName>
    <definedName name="_P162517007">'1625'!$I$29</definedName>
    <definedName name="_P162517008">'1625'!$J$29</definedName>
    <definedName name="_P162517009">'1625'!$K$29</definedName>
    <definedName name="_P162517010">'1625'!$L$29</definedName>
    <definedName name="_P162517020">'1625'!$D$73</definedName>
    <definedName name="_P162517021">'1625'!$E$73</definedName>
    <definedName name="_P162517022">'1625'!$F$73</definedName>
    <definedName name="_P162517023">'1625'!$G$73</definedName>
    <definedName name="_P162517024">'1625'!$H$73</definedName>
    <definedName name="_P162517025">'1625'!$I$73</definedName>
    <definedName name="_P162517026">'1625'!$J$73</definedName>
    <definedName name="_P162517027">'1625'!$K$73</definedName>
    <definedName name="_P162517028">'1625'!$L$73</definedName>
    <definedName name="_P1625180">'1625'!$B$74</definedName>
    <definedName name="_P162518001">'1625'!$A$30</definedName>
    <definedName name="_P162518002">'1625'!$D$30</definedName>
    <definedName name="_P162518003">'1625'!$E$30</definedName>
    <definedName name="_P162518004">'1625'!$F$30</definedName>
    <definedName name="_P162518005">'1625'!$G$30</definedName>
    <definedName name="_P162518006">'1625'!$H$30</definedName>
    <definedName name="_P162518007">'1625'!$I$30</definedName>
    <definedName name="_P162518008">'1625'!$J$30</definedName>
    <definedName name="_P162518009">'1625'!$K$30</definedName>
    <definedName name="_P162518010">'1625'!$L$30</definedName>
    <definedName name="_P162518020">'1625'!$D$74</definedName>
    <definedName name="_P162518021">'1625'!$E$74</definedName>
    <definedName name="_P162518022">'1625'!$F$74</definedName>
    <definedName name="_P162518023">'1625'!$G$74</definedName>
    <definedName name="_P162518024">'1625'!$H$74</definedName>
    <definedName name="_P162518025">'1625'!$I$74</definedName>
    <definedName name="_P162518026">'1625'!$J$74</definedName>
    <definedName name="_P162518027">'1625'!$K$74</definedName>
    <definedName name="_P162518028">'1625'!$L$74</definedName>
    <definedName name="_P1625190">'1625'!$B$75</definedName>
    <definedName name="_P162519001">'1625'!$A$31</definedName>
    <definedName name="_P162519002">'1625'!$D$31</definedName>
    <definedName name="_P162519003">'1625'!$E$31</definedName>
    <definedName name="_P162519004">'1625'!$F$31</definedName>
    <definedName name="_P162519005">'1625'!$G$31</definedName>
    <definedName name="_P162519006">'1625'!$H$31</definedName>
    <definedName name="_P162519007">'1625'!$I$31</definedName>
    <definedName name="_P162519008">'1625'!$J$31</definedName>
    <definedName name="_P162519009">'1625'!$K$31</definedName>
    <definedName name="_P162519010">'1625'!$L$31</definedName>
    <definedName name="_P162519020">'1625'!$D$75</definedName>
    <definedName name="_P162519021">'1625'!$E$75</definedName>
    <definedName name="_P162519022">'1625'!$F$75</definedName>
    <definedName name="_P162519023">'1625'!$G$75</definedName>
    <definedName name="_P162519024">'1625'!$H$75</definedName>
    <definedName name="_P162519025">'1625'!$I$75</definedName>
    <definedName name="_P162519026">'1625'!$J$75</definedName>
    <definedName name="_P162519027">'1625'!$K$75</definedName>
    <definedName name="_P162519028">'1625'!$L$75</definedName>
    <definedName name="_P1625200">'1625'!$B$76</definedName>
    <definedName name="_P162520001">'1625'!$A$32</definedName>
    <definedName name="_P162520002">'1625'!$D$32</definedName>
    <definedName name="_P162520003">'1625'!$E$32</definedName>
    <definedName name="_P162520004">'1625'!$F$32</definedName>
    <definedName name="_P162520005">'1625'!$G$32</definedName>
    <definedName name="_P162520006">'1625'!$H$32</definedName>
    <definedName name="_P162520007">'1625'!$I$32</definedName>
    <definedName name="_P162520008">'1625'!$J$32</definedName>
    <definedName name="_P162520009">'1625'!$K$32</definedName>
    <definedName name="_P162520010">'1625'!$L$32</definedName>
    <definedName name="_P162520020">'1625'!$D$76</definedName>
    <definedName name="_P162520021">'1625'!$E$76</definedName>
    <definedName name="_P162520022">'1625'!$F$76</definedName>
    <definedName name="_P162520023">'1625'!$G$76</definedName>
    <definedName name="_P162520024">'1625'!$H$76</definedName>
    <definedName name="_P162520025">'1625'!$I$76</definedName>
    <definedName name="_P162520026">'1625'!$J$76</definedName>
    <definedName name="_P162520027">'1625'!$K$76</definedName>
    <definedName name="_P162520028">'1625'!$L$76</definedName>
    <definedName name="_P1625210">'1625'!$B$77</definedName>
    <definedName name="_P162521001">'1625'!$A$33</definedName>
    <definedName name="_P162521002">'1625'!$D$33</definedName>
    <definedName name="_P162521003">'1625'!$E$33</definedName>
    <definedName name="_P162521004">'1625'!$F$33</definedName>
    <definedName name="_P162521005">'1625'!$G$33</definedName>
    <definedName name="_P162521006">'1625'!$H$33</definedName>
    <definedName name="_P162521007">'1625'!$I$33</definedName>
    <definedName name="_P162521008">'1625'!$J$33</definedName>
    <definedName name="_P162521009">'1625'!$K$33</definedName>
    <definedName name="_P162521010">'1625'!$L$33</definedName>
    <definedName name="_P162521020">'1625'!$D$77</definedName>
    <definedName name="_P162521021">'1625'!$E$77</definedName>
    <definedName name="_P162521022">'1625'!$F$77</definedName>
    <definedName name="_P162521023">'1625'!$G$77</definedName>
    <definedName name="_P162521024">'1625'!$H$77</definedName>
    <definedName name="_P162521025">'1625'!$I$77</definedName>
    <definedName name="_P162521026">'1625'!$J$77</definedName>
    <definedName name="_P162521027">'1625'!$K$77</definedName>
    <definedName name="_P162521028">'1625'!$L$77</definedName>
    <definedName name="_P1625220">'1625'!$B$78</definedName>
    <definedName name="_P162522001">'1625'!$A$34</definedName>
    <definedName name="_P162522002">'1625'!$D$34</definedName>
    <definedName name="_P162522003">'1625'!$E$34</definedName>
    <definedName name="_P162522004">'1625'!$F$34</definedName>
    <definedName name="_P162522005">'1625'!$G$34</definedName>
    <definedName name="_P162522006">'1625'!$H$34</definedName>
    <definedName name="_P162522007">'1625'!$I$34</definedName>
    <definedName name="_P162522008">'1625'!$J$34</definedName>
    <definedName name="_P162522009">'1625'!$K$34</definedName>
    <definedName name="_P162522010">'1625'!$L$34</definedName>
    <definedName name="_P162522020">'1625'!$D$78</definedName>
    <definedName name="_P162522021">'1625'!$E$78</definedName>
    <definedName name="_P162522022">'1625'!$F$78</definedName>
    <definedName name="_P162522023">'1625'!$G$78</definedName>
    <definedName name="_P162522024">'1625'!$H$78</definedName>
    <definedName name="_P162522025">'1625'!$I$78</definedName>
    <definedName name="_P162522026">'1625'!$J$78</definedName>
    <definedName name="_P162522027">'1625'!$K$78</definedName>
    <definedName name="_P162522028">'1625'!$L$78</definedName>
    <definedName name="_P1625230">'1625'!$B$79</definedName>
    <definedName name="_P162523001">'1625'!$A$35</definedName>
    <definedName name="_P162523002">'1625'!$D$35</definedName>
    <definedName name="_P162523003">'1625'!$E$35</definedName>
    <definedName name="_P162523004">'1625'!$F$35</definedName>
    <definedName name="_P162523005">'1625'!$G$35</definedName>
    <definedName name="_P162523006">'1625'!$H$35</definedName>
    <definedName name="_P162523007">'1625'!$I$35</definedName>
    <definedName name="_P162523008">'1625'!$J$35</definedName>
    <definedName name="_P162523009">'1625'!$K$35</definedName>
    <definedName name="_P162523010">'1625'!$L$35</definedName>
    <definedName name="_P162523020">'1625'!$D$79</definedName>
    <definedName name="_P162523021">'1625'!$E$79</definedName>
    <definedName name="_P162523022">'1625'!$F$79</definedName>
    <definedName name="_P162523023">'1625'!$G$79</definedName>
    <definedName name="_P162523024">'1625'!$H$79</definedName>
    <definedName name="_P162523025">'1625'!$I$79</definedName>
    <definedName name="_P162523026">'1625'!$J$79</definedName>
    <definedName name="_P162523027">'1625'!$K$79</definedName>
    <definedName name="_P162523028">'1625'!$L$79</definedName>
    <definedName name="_P1625240">'1625'!$B$80</definedName>
    <definedName name="_P162524001">'1625'!$A$36</definedName>
    <definedName name="_P162524002">'1625'!$D$36</definedName>
    <definedName name="_P162524003">'1625'!$E$36</definedName>
    <definedName name="_P162524004">'1625'!$F$36</definedName>
    <definedName name="_P162524005">'1625'!$G$36</definedName>
    <definedName name="_P162524006">'1625'!$H$36</definedName>
    <definedName name="_P162524007">'1625'!$I$36</definedName>
    <definedName name="_P162524008">'1625'!$J$36</definedName>
    <definedName name="_P162524009">'1625'!$K$36</definedName>
    <definedName name="_P162524010">'1625'!$L$36</definedName>
    <definedName name="_P162524020">'1625'!$D$80</definedName>
    <definedName name="_P162524021">'1625'!$E$80</definedName>
    <definedName name="_P162524022">'1625'!$F$80</definedName>
    <definedName name="_P162524023">'1625'!$G$80</definedName>
    <definedName name="_P162524024">'1625'!$H$80</definedName>
    <definedName name="_P162524025">'1625'!$I$80</definedName>
    <definedName name="_P162524026">'1625'!$J$80</definedName>
    <definedName name="_P162524027">'1625'!$K$80</definedName>
    <definedName name="_P162524028">'1625'!$L$80</definedName>
    <definedName name="_P1625250">'1625'!$B$81</definedName>
    <definedName name="_P162525001">'1625'!$A$37</definedName>
    <definedName name="_P162525002">'1625'!$D$37</definedName>
    <definedName name="_P162525003">'1625'!$E$37</definedName>
    <definedName name="_P162525004">'1625'!$F$37</definedName>
    <definedName name="_P162525005">'1625'!$G$37</definedName>
    <definedName name="_P162525006">'1625'!$H$37</definedName>
    <definedName name="_P162525007">'1625'!$I$37</definedName>
    <definedName name="_P162525008">'1625'!$J$37</definedName>
    <definedName name="_P162525009">'1625'!$K$37</definedName>
    <definedName name="_P162525010">'1625'!$L$37</definedName>
    <definedName name="_P162525020">'1625'!$D$81</definedName>
    <definedName name="_P162525021">'1625'!$E$81</definedName>
    <definedName name="_P162525022">'1625'!$F$81</definedName>
    <definedName name="_P162525023">'1625'!$G$81</definedName>
    <definedName name="_P162525024">'1625'!$H$81</definedName>
    <definedName name="_P162525025">'1625'!$I$81</definedName>
    <definedName name="_P162525026">'1625'!$J$81</definedName>
    <definedName name="_P162525027">'1625'!$K$81</definedName>
    <definedName name="_P162525028">'1625'!$L$81</definedName>
    <definedName name="_P162529903">'1625'!$E$38</definedName>
    <definedName name="_P162529904">'1625'!$F$38</definedName>
    <definedName name="_P162529905">'1625'!$G$38</definedName>
    <definedName name="_P162529906">'1625'!$H$38</definedName>
    <definedName name="_P162529907">'1625'!$I$38</definedName>
    <definedName name="_P162529908">'1625'!$J$38</definedName>
    <definedName name="_P162529909">'1625'!$K$38</definedName>
    <definedName name="_P162529910">'1625'!$L$38</definedName>
    <definedName name="_P162529923">'1625'!$G$82</definedName>
    <definedName name="_P162529924">'1625'!$H$82</definedName>
    <definedName name="_P162529925">'1625'!$I$82</definedName>
    <definedName name="_P162529926">'1625'!$J$82</definedName>
    <definedName name="_P162529927">'1625'!$K$82</definedName>
    <definedName name="_P162529928">'1625'!$L$82</definedName>
    <definedName name="_P163001001">'1630'!$D$15</definedName>
    <definedName name="_P163001002">'1630'!$E$15</definedName>
    <definedName name="_P163001003">'1630'!$F$15</definedName>
    <definedName name="_P163001004">'1630'!$G$15</definedName>
    <definedName name="_P163001005">'1630'!$H$15</definedName>
    <definedName name="_P163001006">'1630'!$I$15</definedName>
    <definedName name="_P163001007">'1630'!$J$15</definedName>
    <definedName name="_P163001008">'1630'!$K$15</definedName>
    <definedName name="_P163002001">'1630'!$D$16</definedName>
    <definedName name="_P163002002">'1630'!$E$16</definedName>
    <definedName name="_P163002003">'1630'!$F$16</definedName>
    <definedName name="_P163002004">'1630'!$G$16</definedName>
    <definedName name="_P163002005">'1630'!$H$16</definedName>
    <definedName name="_P163002006">'1630'!$I$16</definedName>
    <definedName name="_P163002007">'1630'!$J$16</definedName>
    <definedName name="_P163002008">'1630'!$K$16</definedName>
    <definedName name="_P163003000">'1630'!$A$17</definedName>
    <definedName name="_P163003001">'1630'!$D$17</definedName>
    <definedName name="_P163003002">'1630'!$E$17</definedName>
    <definedName name="_P163003003">'1630'!$F$17</definedName>
    <definedName name="_P163003004">'1630'!$G$17</definedName>
    <definedName name="_P163003005">'1630'!$H$17</definedName>
    <definedName name="_P163003006">'1630'!$I$17</definedName>
    <definedName name="_P163003007">'1630'!$J$17</definedName>
    <definedName name="_P163003008">'1630'!$K$17</definedName>
    <definedName name="_P163004000">'1630'!$A$18</definedName>
    <definedName name="_P163004001">'1630'!$D$18</definedName>
    <definedName name="_P163004002">'1630'!$E$18</definedName>
    <definedName name="_P163004003">'1630'!$F$18</definedName>
    <definedName name="_P163004004">'1630'!$G$18</definedName>
    <definedName name="_P163004005">'1630'!$H$18</definedName>
    <definedName name="_P163004006">'1630'!$I$18</definedName>
    <definedName name="_P163004007">'1630'!$J$18</definedName>
    <definedName name="_P163004008">'1630'!$K$18</definedName>
    <definedName name="_P163005000">'1630'!$A$19</definedName>
    <definedName name="_P163005001">'1630'!$D$19</definedName>
    <definedName name="_P163005002">'1630'!$E$19</definedName>
    <definedName name="_P163005003">'1630'!$F$19</definedName>
    <definedName name="_P163005004">'1630'!$G$19</definedName>
    <definedName name="_P163005005">'1630'!$H$19</definedName>
    <definedName name="_P163005006">'1630'!$I$19</definedName>
    <definedName name="_P163005007">'1630'!$J$19</definedName>
    <definedName name="_P163005008">'1630'!$K$19</definedName>
    <definedName name="_P163006000">'1630'!$A$20</definedName>
    <definedName name="_P163006001">'1630'!$D$20</definedName>
    <definedName name="_P163006002">'1630'!$E$20</definedName>
    <definedName name="_P163006003">'1630'!$F$20</definedName>
    <definedName name="_P163006004">'1630'!$G$20</definedName>
    <definedName name="_P163006005">'1630'!$H$20</definedName>
    <definedName name="_P163006006">'1630'!$I$20</definedName>
    <definedName name="_P163006007">'1630'!$J$20</definedName>
    <definedName name="_P163006008">'1630'!$K$20</definedName>
    <definedName name="_P163007000">'1630'!$A$21</definedName>
    <definedName name="_P163007001">'1630'!$D$21</definedName>
    <definedName name="_P163007002">'1630'!$E$21</definedName>
    <definedName name="_P163007003">'1630'!$F$21</definedName>
    <definedName name="_P163007004">'1630'!$G$21</definedName>
    <definedName name="_P163007005">'1630'!$H$21</definedName>
    <definedName name="_P163007006">'1630'!$I$21</definedName>
    <definedName name="_P163007007">'1630'!$J$21</definedName>
    <definedName name="_P163007008">'1630'!$K$21</definedName>
    <definedName name="_P163008000">'1630'!$A$22</definedName>
    <definedName name="_P163008001">'1630'!$D$22</definedName>
    <definedName name="_P163008002">'1630'!$E$22</definedName>
    <definedName name="_P163008003">'1630'!$F$22</definedName>
    <definedName name="_P163008004">'1630'!$G$22</definedName>
    <definedName name="_P163008005">'1630'!$H$22</definedName>
    <definedName name="_P163008006">'1630'!$I$22</definedName>
    <definedName name="_P163008007">'1630'!$J$22</definedName>
    <definedName name="_P163008008">'1630'!$K$22</definedName>
    <definedName name="_P163009000">'1630'!$A$23</definedName>
    <definedName name="_P163009001">'1630'!$D$23</definedName>
    <definedName name="_P163009002">'1630'!$E$23</definedName>
    <definedName name="_P163009003">'1630'!$F$23</definedName>
    <definedName name="_P163009004">'1630'!$G$23</definedName>
    <definedName name="_P163009005">'1630'!$H$23</definedName>
    <definedName name="_P163009006">'1630'!$I$23</definedName>
    <definedName name="_P163009007">'1630'!$J$23</definedName>
    <definedName name="_P163009008">'1630'!$K$23</definedName>
    <definedName name="_P163010000">'1630'!$A$24</definedName>
    <definedName name="_P163010001">'1630'!$D$24</definedName>
    <definedName name="_P163010002">'1630'!$E$24</definedName>
    <definedName name="_P163010003">'1630'!$F$24</definedName>
    <definedName name="_P163010004">'1630'!$G$24</definedName>
    <definedName name="_P163010005">'1630'!$H$24</definedName>
    <definedName name="_P163010006">'1630'!$I$24</definedName>
    <definedName name="_P163010007">'1630'!$J$24</definedName>
    <definedName name="_P163010008">'1630'!$K$24</definedName>
    <definedName name="_P163011000">'1630'!$A$25</definedName>
    <definedName name="_P163011001">'1630'!$D$25</definedName>
    <definedName name="_P163011002">'1630'!$E$25</definedName>
    <definedName name="_P163011003">'1630'!$F$25</definedName>
    <definedName name="_P163011004">'1630'!$G$25</definedName>
    <definedName name="_P163011005">'1630'!$H$25</definedName>
    <definedName name="_P163011006">'1630'!$I$25</definedName>
    <definedName name="_P163011007">'1630'!$J$25</definedName>
    <definedName name="_P163011008">'1630'!$K$25</definedName>
    <definedName name="_P163019901">'1630'!$D$26</definedName>
    <definedName name="_P163019902">'1630'!$E$26</definedName>
    <definedName name="_P163019903">'1630'!$F$26</definedName>
    <definedName name="_P163019904">'1630'!$G$26</definedName>
    <definedName name="_P163019905">'1630'!$H$26</definedName>
    <definedName name="_P163019906">'1630'!$I$26</definedName>
    <definedName name="_P163019907">'1630'!$J$26</definedName>
    <definedName name="_P163019908">'1630'!$K$26</definedName>
    <definedName name="_P163020001">'1630'!$D$28</definedName>
    <definedName name="_P163020002">'1630'!$E$28</definedName>
    <definedName name="_P163020003">'1630'!$F$28</definedName>
    <definedName name="_P163020004">'1630'!$G$28</definedName>
    <definedName name="_P163020005">'1630'!$H$28</definedName>
    <definedName name="_P163020006">'1630'!$I$28</definedName>
    <definedName name="_P163020007">'1630'!$J$28</definedName>
    <definedName name="_P163020008">'1630'!$K$28</definedName>
    <definedName name="_P163021001">'1630'!$D$29</definedName>
    <definedName name="_P163021002">'1630'!$E$29</definedName>
    <definedName name="_P163021003">'1630'!$F$29</definedName>
    <definedName name="_P163021004">'1630'!$G$29</definedName>
    <definedName name="_P163021005">'1630'!$H$29</definedName>
    <definedName name="_P163021006">'1630'!$I$29</definedName>
    <definedName name="_P163021007">'1630'!$J$29</definedName>
    <definedName name="_P163021008">'1630'!$K$29</definedName>
    <definedName name="_P163022001">'1630'!$D$30</definedName>
    <definedName name="_P163022002">'1630'!$E$30</definedName>
    <definedName name="_P163022003">'1630'!$F$30</definedName>
    <definedName name="_P163022004">'1630'!$G$30</definedName>
    <definedName name="_P163022005">'1630'!$H$30</definedName>
    <definedName name="_P163022006">'1630'!$I$30</definedName>
    <definedName name="_P163022007">'1630'!$J$30</definedName>
    <definedName name="_P163022008">'1630'!$K$30</definedName>
    <definedName name="_P163023001">'1630'!$D$31</definedName>
    <definedName name="_P163023002">'1630'!$E$31</definedName>
    <definedName name="_P163023003">'1630'!$F$31</definedName>
    <definedName name="_P163023004">'1630'!$G$31</definedName>
    <definedName name="_P163023005">'1630'!$H$31</definedName>
    <definedName name="_P163023006">'1630'!$I$31</definedName>
    <definedName name="_P163023007">'1630'!$J$31</definedName>
    <definedName name="_P163023008">'1630'!$K$31</definedName>
    <definedName name="_P163029901">'1630'!$D$32</definedName>
    <definedName name="_P163029902">'1630'!$E$32</definedName>
    <definedName name="_P163029903">'1630'!$F$32</definedName>
    <definedName name="_P163029904">'1630'!$G$32</definedName>
    <definedName name="_P163029905">'1630'!$H$32</definedName>
    <definedName name="_P163029906">'1630'!$I$32</definedName>
    <definedName name="_P163029907">'1630'!$J$32</definedName>
    <definedName name="_P163029908">'1630'!$K$32</definedName>
    <definedName name="_P163031001">'1630'!$D$42</definedName>
    <definedName name="_P163031002">'1630'!$E$42</definedName>
    <definedName name="_P163031003">'1630'!$F$42</definedName>
    <definedName name="_P163031004">'1630'!$G$42</definedName>
    <definedName name="_P163031005">'1630'!$H$42</definedName>
    <definedName name="_P163031006">'1630'!$I$42</definedName>
    <definedName name="_P163031007">'1630'!$J$42</definedName>
    <definedName name="_P163031008">'1630'!$K$42</definedName>
    <definedName name="_P163032001">'1630'!$D$43</definedName>
    <definedName name="_P163032002">'1630'!$E$43</definedName>
    <definedName name="_P163032003">'1630'!$F$43</definedName>
    <definedName name="_P163032004">'1630'!$G$43</definedName>
    <definedName name="_P163032005">'1630'!$H$43</definedName>
    <definedName name="_P163032006">'1630'!$I$43</definedName>
    <definedName name="_P163032007">'1630'!$J$43</definedName>
    <definedName name="_P163032008">'1630'!$K$43</definedName>
    <definedName name="_P163033000">'1630'!$A$44</definedName>
    <definedName name="_P163033001">'1630'!$D$44</definedName>
    <definedName name="_P163033002">'1630'!$E$44</definedName>
    <definedName name="_P163033003">'1630'!$F$44</definedName>
    <definedName name="_P163033004">'1630'!$G$44</definedName>
    <definedName name="_P163033005">'1630'!$H$44</definedName>
    <definedName name="_P163033006">'1630'!$I$44</definedName>
    <definedName name="_P163033007">'1630'!$J$44</definedName>
    <definedName name="_P163033008">'1630'!$K$44</definedName>
    <definedName name="_P163034000">'1630'!$A$45</definedName>
    <definedName name="_P163034001">'1630'!$D$45</definedName>
    <definedName name="_P163034002">'1630'!$E$45</definedName>
    <definedName name="_P163034003">'1630'!$F$45</definedName>
    <definedName name="_P163034004">'1630'!$G$45</definedName>
    <definedName name="_P163034005">'1630'!$H$45</definedName>
    <definedName name="_P163034006">'1630'!$I$45</definedName>
    <definedName name="_P163034007">'1630'!$J$45</definedName>
    <definedName name="_P163034008">'1630'!$K$45</definedName>
    <definedName name="_P163035000">'1630'!$A$46</definedName>
    <definedName name="_P163035001">'1630'!$D$46</definedName>
    <definedName name="_P163035002">'1630'!$E$46</definedName>
    <definedName name="_P163035003">'1630'!$F$46</definedName>
    <definedName name="_P163035004">'1630'!$G$46</definedName>
    <definedName name="_P163035005">'1630'!$H$46</definedName>
    <definedName name="_P163035006">'1630'!$I$46</definedName>
    <definedName name="_P163035007">'1630'!$J$46</definedName>
    <definedName name="_P163035008">'1630'!$K$46</definedName>
    <definedName name="_P163036000">'1630'!$A$47</definedName>
    <definedName name="_P163036001">'1630'!$D$47</definedName>
    <definedName name="_P163036002">'1630'!$E$47</definedName>
    <definedName name="_P163036003">'1630'!$F$47</definedName>
    <definedName name="_P163036004">'1630'!$G$47</definedName>
    <definedName name="_P163036005">'1630'!$H$47</definedName>
    <definedName name="_P163036006">'1630'!$I$47</definedName>
    <definedName name="_P163036007">'1630'!$J$47</definedName>
    <definedName name="_P163036008">'1630'!$K$47</definedName>
    <definedName name="_P163037000">'1630'!$A$48</definedName>
    <definedName name="_P163037001">'1630'!$D$48</definedName>
    <definedName name="_P163037002">'1630'!$E$48</definedName>
    <definedName name="_P163037003">'1630'!$F$48</definedName>
    <definedName name="_P163037004">'1630'!$G$48</definedName>
    <definedName name="_P163037005">'1630'!$H$48</definedName>
    <definedName name="_P163037006">'1630'!$I$48</definedName>
    <definedName name="_P163037007">'1630'!$J$48</definedName>
    <definedName name="_P163037008">'1630'!$K$48</definedName>
    <definedName name="_P163038000">'1630'!$A$49</definedName>
    <definedName name="_P163038001">'1630'!$D$49</definedName>
    <definedName name="_P163038002">'1630'!$E$49</definedName>
    <definedName name="_P163038003">'1630'!$F$49</definedName>
    <definedName name="_P163038004">'1630'!$G$49</definedName>
    <definedName name="_P163038005">'1630'!$H$49</definedName>
    <definedName name="_P163038006">'1630'!$I$49</definedName>
    <definedName name="_P163038007">'1630'!$J$49</definedName>
    <definedName name="_P163038008">'1630'!$K$49</definedName>
    <definedName name="_P163039000">'1630'!$A$50</definedName>
    <definedName name="_P163039001">'1630'!$D$50</definedName>
    <definedName name="_P163039002">'1630'!$E$50</definedName>
    <definedName name="_P163039003">'1630'!$F$50</definedName>
    <definedName name="_P163039004">'1630'!$G$50</definedName>
    <definedName name="_P163039005">'1630'!$H$50</definedName>
    <definedName name="_P163039006">'1630'!$I$50</definedName>
    <definedName name="_P163039007">'1630'!$J$50</definedName>
    <definedName name="_P163039008">'1630'!$K$50</definedName>
    <definedName name="_P163040000">'1630'!$A$51</definedName>
    <definedName name="_P163040001">'1630'!$D$51</definedName>
    <definedName name="_P163040002">'1630'!$E$51</definedName>
    <definedName name="_P163040003">'1630'!$F$51</definedName>
    <definedName name="_P163040004">'1630'!$G$51</definedName>
    <definedName name="_P163040005">'1630'!$H$51</definedName>
    <definedName name="_P163040006">'1630'!$I$51</definedName>
    <definedName name="_P163040007">'1630'!$J$51</definedName>
    <definedName name="_P163040008">'1630'!$K$51</definedName>
    <definedName name="_P163041000">'1630'!$A$52</definedName>
    <definedName name="_P163041001">'1630'!$D$52</definedName>
    <definedName name="_P163041002">'1630'!$E$52</definedName>
    <definedName name="_P163041003">'1630'!$F$52</definedName>
    <definedName name="_P163041004">'1630'!$G$52</definedName>
    <definedName name="_P163041005">'1630'!$H$52</definedName>
    <definedName name="_P163041006">'1630'!$I$52</definedName>
    <definedName name="_P163041007">'1630'!$J$52</definedName>
    <definedName name="_P163041008">'1630'!$K$52</definedName>
    <definedName name="_P163049901">'1630'!$D$53</definedName>
    <definedName name="_P163049902">'1630'!$E$53</definedName>
    <definedName name="_P163049903">'1630'!$F$53</definedName>
    <definedName name="_P163049904">'1630'!$G$53</definedName>
    <definedName name="_P163049905">'1630'!$H$53</definedName>
    <definedName name="_P163049906">'1630'!$I$53</definedName>
    <definedName name="_P163049907">'1630'!$J$53</definedName>
    <definedName name="_P163049908">'1630'!$K$53</definedName>
    <definedName name="_P163050001">'1630'!$D$55</definedName>
    <definedName name="_P163050002">'1630'!$E$55</definedName>
    <definedName name="_P163050003">'1630'!$F$55</definedName>
    <definedName name="_P163050004">'1630'!$G$55</definedName>
    <definedName name="_P163050005">'1630'!$H$55</definedName>
    <definedName name="_P163050006">'1630'!$I$55</definedName>
    <definedName name="_P163050007">'1630'!$J$55</definedName>
    <definedName name="_P163050008">'1630'!$K$55</definedName>
    <definedName name="_P163051001">'1630'!$D$56</definedName>
    <definedName name="_P163051002">'1630'!$E$56</definedName>
    <definedName name="_P163051003">'1630'!$F$56</definedName>
    <definedName name="_P163051004">'1630'!$G$56</definedName>
    <definedName name="_P163051005">'1630'!$H$56</definedName>
    <definedName name="_P163051006">'1630'!$I$56</definedName>
    <definedName name="_P163051007">'1630'!$J$56</definedName>
    <definedName name="_P163051008">'1630'!$K$56</definedName>
    <definedName name="_P163052001">'1630'!$D$57</definedName>
    <definedName name="_P163052002">'1630'!$E$57</definedName>
    <definedName name="_P163052003">'1630'!$F$57</definedName>
    <definedName name="_P163052004">'1630'!$G$57</definedName>
    <definedName name="_P163052005">'1630'!$H$57</definedName>
    <definedName name="_P163052006">'1630'!$I$57</definedName>
    <definedName name="_P163052007">'1630'!$J$57</definedName>
    <definedName name="_P163052008">'1630'!$K$57</definedName>
    <definedName name="_P163053001">'1630'!$D$58</definedName>
    <definedName name="_P163053002">'1630'!$E$58</definedName>
    <definedName name="_P163053003">'1630'!$F$58</definedName>
    <definedName name="_P163053004">'1630'!$G$58</definedName>
    <definedName name="_P163053005">'1630'!$H$58</definedName>
    <definedName name="_P163053006">'1630'!$I$58</definedName>
    <definedName name="_P163053007">'1630'!$J$58</definedName>
    <definedName name="_P163053008">'1630'!$K$58</definedName>
    <definedName name="_P163059901">'1630'!$D$59</definedName>
    <definedName name="_P163059902">'1630'!$E$59</definedName>
    <definedName name="_P163059903">'1630'!$F$59</definedName>
    <definedName name="_P163059904">'1630'!$G$59</definedName>
    <definedName name="_P163059905">'1630'!$H$59</definedName>
    <definedName name="_P163059906">'1630'!$I$59</definedName>
    <definedName name="_P163059907">'1630'!$J$59</definedName>
    <definedName name="_P163059908">'1630'!$K$59</definedName>
    <definedName name="_P163500101">'1635'!$D$11</definedName>
    <definedName name="_P163500102">'1635'!$E$11</definedName>
    <definedName name="_P163500103">'1635'!$F$11</definedName>
    <definedName name="_P163500104">'1635'!$G$11</definedName>
    <definedName name="_P163500105">'1635'!$H$11</definedName>
    <definedName name="_P163500106">'1635'!$I$11</definedName>
    <definedName name="_P163501001">'1635'!$D$13</definedName>
    <definedName name="_P163501002">'1635'!$E$13</definedName>
    <definedName name="_P163501003">'1635'!$F$13</definedName>
    <definedName name="_P163501004">'1635'!$G$13</definedName>
    <definedName name="_P163501005">'1635'!$H$13</definedName>
    <definedName name="_P163501006">'1635'!$I$13</definedName>
    <definedName name="_P163501007">'1635'!$J$13</definedName>
    <definedName name="_P163502001">'1635'!$D$14</definedName>
    <definedName name="_P163502002">'1635'!$E$14</definedName>
    <definedName name="_P163502003">'1635'!$F$14</definedName>
    <definedName name="_P163502004">'1635'!$G$14</definedName>
    <definedName name="_P163502005">'1635'!$H$14</definedName>
    <definedName name="_P163502006">'1635'!$I$14</definedName>
    <definedName name="_P163502007">'1635'!$J$14</definedName>
    <definedName name="_P163503001">'1635'!$D$15</definedName>
    <definedName name="_P163503002">'1635'!$E$15</definedName>
    <definedName name="_P163503003">'1635'!$F$15</definedName>
    <definedName name="_P163503004">'1635'!$G$15</definedName>
    <definedName name="_P163503005">'1635'!$H$15</definedName>
    <definedName name="_P163503006">'1635'!$I$15</definedName>
    <definedName name="_P163503007">'1635'!$J$15</definedName>
    <definedName name="_P163504001">'1635'!$D$16</definedName>
    <definedName name="_P163504002">'1635'!$E$16</definedName>
    <definedName name="_P163504003">'1635'!$F$16</definedName>
    <definedName name="_P163504004">'1635'!$G$16</definedName>
    <definedName name="_P163504005">'1635'!$H$16</definedName>
    <definedName name="_P163504006">'1635'!$I$16</definedName>
    <definedName name="_P163504007">'1635'!$J$16</definedName>
    <definedName name="_P163505001">'1635'!$D$17</definedName>
    <definedName name="_P163505002">'1635'!$E$17</definedName>
    <definedName name="_P163505003">'1635'!$F$17</definedName>
    <definedName name="_P163505004">'1635'!$G$17</definedName>
    <definedName name="_P163505005">'1635'!$H$17</definedName>
    <definedName name="_P163505006">'1635'!$I$17</definedName>
    <definedName name="_P163505007">'1635'!$J$17</definedName>
    <definedName name="_P163509901">'1635'!$D$18</definedName>
    <definedName name="_P163509902">'1635'!$E$18</definedName>
    <definedName name="_P163509903">'1635'!$F$18</definedName>
    <definedName name="_P163509904">'1635'!$G$18</definedName>
    <definedName name="_P163509905">'1635'!$H$18</definedName>
    <definedName name="_P163509906">'1635'!$I$18</definedName>
    <definedName name="_P163509907">'1635'!$J$18</definedName>
    <definedName name="_P164000105">'1640'!$H$11</definedName>
    <definedName name="_P164000106">'1640'!$I$11</definedName>
    <definedName name="_P164000107">'1640'!$J$11</definedName>
    <definedName name="_P164000108">'1640'!$K$11</definedName>
    <definedName name="_P164001001">'1640'!$D$13</definedName>
    <definedName name="_P164001002">'1640'!$E$13</definedName>
    <definedName name="_P164001003">'1640'!$F$13</definedName>
    <definedName name="_P164001004">'1640'!$G$13</definedName>
    <definedName name="_P164001005">'1640'!$H$13</definedName>
    <definedName name="_P164001006">'1640'!$I$13</definedName>
    <definedName name="_P164001007">'1640'!$J$13</definedName>
    <definedName name="_P164001008">'1640'!$K$13</definedName>
    <definedName name="_P164001009">'1640'!$L$13</definedName>
    <definedName name="_P164002001">'1640'!$D$14</definedName>
    <definedName name="_P164002002">'1640'!$E$14</definedName>
    <definedName name="_P164002003">'1640'!$F$14</definedName>
    <definedName name="_P164002004">'1640'!$G$14</definedName>
    <definedName name="_P164002005">'1640'!$H$14</definedName>
    <definedName name="_P164002006">'1640'!$I$14</definedName>
    <definedName name="_P164002007">'1640'!$J$14</definedName>
    <definedName name="_P164002008">'1640'!$K$14</definedName>
    <definedName name="_P164002009">'1640'!$L$14</definedName>
    <definedName name="_P164003001">'1640'!$D$15</definedName>
    <definedName name="_P164003002">'1640'!$E$15</definedName>
    <definedName name="_P164003003">'1640'!$F$15</definedName>
    <definedName name="_P164003004">'1640'!$G$15</definedName>
    <definedName name="_P164003005">'1640'!$H$15</definedName>
    <definedName name="_P164003006">'1640'!$I$15</definedName>
    <definedName name="_P164003007">'1640'!$J$15</definedName>
    <definedName name="_P164003008">'1640'!$K$15</definedName>
    <definedName name="_P164003009">'1640'!$L$15</definedName>
    <definedName name="_P164004001">'1640'!$D$16</definedName>
    <definedName name="_P164004002">'1640'!$E$16</definedName>
    <definedName name="_P164004003">'1640'!$F$16</definedName>
    <definedName name="_P164004004">'1640'!$G$16</definedName>
    <definedName name="_P164004005">'1640'!$H$16</definedName>
    <definedName name="_P164004006">'1640'!$I$16</definedName>
    <definedName name="_P164004007">'1640'!$J$16</definedName>
    <definedName name="_P164004008">'1640'!$K$16</definedName>
    <definedName name="_P164004009">'1640'!$L$16</definedName>
    <definedName name="_P164005001">'1640'!$D$17</definedName>
    <definedName name="_P164005002">'1640'!$E$17</definedName>
    <definedName name="_P164005003">'1640'!$F$17</definedName>
    <definedName name="_P164005004">'1640'!$G$17</definedName>
    <definedName name="_P164005005">'1640'!$H$17</definedName>
    <definedName name="_P164005006">'1640'!$I$17</definedName>
    <definedName name="_P164005007">'1640'!$J$17</definedName>
    <definedName name="_P164005008">'1640'!$K$17</definedName>
    <definedName name="_P164005009">'1640'!$L$17</definedName>
    <definedName name="_P164009901">'1640'!$D$18</definedName>
    <definedName name="_P164009902">'1640'!$E$18</definedName>
    <definedName name="_P164009903">'1640'!$F$18</definedName>
    <definedName name="_P164009904">'1640'!$G$18</definedName>
    <definedName name="_P164009905">'1640'!$H$18</definedName>
    <definedName name="_P164009906">'1640'!$I$18</definedName>
    <definedName name="_P164009907">'1640'!$J$18</definedName>
    <definedName name="_P164009908">'1640'!$K$18</definedName>
    <definedName name="_P164009909">'1640'!$L$18</definedName>
    <definedName name="_P164010014">'1640'!$H$22</definedName>
    <definedName name="_P164010015">'1640'!$I$22</definedName>
    <definedName name="_P164010016">'1640'!$J$22</definedName>
    <definedName name="_P164010017">'1640'!$K$22</definedName>
    <definedName name="_P164011010">'1640'!$D$24</definedName>
    <definedName name="_P164011011">'1640'!$E$24</definedName>
    <definedName name="_P164011012">'1640'!$F$24</definedName>
    <definedName name="_P164011013">'1640'!$G$24</definedName>
    <definedName name="_P164011014">'1640'!$H$24</definedName>
    <definedName name="_P164011015">'1640'!$I$24</definedName>
    <definedName name="_P164011016">'1640'!$J$24</definedName>
    <definedName name="_P164011017">'1640'!$K$24</definedName>
    <definedName name="_P164011018">'1640'!$L$24</definedName>
    <definedName name="_P164012010">'1640'!$D$25</definedName>
    <definedName name="_P164012011">'1640'!$E$25</definedName>
    <definedName name="_P164012012">'1640'!$F$25</definedName>
    <definedName name="_P164012013">'1640'!$G$25</definedName>
    <definedName name="_P164012014">'1640'!$H$25</definedName>
    <definedName name="_P164012015">'1640'!$I$25</definedName>
    <definedName name="_P164012016">'1640'!$J$25</definedName>
    <definedName name="_P164012017">'1640'!$K$25</definedName>
    <definedName name="_P164012018">'1640'!$L$25</definedName>
    <definedName name="_P164013010">'1640'!$D$26</definedName>
    <definedName name="_P164013011">'1640'!$E$26</definedName>
    <definedName name="_P164013012">'1640'!$F$26</definedName>
    <definedName name="_P164013013">'1640'!$G$26</definedName>
    <definedName name="_P164013014">'1640'!$H$26</definedName>
    <definedName name="_P164013015">'1640'!$I$26</definedName>
    <definedName name="_P164013016">'1640'!$J$26</definedName>
    <definedName name="_P164013017">'1640'!$K$26</definedName>
    <definedName name="_P164013018">'1640'!$L$26</definedName>
    <definedName name="_P164014010">'1640'!$D$27</definedName>
    <definedName name="_P164014011">'1640'!$E$27</definedName>
    <definedName name="_P164014012">'1640'!$F$27</definedName>
    <definedName name="_P164014013">'1640'!$G$27</definedName>
    <definedName name="_P164014014">'1640'!$H$27</definedName>
    <definedName name="_P164014015">'1640'!$I$27</definedName>
    <definedName name="_P164014016">'1640'!$J$27</definedName>
    <definedName name="_P164014017">'1640'!$K$27</definedName>
    <definedName name="_P164014018">'1640'!$L$27</definedName>
    <definedName name="_P164019910">'1640'!$D$28</definedName>
    <definedName name="_P164019911">'1640'!$E$28</definedName>
    <definedName name="_P164019912">'1640'!$F$28</definedName>
    <definedName name="_P164019913">'1640'!$G$28</definedName>
    <definedName name="_P164019914">'1640'!$H$28</definedName>
    <definedName name="_P164019915">'1640'!$I$28</definedName>
    <definedName name="_P164019916">'1640'!$J$28</definedName>
    <definedName name="_P164019917">'1640'!$K$28</definedName>
    <definedName name="_P164019918">'1640'!$L$28</definedName>
    <definedName name="_P164029910">'1640'!$D$29</definedName>
    <definedName name="_P164029911">'1640'!$E$29</definedName>
    <definedName name="_P164029912">'1640'!$F$29</definedName>
    <definedName name="_P164029913">'1640'!$G$29</definedName>
    <definedName name="_P164029914">'1640'!$H$29</definedName>
    <definedName name="_P164029915">'1640'!$I$29</definedName>
    <definedName name="_P164029916">'1640'!$J$29</definedName>
    <definedName name="_P164029917">'1640'!$K$29</definedName>
    <definedName name="_P164029918">'1640'!$L$29</definedName>
    <definedName name="_P166501001">'1665'!$A$11</definedName>
    <definedName name="_P166501002">'1665'!$C$11</definedName>
    <definedName name="_P166502001">'1665'!$A$12</definedName>
    <definedName name="_P166502002">'1665'!$C$12</definedName>
    <definedName name="_P166503001">'1665'!$A$13</definedName>
    <definedName name="_P166503002">'1665'!$C$13</definedName>
    <definedName name="_P166504001">'1665'!$A$14</definedName>
    <definedName name="_P166504002">'1665'!$C$14</definedName>
    <definedName name="_P166505001">'1665'!$A$15</definedName>
    <definedName name="_P166505002">'1665'!$C$15</definedName>
    <definedName name="_P166506001">'1665'!$A$16</definedName>
    <definedName name="_P166506002">'1665'!$C$16</definedName>
    <definedName name="_P166507001">'1665'!$A$17</definedName>
    <definedName name="_P166507002">'1665'!$C$17</definedName>
    <definedName name="_P166508001">'1665'!$A$18</definedName>
    <definedName name="_P166508002">'1665'!$C$18</definedName>
    <definedName name="_P166509001">'1665'!$A$19</definedName>
    <definedName name="_P166509002">'1665'!$C$19</definedName>
    <definedName name="_P166510001">'1665'!$A$20</definedName>
    <definedName name="_P166510002">'1665'!$C$20</definedName>
    <definedName name="_P166511001">'1665'!$A$21</definedName>
    <definedName name="_P166511002">'1665'!$C$21</definedName>
    <definedName name="_P166512001">'1665'!$A$22</definedName>
    <definedName name="_P166512002">'1665'!$C$22</definedName>
    <definedName name="_P166513001">'1665'!$A$23</definedName>
    <definedName name="_P166513002">'1665'!$C$23</definedName>
    <definedName name="_P166514001">'1665'!$A$24</definedName>
    <definedName name="_P166514002">'1665'!$C$24</definedName>
    <definedName name="_P166515001">'1665'!$A$25</definedName>
    <definedName name="_P166515002">'1665'!$C$25</definedName>
    <definedName name="_P166516001">'1665'!$A$26</definedName>
    <definedName name="_P166516002">'1665'!$C$26</definedName>
    <definedName name="_P166517001">'1665'!$A$27</definedName>
    <definedName name="_P166517002">'1665'!$C$27</definedName>
    <definedName name="_P166518001">'1665'!$A$28</definedName>
    <definedName name="_P166518002">'1665'!$C$28</definedName>
    <definedName name="_P166519001">'1665'!$A$29</definedName>
    <definedName name="_P166519002">'1665'!$C$29</definedName>
    <definedName name="_P166520001">'1665'!$A$30</definedName>
    <definedName name="_P166520002">'1665'!$C$30</definedName>
    <definedName name="_P166521001">'1665'!$A$31</definedName>
    <definedName name="_P166521002">'1665'!$C$31</definedName>
    <definedName name="_P166522001">'1665'!$A$32</definedName>
    <definedName name="_P166522002">'1665'!$C$32</definedName>
    <definedName name="_P166523001">'1665'!$A$33</definedName>
    <definedName name="_P166523002">'1665'!$C$33</definedName>
    <definedName name="_P166524001">'1665'!$A$34</definedName>
    <definedName name="_P166524002">'1665'!$C$34</definedName>
    <definedName name="_P166525001">'1665'!$A$35</definedName>
    <definedName name="_P166525002">'1665'!$C$35</definedName>
    <definedName name="_P166526001">'1665'!$A$36</definedName>
    <definedName name="_P166526002">'1665'!$C$36</definedName>
    <definedName name="_P166527001">'1665'!$A$37</definedName>
    <definedName name="_P166527002">'1665'!$C$37</definedName>
    <definedName name="_P166528001">'1665'!$A$38</definedName>
    <definedName name="_P166528002">'1665'!$C$38</definedName>
    <definedName name="_P166529001">'1665'!$A$39</definedName>
    <definedName name="_P166529002">'1665'!$C$39</definedName>
    <definedName name="_P166529902">'1665'!$C$40</definedName>
    <definedName name="_P2000.101002">'2000.1'!$C$11</definedName>
    <definedName name="_P2000.101003">'2000.1'!$D$11</definedName>
    <definedName name="_P2000.101004">'2000.1'!$E$11</definedName>
    <definedName name="_P2000.102002">'2000.1'!$C$12</definedName>
    <definedName name="_P2000.102003">'2000.1'!$D$12</definedName>
    <definedName name="_P2000.102004">'2000.1'!$E$12</definedName>
    <definedName name="_P2000.103002">'2000.1'!$C$13</definedName>
    <definedName name="_P2000.103003">'2000.1'!$D$13</definedName>
    <definedName name="_P2000.103004">'2000.1'!$E$13</definedName>
    <definedName name="_P2000.104002">'2000.1'!$C$14</definedName>
    <definedName name="_P2000.104003">'2000.1'!$D$14</definedName>
    <definedName name="_P2000.104004">'2000.1'!$E$14</definedName>
    <definedName name="_P2000.105002">'2000.1'!$C$15</definedName>
    <definedName name="_P2000.105003">'2000.1'!$D$15</definedName>
    <definedName name="_P2000.105004">'2000.1'!$E$15</definedName>
    <definedName name="_P2000.109902">'2000.1'!$C$16</definedName>
    <definedName name="_P2000.109903">'2000.1'!$D$16</definedName>
    <definedName name="_P2000.109904">'2000.1'!$E$16</definedName>
    <definedName name="_P2000.201001">'2000.2'!$B$11</definedName>
    <definedName name="_P2000.201002">'2000.2'!$C$11</definedName>
    <definedName name="_P2000.201003">'2000.2'!$D$11</definedName>
    <definedName name="_P2000.201004">'2000.2'!$E$11</definedName>
    <definedName name="_P2000.201005">'2000.2'!$F$11</definedName>
    <definedName name="_P2000.201007">'2000.2'!$G$11</definedName>
    <definedName name="_P2000.202001">'2000.2'!$B$12</definedName>
    <definedName name="_P2000.202002">'2000.2'!$C$12</definedName>
    <definedName name="_P2000.202003">'2000.2'!$D$12</definedName>
    <definedName name="_P2000.202004">'2000.2'!$E$12</definedName>
    <definedName name="_P2000.202005">'2000.2'!$F$12</definedName>
    <definedName name="_P2000.202007">'2000.2'!$G$12</definedName>
    <definedName name="_P2000.203001">'2000.2'!$B$13</definedName>
    <definedName name="_P2000.203002">'2000.2'!$C$13</definedName>
    <definedName name="_P2000.203003">'2000.2'!$D$13</definedName>
    <definedName name="_P2000.203004">'2000.2'!$E$13</definedName>
    <definedName name="_P2000.203005">'2000.2'!$F$13</definedName>
    <definedName name="_P2000.203007">'2000.2'!$G$13</definedName>
    <definedName name="_P2000.204001">'2000.2'!$B$14</definedName>
    <definedName name="_P2000.204002">'2000.2'!$C$14</definedName>
    <definedName name="_P2000.204003">'2000.2'!$D$14</definedName>
    <definedName name="_P2000.204004">'2000.2'!$E$14</definedName>
    <definedName name="_P2000.204005">'2000.2'!$F$14</definedName>
    <definedName name="_P2000.204007">'2000.2'!$G$14</definedName>
    <definedName name="_P2000.205001">'2000.2'!$B$15</definedName>
    <definedName name="_P2000.205002">'2000.2'!$C$15</definedName>
    <definedName name="_P2000.205003">'2000.2'!$D$15</definedName>
    <definedName name="_P2000.205004">'2000.2'!$E$15</definedName>
    <definedName name="_P2000.205005">'2000.2'!$F$15</definedName>
    <definedName name="_P2000.205007">'2000.2'!$G$15</definedName>
    <definedName name="_P2000.206001">'2000.2'!$B$16</definedName>
    <definedName name="_P2000.206002">'2000.2'!$C$16</definedName>
    <definedName name="_P2000.206003">'2000.2'!$D$16</definedName>
    <definedName name="_P2000.206004">'2000.2'!$E$16</definedName>
    <definedName name="_P2000.206005">'2000.2'!$F$16</definedName>
    <definedName name="_P2000.206007">'2000.2'!$G$16</definedName>
    <definedName name="_P2000.207001">'2000.2'!$B$17</definedName>
    <definedName name="_P2000.207002">'2000.2'!$C$17</definedName>
    <definedName name="_P2000.207003">'2000.2'!$D$17</definedName>
    <definedName name="_P2000.207004">'2000.2'!$E$17</definedName>
    <definedName name="_P2000.207005">'2000.2'!$F$17</definedName>
    <definedName name="_P2000.207007">'2000.2'!$G$17</definedName>
    <definedName name="_P2000.208001">'2000.2'!$B$18</definedName>
    <definedName name="_P2000.208002">'2000.2'!$C$18</definedName>
    <definedName name="_P2000.208003">'2000.2'!$D$18</definedName>
    <definedName name="_P2000.208004">'2000.2'!$E$18</definedName>
    <definedName name="_P2000.208005">'2000.2'!$F$18</definedName>
    <definedName name="_P2000.208007">'2000.2'!$G$18</definedName>
    <definedName name="_P2000.209001">'2000.2'!$B$19</definedName>
    <definedName name="_P2000.209002">'2000.2'!$C$19</definedName>
    <definedName name="_P2000.209003">'2000.2'!$D$19</definedName>
    <definedName name="_P2000.209004">'2000.2'!$E$19</definedName>
    <definedName name="_P2000.209005">'2000.2'!$F$19</definedName>
    <definedName name="_P2000.209007">'2000.2'!$G$19</definedName>
    <definedName name="_P2000.210001">'2000.2'!$B$20</definedName>
    <definedName name="_P2000.210002">'2000.2'!$C$20</definedName>
    <definedName name="_P2000.210003">'2000.2'!$D$20</definedName>
    <definedName name="_P2000.210004">'2000.2'!$E$20</definedName>
    <definedName name="_P2000.210005">'2000.2'!$F$20</definedName>
    <definedName name="_P2000.210007">'2000.2'!$G$20</definedName>
    <definedName name="_P2000.211001">'2000.2'!$B$21</definedName>
    <definedName name="_P2000.211002">'2000.2'!$C$21</definedName>
    <definedName name="_P2000.211003">'2000.2'!$D$21</definedName>
    <definedName name="_P2000.211004">'2000.2'!$E$21</definedName>
    <definedName name="_P2000.211005">'2000.2'!$F$21</definedName>
    <definedName name="_P2000.211007">'2000.2'!$G$21</definedName>
    <definedName name="_P2000.212001">'2000.2'!$B$22</definedName>
    <definedName name="_P2000.212002">'2000.2'!$C$22</definedName>
    <definedName name="_P2000.212003">'2000.2'!$D$22</definedName>
    <definedName name="_P2000.212004">'2000.2'!$E$22</definedName>
    <definedName name="_P2000.212005">'2000.2'!$F$22</definedName>
    <definedName name="_P2000.212007">'2000.2'!$G$22</definedName>
    <definedName name="_P2000.213001">'2000.2'!$B$23</definedName>
    <definedName name="_P2000.213002">'2000.2'!$C$23</definedName>
    <definedName name="_P2000.213003">'2000.2'!$D$23</definedName>
    <definedName name="_P2000.213004">'2000.2'!$E$23</definedName>
    <definedName name="_P2000.213005">'2000.2'!$F$23</definedName>
    <definedName name="_P2000.213007">'2000.2'!$G$23</definedName>
    <definedName name="_P2000.214001">'2000.2'!$B$24</definedName>
    <definedName name="_P2000.214002">'2000.2'!$C$24</definedName>
    <definedName name="_P2000.214003">'2000.2'!$D$24</definedName>
    <definedName name="_P2000.214004">'2000.2'!$E$24</definedName>
    <definedName name="_P2000.214005">'2000.2'!$F$24</definedName>
    <definedName name="_P2000.214007">'2000.2'!$G$24</definedName>
    <definedName name="_P2000.215001">'2000.2'!$B$25</definedName>
    <definedName name="_P2000.215002">'2000.2'!$C$25</definedName>
    <definedName name="_P2000.215003">'2000.2'!$D$25</definedName>
    <definedName name="_P2000.215004">'2000.2'!$E$25</definedName>
    <definedName name="_P2000.215005">'2000.2'!$F$25</definedName>
    <definedName name="_P2000.215007">'2000.2'!$G$25</definedName>
    <definedName name="_P2000.216001">'2000.2'!$B$26</definedName>
    <definedName name="_P2000.216002">'2000.2'!$C$26</definedName>
    <definedName name="_P2000.216003">'2000.2'!$D$26</definedName>
    <definedName name="_P2000.216004">'2000.2'!$E$26</definedName>
    <definedName name="_P2000.216005">'2000.2'!$F$26</definedName>
    <definedName name="_P2000.216007">'2000.2'!$G$26</definedName>
    <definedName name="_P2000.217001">'2000.2'!$B$27</definedName>
    <definedName name="_P2000.217002">'2000.2'!$C$27</definedName>
    <definedName name="_P2000.217003">'2000.2'!$D$27</definedName>
    <definedName name="_P2000.217004">'2000.2'!$E$27</definedName>
    <definedName name="_P2000.217005">'2000.2'!$F$27</definedName>
    <definedName name="_P2000.217007">'2000.2'!$G$27</definedName>
    <definedName name="_P2000.218001">'2000.2'!$B$28</definedName>
    <definedName name="_P2000.218002">'2000.2'!$C$28</definedName>
    <definedName name="_P2000.218003">'2000.2'!$D$28</definedName>
    <definedName name="_P2000.218004">'2000.2'!$E$28</definedName>
    <definedName name="_P2000.218005">'2000.2'!$F$28</definedName>
    <definedName name="_P2000.218007">'2000.2'!$G$28</definedName>
    <definedName name="_P2000.219001">'2000.2'!$B$29</definedName>
    <definedName name="_P2000.219002">'2000.2'!$C$29</definedName>
    <definedName name="_P2000.219003">'2000.2'!$D$29</definedName>
    <definedName name="_P2000.219004">'2000.2'!$E$29</definedName>
    <definedName name="_P2000.219005">'2000.2'!$F$29</definedName>
    <definedName name="_P2000.219007">'2000.2'!$G$29</definedName>
    <definedName name="_P2000.220001">'2000.2'!$B$30</definedName>
    <definedName name="_P2000.220002">'2000.2'!$C$30</definedName>
    <definedName name="_P2000.220003">'2000.2'!$D$30</definedName>
    <definedName name="_P2000.220004">'2000.2'!$E$30</definedName>
    <definedName name="_P2000.220005">'2000.2'!$F$30</definedName>
    <definedName name="_P2000.220007">'2000.2'!$G$30</definedName>
    <definedName name="_P2000.221001">'2000.2'!$B$31</definedName>
    <definedName name="_P2000.221002">'2000.2'!$C$31</definedName>
    <definedName name="_P2000.221003">'2000.2'!$D$31</definedName>
    <definedName name="_P2000.221004">'2000.2'!$E$31</definedName>
    <definedName name="_P2000.221005">'2000.2'!$F$31</definedName>
    <definedName name="_P2000.221007">'2000.2'!$G$31</definedName>
    <definedName name="_P2000.222001">'2000.2'!$B$32</definedName>
    <definedName name="_P2000.222002">'2000.2'!$C$32</definedName>
    <definedName name="_P2000.222003">'2000.2'!$D$32</definedName>
    <definedName name="_P2000.222004">'2000.2'!$E$32</definedName>
    <definedName name="_P2000.222005">'2000.2'!$F$32</definedName>
    <definedName name="_P2000.222007">'2000.2'!$G$32</definedName>
    <definedName name="_P2000.223001">'2000.2'!$B$33</definedName>
    <definedName name="_P2000.223002">'2000.2'!$C$33</definedName>
    <definedName name="_P2000.223003">'2000.2'!$D$33</definedName>
    <definedName name="_P2000.223004">'2000.2'!$E$33</definedName>
    <definedName name="_P2000.223005">'2000.2'!$F$33</definedName>
    <definedName name="_P2000.223007">'2000.2'!$G$33</definedName>
    <definedName name="_P2000.224001">'2000.2'!$B$34</definedName>
    <definedName name="_P2000.224002">'2000.2'!$C$34</definedName>
    <definedName name="_P2000.224003">'2000.2'!$D$34</definedName>
    <definedName name="_P2000.224004">'2000.2'!$E$34</definedName>
    <definedName name="_P2000.224005">'2000.2'!$F$34</definedName>
    <definedName name="_P2000.224007">'2000.2'!$G$34</definedName>
    <definedName name="_P2000.225001">'2000.2'!$B$35</definedName>
    <definedName name="_P2000.225002">'2000.2'!$C$35</definedName>
    <definedName name="_P2000.225003">'2000.2'!$D$35</definedName>
    <definedName name="_P2000.225004">'2000.2'!$E$35</definedName>
    <definedName name="_P2000.225005">'2000.2'!$F$35</definedName>
    <definedName name="_P2000.225007">'2000.2'!$G$35</definedName>
    <definedName name="_P2000.300102">'2000.3'!$C$11</definedName>
    <definedName name="_P2000.300103">'2000.3'!$D$11</definedName>
    <definedName name="_P2000.300104">'2000.3'!$E$11</definedName>
    <definedName name="_P2000.300105">'2000.3'!$F$11</definedName>
    <definedName name="_P2000.300106">'2000.3'!$G$11</definedName>
    <definedName name="_P2000.300107">'2000.3'!$H$11</definedName>
    <definedName name="_P2000.300108">'2000.3'!$I$11</definedName>
    <definedName name="_P2000.300109">'2000.3'!$J$11</definedName>
    <definedName name="_P2000.300110">'2000.3'!$K$11</definedName>
    <definedName name="_P2000.300111">'2000.3'!$L$11</definedName>
    <definedName name="_P2000.301002">'2000.3'!$C$12</definedName>
    <definedName name="_P2000.301003">'2000.3'!$D$12</definedName>
    <definedName name="_P2000.301004">'2000.3'!$E$12</definedName>
    <definedName name="_P2000.301005">'2000.3'!$F$12</definedName>
    <definedName name="_P2000.301006">'2000.3'!$G$12</definedName>
    <definedName name="_P2000.301007">'2000.3'!$H$12</definedName>
    <definedName name="_P2000.301008">'2000.3'!$I$12</definedName>
    <definedName name="_P2000.301009">'2000.3'!$J$12</definedName>
    <definedName name="_P2000.301010">'2000.3'!$K$12</definedName>
    <definedName name="_P2000.301011">'2000.3'!$L$12</definedName>
    <definedName name="_P2000.302002">'2000.3'!$C$13</definedName>
    <definedName name="_P2000.302003">'2000.3'!$D$13</definedName>
    <definedName name="_P2000.302004">'2000.3'!$E$13</definedName>
    <definedName name="_P2000.302005">'2000.3'!$F$13</definedName>
    <definedName name="_P2000.302006">'2000.3'!$G$13</definedName>
    <definedName name="_P2000.302007">'2000.3'!$H$13</definedName>
    <definedName name="_P2000.302008">'2000.3'!$I$13</definedName>
    <definedName name="_P2000.302009">'2000.3'!$J$13</definedName>
    <definedName name="_P2000.302010">'2000.3'!$K$13</definedName>
    <definedName name="_P2000.302011">'2000.3'!$L$13</definedName>
    <definedName name="_P2000.303002">'2000.3'!$C$14</definedName>
    <definedName name="_P2000.303003">'2000.3'!$D$14</definedName>
    <definedName name="_P2000.303004">'2000.3'!$E$14</definedName>
    <definedName name="_P2000.303005">'2000.3'!$F$14</definedName>
    <definedName name="_P2000.303006">'2000.3'!$G$14</definedName>
    <definedName name="_P2000.303007">'2000.3'!$H$14</definedName>
    <definedName name="_P2000.303008">'2000.3'!$I$14</definedName>
    <definedName name="_P2000.303009">'2000.3'!$J$14</definedName>
    <definedName name="_P2000.303010">'2000.3'!$K$14</definedName>
    <definedName name="_P2000.303011">'2000.3'!$L$14</definedName>
    <definedName name="_P2000.304002">'2000.3'!$C$15</definedName>
    <definedName name="_P2000.304003">'2000.3'!$D$15</definedName>
    <definedName name="_P2000.304004">'2000.3'!$E$15</definedName>
    <definedName name="_P2000.304005">'2000.3'!$F$15</definedName>
    <definedName name="_P2000.304006">'2000.3'!$G$15</definedName>
    <definedName name="_P2000.304007">'2000.3'!$H$15</definedName>
    <definedName name="_P2000.304008">'2000.3'!$I$15</definedName>
    <definedName name="_P2000.304009">'2000.3'!$J$15</definedName>
    <definedName name="_P2000.304010">'2000.3'!$K$15</definedName>
    <definedName name="_P2000.304011">'2000.3'!$L$15</definedName>
    <definedName name="_P2000.305002">'2000.3'!$C$16</definedName>
    <definedName name="_P2000.305003">'2000.3'!$D$16</definedName>
    <definedName name="_P2000.305004">'2000.3'!$E$16</definedName>
    <definedName name="_P2000.305005">'2000.3'!$F$16</definedName>
    <definedName name="_P2000.305006">'2000.3'!$G$16</definedName>
    <definedName name="_P2000.305007">'2000.3'!$H$16</definedName>
    <definedName name="_P2000.305008">'2000.3'!$I$16</definedName>
    <definedName name="_P2000.305009">'2000.3'!$J$16</definedName>
    <definedName name="_P2000.305010">'2000.3'!$K$16</definedName>
    <definedName name="_P2000.305011">'2000.3'!$L$16</definedName>
    <definedName name="_P2000.306002">'2000.3'!$C$17</definedName>
    <definedName name="_P2000.306003">'2000.3'!$D$17</definedName>
    <definedName name="_P2000.306004">'2000.3'!$E$17</definedName>
    <definedName name="_P2000.306005">'2000.3'!$F$17</definedName>
    <definedName name="_P2000.306006">'2000.3'!$G$17</definedName>
    <definedName name="_P2000.306007">'2000.3'!$H$17</definedName>
    <definedName name="_P2000.306008">'2000.3'!$I$17</definedName>
    <definedName name="_P2000.306009">'2000.3'!$J$17</definedName>
    <definedName name="_P2000.306010">'2000.3'!$K$17</definedName>
    <definedName name="_P2000.306011">'2000.3'!$L$17</definedName>
    <definedName name="_P2000.307002">'2000.3'!$C$18</definedName>
    <definedName name="_P2000.307003">'2000.3'!$D$18</definedName>
    <definedName name="_P2000.307004">'2000.3'!$E$18</definedName>
    <definedName name="_P2000.307005">'2000.3'!$F$18</definedName>
    <definedName name="_P2000.307006">'2000.3'!$G$18</definedName>
    <definedName name="_P2000.307007">'2000.3'!$H$18</definedName>
    <definedName name="_P2000.307008">'2000.3'!$I$18</definedName>
    <definedName name="_P2000.307009">'2000.3'!$J$18</definedName>
    <definedName name="_P2000.307010">'2000.3'!$K$18</definedName>
    <definedName name="_P2000.307011">'2000.3'!$L$18</definedName>
    <definedName name="_P2000.308002">'2000.3'!$C$19</definedName>
    <definedName name="_P2000.308003">'2000.3'!$D$19</definedName>
    <definedName name="_P2000.308004">'2000.3'!$E$19</definedName>
    <definedName name="_P2000.308005">'2000.3'!$F$19</definedName>
    <definedName name="_P2000.308006">'2000.3'!$G$19</definedName>
    <definedName name="_P2000.308007">'2000.3'!$H$19</definedName>
    <definedName name="_P2000.308008">'2000.3'!$I$19</definedName>
    <definedName name="_P2000.308009">'2000.3'!$J$19</definedName>
    <definedName name="_P2000.308010">'2000.3'!$K$19</definedName>
    <definedName name="_P2000.308011">'2000.3'!$L$19</definedName>
    <definedName name="_P2000.309002">'2000.3'!$C$20</definedName>
    <definedName name="_P2000.309003">'2000.3'!$D$20</definedName>
    <definedName name="_P2000.309004">'2000.3'!$E$20</definedName>
    <definedName name="_P2000.309005">'2000.3'!$F$20</definedName>
    <definedName name="_P2000.309006">'2000.3'!$G$20</definedName>
    <definedName name="_P2000.309007">'2000.3'!$H$20</definedName>
    <definedName name="_P2000.309008">'2000.3'!$I$20</definedName>
    <definedName name="_P2000.309009">'2000.3'!$J$20</definedName>
    <definedName name="_P2000.309010">'2000.3'!$K$20</definedName>
    <definedName name="_P2000.309011">'2000.3'!$L$20</definedName>
    <definedName name="_P2000.310002">'2000.3'!$C$21</definedName>
    <definedName name="_P2000.310003">'2000.3'!$D$21</definedName>
    <definedName name="_P2000.310004">'2000.3'!$E$21</definedName>
    <definedName name="_P2000.310005">'2000.3'!$F$21</definedName>
    <definedName name="_P2000.310006">'2000.3'!$G$21</definedName>
    <definedName name="_P2000.310007">'2000.3'!$H$21</definedName>
    <definedName name="_P2000.310008">'2000.3'!$I$21</definedName>
    <definedName name="_P2000.310009">'2000.3'!$J$21</definedName>
    <definedName name="_P2000.310010">'2000.3'!$K$21</definedName>
    <definedName name="_P2000.310011">'2000.3'!$L$21</definedName>
    <definedName name="_P2000.319902">'2000.3'!$C$22</definedName>
    <definedName name="_P2000.319903">'2000.3'!$D$22</definedName>
    <definedName name="_P2000.319904">'2000.3'!$E$22</definedName>
    <definedName name="_P2000.319905">'2000.3'!$F$22</definedName>
    <definedName name="_P2000.319906">'2000.3'!$G$22</definedName>
    <definedName name="_P2000.319907">'2000.3'!$H$22</definedName>
    <definedName name="_P2000.319908">'2000.3'!$I$22</definedName>
    <definedName name="_P2000.319909">'2000.3'!$J$22</definedName>
    <definedName name="_P2000.319910">'2000.3'!$K$22</definedName>
    <definedName name="_P2000.319911">'2000.3'!$L$22</definedName>
    <definedName name="_P2000.321012">'2000.3'!$C$27</definedName>
    <definedName name="_P2000.322012">'2000.3'!$C$28</definedName>
    <definedName name="_P200011001">'2000'!$G$11</definedName>
    <definedName name="_P200011002">'2000'!$H$11</definedName>
    <definedName name="_P200011003">'2000'!$I$11</definedName>
    <definedName name="_P200011004">'2000'!$J$11</definedName>
    <definedName name="_P200012001">'2000'!$G$12</definedName>
    <definedName name="_P200012002">'2000'!$H$12</definedName>
    <definedName name="_P200012003">'2000'!$I$12</definedName>
    <definedName name="_P200012004">'2000'!$J$12</definedName>
    <definedName name="_P200013001">'2000'!$G$13</definedName>
    <definedName name="_P200013002">'2000'!$H$13</definedName>
    <definedName name="_P200013003">'2000'!$I$13</definedName>
    <definedName name="_P200013004">'2000'!$J$13</definedName>
    <definedName name="_P200014001">'2000'!$G$14</definedName>
    <definedName name="_P200014002">'2000'!$H$14</definedName>
    <definedName name="_P200014003">'2000'!$I$14</definedName>
    <definedName name="_P200014004">'2000'!$J$14</definedName>
    <definedName name="_P200015001">'2000'!$G$15</definedName>
    <definedName name="_P200015002">'2000'!$H$15</definedName>
    <definedName name="_P200015003">'2000'!$I$15</definedName>
    <definedName name="_P200015004">'2000'!$J$15</definedName>
    <definedName name="_P200016001">'2000'!$G$16</definedName>
    <definedName name="_P200016002">'2000'!$H$16</definedName>
    <definedName name="_P200016003">'2000'!$I$16</definedName>
    <definedName name="_P200016004">'2000'!$J$16</definedName>
    <definedName name="_P200019901">'2000'!$G$17</definedName>
    <definedName name="_P200019902">'2000'!$H$17</definedName>
    <definedName name="_P200019903">'2000'!$I$17</definedName>
    <definedName name="_P200019904">'2000'!$J$17</definedName>
    <definedName name="_P2000199901">'2000'!$G$104</definedName>
    <definedName name="_P2000199902">'2000'!$H$104</definedName>
    <definedName name="_P200021001">'2000'!$G$22</definedName>
    <definedName name="_P200021002">'2000'!$H$22</definedName>
    <definedName name="_P200022001">'2000'!$G$23</definedName>
    <definedName name="_P200022002">'2000'!$H$23</definedName>
    <definedName name="_P200023001">'2000'!$G$24</definedName>
    <definedName name="_P200023002">'2000'!$H$24</definedName>
    <definedName name="_P200024001">'2000'!$G$25</definedName>
    <definedName name="_P200024002">'2000'!$H$25</definedName>
    <definedName name="_P200025001">'2000'!$G$26</definedName>
    <definedName name="_P200025002">'2000'!$H$26</definedName>
    <definedName name="_P200026001">'2000'!$G$27</definedName>
    <definedName name="_P200026002">'2000'!$H$27</definedName>
    <definedName name="_P200029901">'2000'!$G$28</definedName>
    <definedName name="_P200029902">'2000'!$H$28</definedName>
    <definedName name="_P200031001">'2000'!$G$30</definedName>
    <definedName name="_P200031002">'2000'!$H$30</definedName>
    <definedName name="_P200032001">'2000'!$G$31</definedName>
    <definedName name="_P200032002">'2000'!$H$31</definedName>
    <definedName name="_P200033001">'2000'!$G$32</definedName>
    <definedName name="_P200033002">'2000'!$H$32</definedName>
    <definedName name="_P200034001">'2000'!$G$33</definedName>
    <definedName name="_P200034002">'2000'!$H$33</definedName>
    <definedName name="_P200035001">'2000'!$G$34</definedName>
    <definedName name="_P200035002">'2000'!$H$34</definedName>
    <definedName name="_P200036001">'2000'!$G$35</definedName>
    <definedName name="_P200036002">'2000'!$H$35</definedName>
    <definedName name="_P200039901">'2000'!$G$36</definedName>
    <definedName name="_P200039902">'2000'!$H$36</definedName>
    <definedName name="_P200041001">'2000'!$G$38</definedName>
    <definedName name="_P200041002">'2000'!$H$38</definedName>
    <definedName name="_P200042001">'2000'!$G$39</definedName>
    <definedName name="_P200042002">'2000'!$H$39</definedName>
    <definedName name="_P200043001">'2000'!$G$40</definedName>
    <definedName name="_P200043002">'2000'!$H$40</definedName>
    <definedName name="_P200044001">'2000'!$G$41</definedName>
    <definedName name="_P200044002">'2000'!$H$41</definedName>
    <definedName name="_P200045001">'2000'!$G$42</definedName>
    <definedName name="_P200045002">'2000'!$H$42</definedName>
    <definedName name="_P200046001">'2000'!$G$43</definedName>
    <definedName name="_P200046002">'2000'!$H$43</definedName>
    <definedName name="_P200049901">'2000'!$G$44</definedName>
    <definedName name="_P200049902">'2000'!$H$44</definedName>
    <definedName name="_P200051001">'2000'!$G$62</definedName>
    <definedName name="_P200051002">'2000'!$H$62</definedName>
    <definedName name="_P200052001">'2000'!$G$63</definedName>
    <definedName name="_P200052002">'2000'!$H$63</definedName>
    <definedName name="_P200053001">'2000'!$G$64</definedName>
    <definedName name="_P200053002">'2000'!$H$64</definedName>
    <definedName name="_P200054001">'2000'!$G$65</definedName>
    <definedName name="_P200054002">'2000'!$H$65</definedName>
    <definedName name="_P200055001">'2000'!$G$66</definedName>
    <definedName name="_P200055002">'2000'!$H$66</definedName>
    <definedName name="_P200056001">'2000'!$G$67</definedName>
    <definedName name="_P200056002">'2000'!$H$67</definedName>
    <definedName name="_P200059901">'2000'!$G$68</definedName>
    <definedName name="_P200059902">'2000'!$H$68</definedName>
    <definedName name="_P200061001">'2000'!$G$70</definedName>
    <definedName name="_P200061002">'2000'!$H$70</definedName>
    <definedName name="_P200062001">'2000'!$G$71</definedName>
    <definedName name="_P200062002">'2000'!$H$71</definedName>
    <definedName name="_P200063001">'2000'!$G$72</definedName>
    <definedName name="_P200063002">'2000'!$H$72</definedName>
    <definedName name="_P200064001">'2000'!$G$73</definedName>
    <definedName name="_P200064002">'2000'!$H$73</definedName>
    <definedName name="_P200065001">'2000'!$G$74</definedName>
    <definedName name="_P200065002">'2000'!$H$74</definedName>
    <definedName name="_P200066001">'2000'!$G$75</definedName>
    <definedName name="_P200066002">'2000'!$H$75</definedName>
    <definedName name="_P200069901">'2000'!$G$76</definedName>
    <definedName name="_P200069902">'2000'!$H$76</definedName>
    <definedName name="_P200071001">'2000'!$G$78</definedName>
    <definedName name="_P200071002">'2000'!$H$78</definedName>
    <definedName name="_P200072001">'2000'!$G$79</definedName>
    <definedName name="_P200072002">'2000'!$H$79</definedName>
    <definedName name="_P200073001">'2000'!$G$80</definedName>
    <definedName name="_P200073002">'2000'!$H$80</definedName>
    <definedName name="_P200074001">'2000'!$G$81</definedName>
    <definedName name="_P200074002">'2000'!$H$81</definedName>
    <definedName name="_P200075001">'2000'!$G$82</definedName>
    <definedName name="_P200075002">'2000'!$H$82</definedName>
    <definedName name="_P200076001">'2000'!$G$83</definedName>
    <definedName name="_P200076002">'2000'!$H$83</definedName>
    <definedName name="_P200079901">'2000'!$G$84</definedName>
    <definedName name="_P200079902">'2000'!$H$84</definedName>
    <definedName name="_P200081001">'2000'!$G$86</definedName>
    <definedName name="_P200081002">'2000'!$H$86</definedName>
    <definedName name="_P200082001">'2000'!$G$87</definedName>
    <definedName name="_P200082002">'2000'!$H$87</definedName>
    <definedName name="_P200083001">'2000'!$G$88</definedName>
    <definedName name="_P200083002">'2000'!$H$88</definedName>
    <definedName name="_P200084001">'2000'!$G$89</definedName>
    <definedName name="_P200084002">'2000'!$H$89</definedName>
    <definedName name="_P200085001">'2000'!$G$90</definedName>
    <definedName name="_P200085002">'2000'!$H$90</definedName>
    <definedName name="_P200086001">'2000'!$G$91</definedName>
    <definedName name="_P200086002">'2000'!$H$91</definedName>
    <definedName name="_P200086901">'2000'!$G$92</definedName>
    <definedName name="_P200086902">'2000'!$H$92</definedName>
    <definedName name="_P200089901">'2000'!$G$93</definedName>
    <definedName name="_P200089902">'2000'!$H$93</definedName>
    <definedName name="_P200091001">'2000'!$G$97</definedName>
    <definedName name="_P200091002">'2000'!$H$97</definedName>
    <definedName name="_P200092001">'2000'!$G$98</definedName>
    <definedName name="_P200092002">'2000'!$H$98</definedName>
    <definedName name="_P200093001">'2000'!$G$99</definedName>
    <definedName name="_P200093002">'2000'!$H$99</definedName>
    <definedName name="_P200094001">'2000'!$G$100</definedName>
    <definedName name="_P200094002">'2000'!$H$100</definedName>
    <definedName name="_P200095001">'2000'!$G$101</definedName>
    <definedName name="_P200095002">'2000'!$H$101</definedName>
    <definedName name="_P200096001">'2000'!$G$102</definedName>
    <definedName name="_P200096002">'2000'!$H$102</definedName>
    <definedName name="_P200099901">'2000'!$G$103</definedName>
    <definedName name="_P200099902">'2000'!$H$103</definedName>
    <definedName name="_P210001001">'2100'!$B$11</definedName>
    <definedName name="_P210001002">'2100'!$C$11</definedName>
    <definedName name="_P210001003">'2100'!$D$11</definedName>
    <definedName name="_P210001004">'2100'!$E$11</definedName>
    <definedName name="_P210001005">'2100'!$F$11</definedName>
    <definedName name="_P210001006">'2100'!$G$11</definedName>
    <definedName name="_P210001007">'2100'!$H$11</definedName>
    <definedName name="_P210001008">'2100'!$I$11</definedName>
    <definedName name="_P210001009">'2100'!$J$11</definedName>
    <definedName name="_P210002001">'2100'!$B$12</definedName>
    <definedName name="_P210002002">'2100'!$C$12</definedName>
    <definedName name="_P210002003">'2100'!$D$12</definedName>
    <definedName name="_P210002004">'2100'!$E$12</definedName>
    <definedName name="_P210002005">'2100'!$F$12</definedName>
    <definedName name="_P210002006">'2100'!$G$12</definedName>
    <definedName name="_P210002007">'2100'!$H$12</definedName>
    <definedName name="_P210002008">'2100'!$I$12</definedName>
    <definedName name="_P210002009">'2100'!$J$12</definedName>
    <definedName name="_P210003001">'2100'!$B$13</definedName>
    <definedName name="_P210003002">'2100'!$C$13</definedName>
    <definedName name="_P210003003">'2100'!$D$13</definedName>
    <definedName name="_P210003004">'2100'!$E$13</definedName>
    <definedName name="_P210003005">'2100'!$F$13</definedName>
    <definedName name="_P210003006">'2100'!$G$13</definedName>
    <definedName name="_P210003007">'2100'!$H$13</definedName>
    <definedName name="_P210003008">'2100'!$I$13</definedName>
    <definedName name="_P210003009">'2100'!$J$13</definedName>
    <definedName name="_P210004001">'2100'!$B$14</definedName>
    <definedName name="_P210004002">'2100'!$C$14</definedName>
    <definedName name="_P210004003">'2100'!$D$14</definedName>
    <definedName name="_P210004004">'2100'!$E$14</definedName>
    <definedName name="_P210004005">'2100'!$F$14</definedName>
    <definedName name="_P210004006">'2100'!$G$14</definedName>
    <definedName name="_P210004007">'2100'!$H$14</definedName>
    <definedName name="_P210004008">'2100'!$I$14</definedName>
    <definedName name="_P210004009">'2100'!$J$14</definedName>
    <definedName name="_P210005001">'2100'!$B$15</definedName>
    <definedName name="_P210005002">'2100'!$C$15</definedName>
    <definedName name="_P210005003">'2100'!$D$15</definedName>
    <definedName name="_P210005004">'2100'!$E$15</definedName>
    <definedName name="_P210005005">'2100'!$F$15</definedName>
    <definedName name="_P210005006">'2100'!$G$15</definedName>
    <definedName name="_P210005007">'2100'!$H$15</definedName>
    <definedName name="_P210005008">'2100'!$I$15</definedName>
    <definedName name="_P210005009">'2100'!$J$15</definedName>
    <definedName name="_P210006001">'2100'!$B$16</definedName>
    <definedName name="_P210006002">'2100'!$C$16</definedName>
    <definedName name="_P210006003">'2100'!$D$16</definedName>
    <definedName name="_P210006004">'2100'!$E$16</definedName>
    <definedName name="_P210006005">'2100'!$F$16</definedName>
    <definedName name="_P210006006">'2100'!$G$16</definedName>
    <definedName name="_P210006007">'2100'!$H$16</definedName>
    <definedName name="_P210006008">'2100'!$I$16</definedName>
    <definedName name="_P210006009">'2100'!$J$16</definedName>
    <definedName name="_P210007001">'2100'!$B$17</definedName>
    <definedName name="_P210007002">'2100'!$C$17</definedName>
    <definedName name="_P210007003">'2100'!$D$17</definedName>
    <definedName name="_P210007004">'2100'!$E$17</definedName>
    <definedName name="_P210007005">'2100'!$F$17</definedName>
    <definedName name="_P210007006">'2100'!$G$17</definedName>
    <definedName name="_P210007007">'2100'!$H$17</definedName>
    <definedName name="_P210007008">'2100'!$I$17</definedName>
    <definedName name="_P210007009">'2100'!$J$17</definedName>
    <definedName name="_P210008001">'2100'!$B$18</definedName>
    <definedName name="_P210008002">'2100'!$C$18</definedName>
    <definedName name="_P210008003">'2100'!$D$18</definedName>
    <definedName name="_P210008004">'2100'!$E$18</definedName>
    <definedName name="_P210008005">'2100'!$F$18</definedName>
    <definedName name="_P210008006">'2100'!$G$18</definedName>
    <definedName name="_P210008007">'2100'!$H$18</definedName>
    <definedName name="_P210008008">'2100'!$I$18</definedName>
    <definedName name="_P210008009">'2100'!$J$18</definedName>
    <definedName name="_P210009001">'2100'!$B$19</definedName>
    <definedName name="_P210009002">'2100'!$C$19</definedName>
    <definedName name="_P210009003">'2100'!$D$19</definedName>
    <definedName name="_P210009004">'2100'!$E$19</definedName>
    <definedName name="_P210009005">'2100'!$F$19</definedName>
    <definedName name="_P210009006">'2100'!$G$19</definedName>
    <definedName name="_P210009007">'2100'!$H$19</definedName>
    <definedName name="_P210009008">'2100'!$I$19</definedName>
    <definedName name="_P210009009">'2100'!$J$19</definedName>
    <definedName name="_P210010001">'2100'!$B$20</definedName>
    <definedName name="_P210010002">'2100'!$C$20</definedName>
    <definedName name="_P210010003">'2100'!$D$20</definedName>
    <definedName name="_P210010004">'2100'!$E$20</definedName>
    <definedName name="_P210010005">'2100'!$F$20</definedName>
    <definedName name="_P210010006">'2100'!$G$20</definedName>
    <definedName name="_P210010007">'2100'!$H$20</definedName>
    <definedName name="_P210010008">'2100'!$I$20</definedName>
    <definedName name="_P210010009">'2100'!$J$20</definedName>
    <definedName name="_P210011001">'2100'!$B$21</definedName>
    <definedName name="_P210011002">'2100'!$C$21</definedName>
    <definedName name="_P210011003">'2100'!$D$21</definedName>
    <definedName name="_P210011004">'2100'!$E$21</definedName>
    <definedName name="_P210011005">'2100'!$F$21</definedName>
    <definedName name="_P210011006">'2100'!$G$21</definedName>
    <definedName name="_P210011007">'2100'!$H$21</definedName>
    <definedName name="_P210011008">'2100'!$I$21</definedName>
    <definedName name="_P210011009">'2100'!$J$21</definedName>
    <definedName name="_P210012001">'2100'!$B$22</definedName>
    <definedName name="_P210012002">'2100'!$C$22</definedName>
    <definedName name="_P210012003">'2100'!$D$22</definedName>
    <definedName name="_P210012004">'2100'!$E$22</definedName>
    <definedName name="_P210012005">'2100'!$F$22</definedName>
    <definedName name="_P210012006">'2100'!$G$22</definedName>
    <definedName name="_P210012007">'2100'!$H$22</definedName>
    <definedName name="_P210012008">'2100'!$I$22</definedName>
    <definedName name="_P210012009">'2100'!$J$22</definedName>
    <definedName name="_P210013001">'2100'!$B$23</definedName>
    <definedName name="_P210013002">'2100'!$C$23</definedName>
    <definedName name="_P210013003">'2100'!$D$23</definedName>
    <definedName name="_P210013004">'2100'!$E$23</definedName>
    <definedName name="_P210013005">'2100'!$F$23</definedName>
    <definedName name="_P210013006">'2100'!$G$23</definedName>
    <definedName name="_P210013007">'2100'!$H$23</definedName>
    <definedName name="_P210013008">'2100'!$I$23</definedName>
    <definedName name="_P210013009">'2100'!$J$23</definedName>
    <definedName name="_P210014001">'2100'!$B$24</definedName>
    <definedName name="_P210014002">'2100'!$C$24</definedName>
    <definedName name="_P210014003">'2100'!$D$24</definedName>
    <definedName name="_P210014004">'2100'!$E$24</definedName>
    <definedName name="_P210014005">'2100'!$F$24</definedName>
    <definedName name="_P210014006">'2100'!$G$24</definedName>
    <definedName name="_P210014007">'2100'!$H$24</definedName>
    <definedName name="_P210014008">'2100'!$I$24</definedName>
    <definedName name="_P210014009">'2100'!$J$24</definedName>
    <definedName name="_P210015001">'2100'!$B$25</definedName>
    <definedName name="_P210015002">'2100'!$C$25</definedName>
    <definedName name="_P210015003">'2100'!$D$25</definedName>
    <definedName name="_P210015004">'2100'!$E$25</definedName>
    <definedName name="_P210015005">'2100'!$F$25</definedName>
    <definedName name="_P210015006">'2100'!$G$25</definedName>
    <definedName name="_P210015007">'2100'!$H$25</definedName>
    <definedName name="_P210015008">'2100'!$I$25</definedName>
    <definedName name="_P210015009">'2100'!$J$25</definedName>
    <definedName name="_P210016001">'2100'!$B$26</definedName>
    <definedName name="_P210016002">'2100'!$C$26</definedName>
    <definedName name="_P210016003">'2100'!$D$26</definedName>
    <definedName name="_P210016004">'2100'!$E$26</definedName>
    <definedName name="_P210016005">'2100'!$F$26</definedName>
    <definedName name="_P210016006">'2100'!$G$26</definedName>
    <definedName name="_P210016007">'2100'!$H$26</definedName>
    <definedName name="_P210016008">'2100'!$I$26</definedName>
    <definedName name="_P210016009">'2100'!$J$26</definedName>
    <definedName name="_P210017001">'2100'!$B$27</definedName>
    <definedName name="_P210017002">'2100'!$C$27</definedName>
    <definedName name="_P210017003">'2100'!$D$27</definedName>
    <definedName name="_P210017004">'2100'!$E$27</definedName>
    <definedName name="_P210017005">'2100'!$F$27</definedName>
    <definedName name="_P210017006">'2100'!$G$27</definedName>
    <definedName name="_P210017007">'2100'!$H$27</definedName>
    <definedName name="_P210017008">'2100'!$I$27</definedName>
    <definedName name="_P210017009">'2100'!$J$27</definedName>
    <definedName name="_P210018001">'2100'!$B$28</definedName>
    <definedName name="_P210018002">'2100'!$C$28</definedName>
    <definedName name="_P210018003">'2100'!$D$28</definedName>
    <definedName name="_P210018004">'2100'!$E$28</definedName>
    <definedName name="_P210018005">'2100'!$F$28</definedName>
    <definedName name="_P210018006">'2100'!$G$28</definedName>
    <definedName name="_P210018007">'2100'!$H$28</definedName>
    <definedName name="_P210018008">'2100'!$I$28</definedName>
    <definedName name="_P210018009">'2100'!$J$28</definedName>
    <definedName name="_P210019001">'2100'!$B$29</definedName>
    <definedName name="_P210019002">'2100'!$C$29</definedName>
    <definedName name="_P210019003">'2100'!$D$29</definedName>
    <definedName name="_P210019004">'2100'!$E$29</definedName>
    <definedName name="_P210019005">'2100'!$F$29</definedName>
    <definedName name="_P210019006">'2100'!$G$29</definedName>
    <definedName name="_P210019007">'2100'!$H$29</definedName>
    <definedName name="_P210019008">'2100'!$I$29</definedName>
    <definedName name="_P210019009">'2100'!$J$29</definedName>
    <definedName name="_P210019905">'2100'!$F$30</definedName>
    <definedName name="_P210019906">'2100'!$G$30</definedName>
    <definedName name="_P210019907">'2100'!$H$30</definedName>
    <definedName name="_P210019909">'2100'!$J$30</definedName>
    <definedName name="_P211001001">'2110'!$B$11</definedName>
    <definedName name="_P211001002">'2110'!$C$11</definedName>
    <definedName name="_P211001003">'2110'!$D$11</definedName>
    <definedName name="_P211001004">'2110'!$E$11</definedName>
    <definedName name="_P211001005">'2110'!$F$11</definedName>
    <definedName name="_P211001006">'2110'!$G$11</definedName>
    <definedName name="_P211001007">'2110'!$H$11</definedName>
    <definedName name="_P211001008">'2110'!$I$11</definedName>
    <definedName name="_P211001009">'2110'!$J$11</definedName>
    <definedName name="_P211002001">'2110'!$B$12</definedName>
    <definedName name="_P211002002">'2110'!$C$12</definedName>
    <definedName name="_P211002003">'2110'!$D$12</definedName>
    <definedName name="_P211002004">'2110'!$E$12</definedName>
    <definedName name="_P211002005">'2110'!$F$12</definedName>
    <definedName name="_P211002006">'2110'!$G$12</definedName>
    <definedName name="_P211002007">'2110'!$H$12</definedName>
    <definedName name="_P211002008">'2110'!$I$12</definedName>
    <definedName name="_P211002009">'2110'!$J$12</definedName>
    <definedName name="_P211003001">'2110'!$B$13</definedName>
    <definedName name="_P211003002">'2110'!$C$13</definedName>
    <definedName name="_P211003003">'2110'!$D$13</definedName>
    <definedName name="_P211003004">'2110'!$E$13</definedName>
    <definedName name="_P211003005">'2110'!$F$13</definedName>
    <definedName name="_P211003006">'2110'!$G$13</definedName>
    <definedName name="_P211003007">'2110'!$H$13</definedName>
    <definedName name="_P211003008">'2110'!$I$13</definedName>
    <definedName name="_P211003009">'2110'!$J$13</definedName>
    <definedName name="_P211004001">'2110'!$B$14</definedName>
    <definedName name="_P211004002">'2110'!$C$14</definedName>
    <definedName name="_P211004003">'2110'!$D$14</definedName>
    <definedName name="_P211004004">'2110'!$E$14</definedName>
    <definedName name="_P211004005">'2110'!$F$14</definedName>
    <definedName name="_P211004006">'2110'!$G$14</definedName>
    <definedName name="_P211004007">'2110'!$H$14</definedName>
    <definedName name="_P211004008">'2110'!$I$14</definedName>
    <definedName name="_P211004009">'2110'!$J$14</definedName>
    <definedName name="_P211005001">'2110'!$B$15</definedName>
    <definedName name="_P211005002">'2110'!$C$15</definedName>
    <definedName name="_P211005003">'2110'!$D$15</definedName>
    <definedName name="_P211005004">'2110'!$E$15</definedName>
    <definedName name="_P211005005">'2110'!$F$15</definedName>
    <definedName name="_P211005006">'2110'!$G$15</definedName>
    <definedName name="_P211005007">'2110'!$H$15</definedName>
    <definedName name="_P211005008">'2110'!$I$15</definedName>
    <definedName name="_P211005009">'2110'!$J$15</definedName>
    <definedName name="_P211006001">'2110'!$B$16</definedName>
    <definedName name="_P211006002">'2110'!$C$16</definedName>
    <definedName name="_P211006003">'2110'!$D$16</definedName>
    <definedName name="_P211006004">'2110'!$E$16</definedName>
    <definedName name="_P211006005">'2110'!$F$16</definedName>
    <definedName name="_P211006006">'2110'!$G$16</definedName>
    <definedName name="_P211006007">'2110'!$H$16</definedName>
    <definedName name="_P211006008">'2110'!$I$16</definedName>
    <definedName name="_P211006009">'2110'!$J$16</definedName>
    <definedName name="_P211007001">'2110'!$B$17</definedName>
    <definedName name="_P211007002">'2110'!$C$17</definedName>
    <definedName name="_P211007003">'2110'!$D$17</definedName>
    <definedName name="_P211007004">'2110'!$E$17</definedName>
    <definedName name="_P211007005">'2110'!$F$17</definedName>
    <definedName name="_P211007006">'2110'!$G$17</definedName>
    <definedName name="_P211007007">'2110'!$H$17</definedName>
    <definedName name="_P211007008">'2110'!$I$17</definedName>
    <definedName name="_P211007009">'2110'!$J$17</definedName>
    <definedName name="_P211008001">'2110'!$B$18</definedName>
    <definedName name="_P211008002">'2110'!$C$18</definedName>
    <definedName name="_P211008003">'2110'!$D$18</definedName>
    <definedName name="_P211008004">'2110'!$E$18</definedName>
    <definedName name="_P211008005">'2110'!$F$18</definedName>
    <definedName name="_P211008006">'2110'!$G$18</definedName>
    <definedName name="_P211008007">'2110'!$H$18</definedName>
    <definedName name="_P211008008">'2110'!$I$18</definedName>
    <definedName name="_P211008009">'2110'!$J$18</definedName>
    <definedName name="_P211009001">'2110'!$B$19</definedName>
    <definedName name="_P211009002">'2110'!$C$19</definedName>
    <definedName name="_P211009003">'2110'!$D$19</definedName>
    <definedName name="_P211009004">'2110'!$E$19</definedName>
    <definedName name="_P211009005">'2110'!$F$19</definedName>
    <definedName name="_P211009006">'2110'!$G$19</definedName>
    <definedName name="_P211009007">'2110'!$H$19</definedName>
    <definedName name="_P211009008">'2110'!$I$19</definedName>
    <definedName name="_P211009009">'2110'!$J$19</definedName>
    <definedName name="_P211010001">'2110'!$B$20</definedName>
    <definedName name="_P211010002">'2110'!$C$20</definedName>
    <definedName name="_P211010003">'2110'!$D$20</definedName>
    <definedName name="_P211010004">'2110'!$E$20</definedName>
    <definedName name="_P211010005">'2110'!$F$20</definedName>
    <definedName name="_P211010006">'2110'!$G$20</definedName>
    <definedName name="_P211010007">'2110'!$H$20</definedName>
    <definedName name="_P211010008">'2110'!$I$20</definedName>
    <definedName name="_P211010009">'2110'!$J$20</definedName>
    <definedName name="_P211011001">'2110'!$B$21</definedName>
    <definedName name="_P211011002">'2110'!$C$21</definedName>
    <definedName name="_P211011003">'2110'!$D$21</definedName>
    <definedName name="_P211011004">'2110'!$E$21</definedName>
    <definedName name="_P211011005">'2110'!$F$21</definedName>
    <definedName name="_P211011006">'2110'!$G$21</definedName>
    <definedName name="_P211011007">'2110'!$H$21</definedName>
    <definedName name="_P211011008">'2110'!$I$21</definedName>
    <definedName name="_P211011009">'2110'!$J$21</definedName>
    <definedName name="_P211012001">'2110'!$B$22</definedName>
    <definedName name="_P211012002">'2110'!$C$22</definedName>
    <definedName name="_P211012003">'2110'!$D$22</definedName>
    <definedName name="_P211012004">'2110'!$E$22</definedName>
    <definedName name="_P211012005">'2110'!$F$22</definedName>
    <definedName name="_P211012006">'2110'!$G$22</definedName>
    <definedName name="_P211012007">'2110'!$H$22</definedName>
    <definedName name="_P211012008">'2110'!$I$22</definedName>
    <definedName name="_P211012009">'2110'!$J$22</definedName>
    <definedName name="_P211013001">'2110'!$B$23</definedName>
    <definedName name="_P211013002">'2110'!$C$23</definedName>
    <definedName name="_P211013003">'2110'!$D$23</definedName>
    <definedName name="_P211013004">'2110'!$E$23</definedName>
    <definedName name="_P211013005">'2110'!$F$23</definedName>
    <definedName name="_P211013006">'2110'!$G$23</definedName>
    <definedName name="_P211013007">'2110'!$H$23</definedName>
    <definedName name="_P211013008">'2110'!$I$23</definedName>
    <definedName name="_P211013009">'2110'!$J$23</definedName>
    <definedName name="_P211014001">'2110'!$B$24</definedName>
    <definedName name="_P211014002">'2110'!$C$24</definedName>
    <definedName name="_P211014003">'2110'!$D$24</definedName>
    <definedName name="_P211014004">'2110'!$E$24</definedName>
    <definedName name="_P211014005">'2110'!$F$24</definedName>
    <definedName name="_P211014006">'2110'!$G$24</definedName>
    <definedName name="_P211014007">'2110'!$H$24</definedName>
    <definedName name="_P211014008">'2110'!$I$24</definedName>
    <definedName name="_P211014009">'2110'!$J$24</definedName>
    <definedName name="_P211015001">'2110'!$B$25</definedName>
    <definedName name="_P211015002">'2110'!$C$25</definedName>
    <definedName name="_P211015003">'2110'!$D$25</definedName>
    <definedName name="_P211015004">'2110'!$E$25</definedName>
    <definedName name="_P211015005">'2110'!$F$25</definedName>
    <definedName name="_P211015006">'2110'!$G$25</definedName>
    <definedName name="_P211015007">'2110'!$H$25</definedName>
    <definedName name="_P211015008">'2110'!$I$25</definedName>
    <definedName name="_P211015009">'2110'!$J$25</definedName>
    <definedName name="_P211016001">'2110'!$B$26</definedName>
    <definedName name="_P211016002">'2110'!$C$26</definedName>
    <definedName name="_P211016003">'2110'!$D$26</definedName>
    <definedName name="_P211016004">'2110'!$E$26</definedName>
    <definedName name="_P211016005">'2110'!$F$26</definedName>
    <definedName name="_P211016006">'2110'!$G$26</definedName>
    <definedName name="_P211016007">'2110'!$H$26</definedName>
    <definedName name="_P211016008">'2110'!$I$26</definedName>
    <definedName name="_P211016009">'2110'!$J$26</definedName>
    <definedName name="_P211017001">'2110'!$B$27</definedName>
    <definedName name="_P211017002">'2110'!$C$27</definedName>
    <definedName name="_P211017003">'2110'!$D$27</definedName>
    <definedName name="_P211017004">'2110'!$E$27</definedName>
    <definedName name="_P211017005">'2110'!$F$27</definedName>
    <definedName name="_P211017006">'2110'!$G$27</definedName>
    <definedName name="_P211017007">'2110'!$H$27</definedName>
    <definedName name="_P211017008">'2110'!$I$27</definedName>
    <definedName name="_P211017009">'2110'!$J$27</definedName>
    <definedName name="_P211018001">'2110'!$B$28</definedName>
    <definedName name="_P211018002">'2110'!$C$28</definedName>
    <definedName name="_P211018003">'2110'!$D$28</definedName>
    <definedName name="_P211018004">'2110'!$E$28</definedName>
    <definedName name="_P211018005">'2110'!$F$28</definedName>
    <definedName name="_P211018006">'2110'!$G$28</definedName>
    <definedName name="_P211018007">'2110'!$H$28</definedName>
    <definedName name="_P211018008">'2110'!$I$28</definedName>
    <definedName name="_P211018009">'2110'!$J$28</definedName>
    <definedName name="_P211019001">'2110'!$B$29</definedName>
    <definedName name="_P211019002">'2110'!$C$29</definedName>
    <definedName name="_P211019003">'2110'!$D$29</definedName>
    <definedName name="_P211019004">'2110'!$E$29</definedName>
    <definedName name="_P211019005">'2110'!$F$29</definedName>
    <definedName name="_P211019006">'2110'!$G$29</definedName>
    <definedName name="_P211019007">'2110'!$H$29</definedName>
    <definedName name="_P211019008">'2110'!$I$29</definedName>
    <definedName name="_P211019009">'2110'!$J$29</definedName>
    <definedName name="_P211019905">'2110'!$F$30</definedName>
    <definedName name="_P211019906">'2110'!$G$30</definedName>
    <definedName name="_P211019907">'2110'!$H$30</definedName>
    <definedName name="_P211019909">'2110'!$J$30</definedName>
    <definedName name="_P234501001">'2345'!$A$11</definedName>
    <definedName name="_P234501002">'2345'!$C$11</definedName>
    <definedName name="_P234501201">'2345'!$A$12</definedName>
    <definedName name="_P234501202">'2345'!$C$12</definedName>
    <definedName name="_P234502001">'2345'!$A$13</definedName>
    <definedName name="_P234502002">'2345'!$C$13</definedName>
    <definedName name="_P234503001">'2345'!$A$14</definedName>
    <definedName name="_P234503002">'2345'!$C$14</definedName>
    <definedName name="_P234504001">'2345'!$A$15</definedName>
    <definedName name="_P234504002">'2345'!$C$15</definedName>
    <definedName name="_P234505001">'2345'!$A$16</definedName>
    <definedName name="_P234505002">'2345'!$C$16</definedName>
    <definedName name="_P234506001">'2345'!$A$17</definedName>
    <definedName name="_P234506002">'2345'!$C$17</definedName>
    <definedName name="_P234507001">'2345'!$A$18</definedName>
    <definedName name="_P234507002">'2345'!$C$18</definedName>
    <definedName name="_P234508001">'2345'!$A$19</definedName>
    <definedName name="_P234508002">'2345'!$C$19</definedName>
    <definedName name="_P234509001">'2345'!$A$20</definedName>
    <definedName name="_P234509002">'2345'!$C$20</definedName>
    <definedName name="_P234510001">'2345'!$A$21</definedName>
    <definedName name="_P234510002">'2345'!$C$21</definedName>
    <definedName name="_P234511001">'2345'!$A$22</definedName>
    <definedName name="_P234511002">'2345'!$C$22</definedName>
    <definedName name="_P234512001">'2345'!$A$23</definedName>
    <definedName name="_P234512002">'2345'!$C$23</definedName>
    <definedName name="_P234513001">'2345'!$A$24</definedName>
    <definedName name="_P234513002">'2345'!$C$24</definedName>
    <definedName name="_P234514001">'2345'!$A$25</definedName>
    <definedName name="_P234514002">'2345'!$C$25</definedName>
    <definedName name="_P234515001">'2345'!$A$26</definedName>
    <definedName name="_P234515002">'2345'!$C$26</definedName>
    <definedName name="_P234516001">'2345'!$A$27</definedName>
    <definedName name="_P234516002">'2345'!$C$27</definedName>
    <definedName name="_P234517001">'2345'!$A$28</definedName>
    <definedName name="_P234517002">'2345'!$C$28</definedName>
    <definedName name="_P234518001">'2345'!$A$29</definedName>
    <definedName name="_P234518002">'2345'!$C$29</definedName>
    <definedName name="_P234519001">'2345'!$A$30</definedName>
    <definedName name="_P234519002">'2345'!$C$30</definedName>
    <definedName name="_P234520001">'2345'!$A$31</definedName>
    <definedName name="_P234520002">'2345'!$C$31</definedName>
    <definedName name="_P234521001">'2345'!$A$32</definedName>
    <definedName name="_P234521002">'2345'!$C$32</definedName>
    <definedName name="_P234522001">'2345'!$A$33</definedName>
    <definedName name="_P234522002">'2345'!$C$33</definedName>
    <definedName name="_P234523001">'2345'!$A$34</definedName>
    <definedName name="_P234523002">'2345'!$C$34</definedName>
    <definedName name="_P234524001">'2345'!$A$35</definedName>
    <definedName name="_P234524002">'2345'!$C$35</definedName>
    <definedName name="_P234525001">'2345'!$A$36</definedName>
    <definedName name="_P234525002">'2345'!$C$36</definedName>
    <definedName name="_P234526001">'2345'!$A$37</definedName>
    <definedName name="_P234526002">'2345'!$C$37</definedName>
    <definedName name="_P234527001">'2345'!$A$38</definedName>
    <definedName name="_P234527002">'2345'!$C$38</definedName>
    <definedName name="_P234528001">'2345'!$A$39</definedName>
    <definedName name="_P234528002">'2345'!$C$39</definedName>
    <definedName name="_P234529001">'2345'!$A$40</definedName>
    <definedName name="_P234529002">'2345'!$C$40</definedName>
    <definedName name="_P234529902">'2345'!$C$41</definedName>
    <definedName name="_P240001001">'2400'!$B$11</definedName>
    <definedName name="_P240001002">'2400'!$C$11</definedName>
    <definedName name="_P240001003">'2400'!$D$11</definedName>
    <definedName name="_P240001004">'2400'!$E$11</definedName>
    <definedName name="_P240001005">'2400'!$F$11</definedName>
    <definedName name="_P240001006">'2400'!$G$11</definedName>
    <definedName name="_P240001007">'2400'!$H$11</definedName>
    <definedName name="_P240001008">'2400'!$I$11</definedName>
    <definedName name="_P240001009">'2400'!$J$11</definedName>
    <definedName name="_P240002001">'2400'!$B$12</definedName>
    <definedName name="_P240002002">'2400'!$C$12</definedName>
    <definedName name="_P240002003">'2400'!$D$12</definedName>
    <definedName name="_P240002004">'2400'!$E$12</definedName>
    <definedName name="_P240002005">'2400'!$F$12</definedName>
    <definedName name="_P240002006">'2400'!$G$12</definedName>
    <definedName name="_P240002007">'2400'!$H$12</definedName>
    <definedName name="_P240002008">'2400'!$I$12</definedName>
    <definedName name="_P240002009">'2400'!$J$12</definedName>
    <definedName name="_P240003001">'2400'!$B$13</definedName>
    <definedName name="_P240003002">'2400'!$C$13</definedName>
    <definedName name="_P240003003">'2400'!$D$13</definedName>
    <definedName name="_P240003004">'2400'!$E$13</definedName>
    <definedName name="_P240003005">'2400'!$F$13</definedName>
    <definedName name="_P240003006">'2400'!$G$13</definedName>
    <definedName name="_P240003007">'2400'!$H$13</definedName>
    <definedName name="_P240003008">'2400'!$I$13</definedName>
    <definedName name="_P240003009">'2400'!$J$13</definedName>
    <definedName name="_P240004001">'2400'!$B$14</definedName>
    <definedName name="_P240004002">'2400'!$C$14</definedName>
    <definedName name="_P240004003">'2400'!$D$14</definedName>
    <definedName name="_P240004004">'2400'!$E$14</definedName>
    <definedName name="_P240004005">'2400'!$F$14</definedName>
    <definedName name="_P240004006">'2400'!$G$14</definedName>
    <definedName name="_P240004007">'2400'!$H$14</definedName>
    <definedName name="_P240004008">'2400'!$I$14</definedName>
    <definedName name="_P240004009">'2400'!$J$14</definedName>
    <definedName name="_P240005001">'2400'!$B$15</definedName>
    <definedName name="_P240005002">'2400'!$C$15</definedName>
    <definedName name="_P240005003">'2400'!$D$15</definedName>
    <definedName name="_P240005004">'2400'!$E$15</definedName>
    <definedName name="_P240005005">'2400'!$F$15</definedName>
    <definedName name="_P240005006">'2400'!$G$15</definedName>
    <definedName name="_P240005007">'2400'!$H$15</definedName>
    <definedName name="_P240005008">'2400'!$I$15</definedName>
    <definedName name="_P240005009">'2400'!$J$15</definedName>
    <definedName name="_P240006001">'2400'!$B$16</definedName>
    <definedName name="_P240006002">'2400'!$C$16</definedName>
    <definedName name="_P240006003">'2400'!$D$16</definedName>
    <definedName name="_P240006004">'2400'!$E$16</definedName>
    <definedName name="_P240006005">'2400'!$F$16</definedName>
    <definedName name="_P240006006">'2400'!$G$16</definedName>
    <definedName name="_P240006007">'2400'!$H$16</definedName>
    <definedName name="_P240006008">'2400'!$I$16</definedName>
    <definedName name="_P240006009">'2400'!$J$16</definedName>
    <definedName name="_P240007001">'2400'!$B$17</definedName>
    <definedName name="_P240007002">'2400'!$C$17</definedName>
    <definedName name="_P240007003">'2400'!$D$17</definedName>
    <definedName name="_P240007004">'2400'!$E$17</definedName>
    <definedName name="_P240007005">'2400'!$F$17</definedName>
    <definedName name="_P240007006">'2400'!$G$17</definedName>
    <definedName name="_P240007007">'2400'!$H$17</definedName>
    <definedName name="_P240007008">'2400'!$I$17</definedName>
    <definedName name="_P240007009">'2400'!$J$17</definedName>
    <definedName name="_P240008001">'2400'!$B$18</definedName>
    <definedName name="_P240008002">'2400'!$C$18</definedName>
    <definedName name="_P240008003">'2400'!$D$18</definedName>
    <definedName name="_P240008004">'2400'!$E$18</definedName>
    <definedName name="_P240008005">'2400'!$F$18</definedName>
    <definedName name="_P240008006">'2400'!$G$18</definedName>
    <definedName name="_P240008007">'2400'!$H$18</definedName>
    <definedName name="_P240008008">'2400'!$I$18</definedName>
    <definedName name="_P240008009">'2400'!$J$18</definedName>
    <definedName name="_P240009001">'2400'!$B$19</definedName>
    <definedName name="_P240009002">'2400'!$C$19</definedName>
    <definedName name="_P240009003">'2400'!$D$19</definedName>
    <definedName name="_P240009004">'2400'!$E$19</definedName>
    <definedName name="_P240009005">'2400'!$F$19</definedName>
    <definedName name="_P240009006">'2400'!$G$19</definedName>
    <definedName name="_P240009007">'2400'!$H$19</definedName>
    <definedName name="_P240009008">'2400'!$I$19</definedName>
    <definedName name="_P240009009">'2400'!$J$19</definedName>
    <definedName name="_P240010001">'2400'!$B$20</definedName>
    <definedName name="_P240010002">'2400'!$C$20</definedName>
    <definedName name="_P240010003">'2400'!$D$20</definedName>
    <definedName name="_P240010004">'2400'!$E$20</definedName>
    <definedName name="_P240010005">'2400'!$F$20</definedName>
    <definedName name="_P240010006">'2400'!$G$20</definedName>
    <definedName name="_P240010007">'2400'!$H$20</definedName>
    <definedName name="_P240010008">'2400'!$I$20</definedName>
    <definedName name="_P240010009">'2400'!$J$20</definedName>
    <definedName name="_P240011001">'2400'!$B$21</definedName>
    <definedName name="_P240011002">'2400'!$C$21</definedName>
    <definedName name="_P240011003">'2400'!$D$21</definedName>
    <definedName name="_P240011004">'2400'!$E$21</definedName>
    <definedName name="_P240011005">'2400'!$F$21</definedName>
    <definedName name="_P240011006">'2400'!$G$21</definedName>
    <definedName name="_P240011007">'2400'!$H$21</definedName>
    <definedName name="_P240011008">'2400'!$I$21</definedName>
    <definedName name="_P240011009">'2400'!$J$21</definedName>
    <definedName name="_P240012001">'2400'!$B$22</definedName>
    <definedName name="_P240012002">'2400'!$C$22</definedName>
    <definedName name="_P240012003">'2400'!$D$22</definedName>
    <definedName name="_P240012004">'2400'!$E$22</definedName>
    <definedName name="_P240012005">'2400'!$F$22</definedName>
    <definedName name="_P240012006">'2400'!$G$22</definedName>
    <definedName name="_P240012007">'2400'!$H$22</definedName>
    <definedName name="_P240012008">'2400'!$I$22</definedName>
    <definedName name="_P240012009">'2400'!$J$22</definedName>
    <definedName name="_P240013001">'2400'!$B$23</definedName>
    <definedName name="_P240013002">'2400'!$C$23</definedName>
    <definedName name="_P240013003">'2400'!$D$23</definedName>
    <definedName name="_P240013004">'2400'!$E$23</definedName>
    <definedName name="_P240013005">'2400'!$F$23</definedName>
    <definedName name="_P240013006">'2400'!$G$23</definedName>
    <definedName name="_P240013007">'2400'!$H$23</definedName>
    <definedName name="_P240013008">'2400'!$I$23</definedName>
    <definedName name="_P240013009">'2400'!$J$23</definedName>
    <definedName name="_P240014001">'2400'!$B$24</definedName>
    <definedName name="_P240014002">'2400'!$C$24</definedName>
    <definedName name="_P240014003">'2400'!$D$24</definedName>
    <definedName name="_P240014004">'2400'!$E$24</definedName>
    <definedName name="_P240014005">'2400'!$F$24</definedName>
    <definedName name="_P240014006">'2400'!$G$24</definedName>
    <definedName name="_P240014007">'2400'!$H$24</definedName>
    <definedName name="_P240014008">'2400'!$I$24</definedName>
    <definedName name="_P240014009">'2400'!$J$24</definedName>
    <definedName name="_P240015001">'2400'!$B$25</definedName>
    <definedName name="_P240015002">'2400'!$C$25</definedName>
    <definedName name="_P240015003">'2400'!$D$25</definedName>
    <definedName name="_P240015004">'2400'!$E$25</definedName>
    <definedName name="_P240015005">'2400'!$F$25</definedName>
    <definedName name="_P240015006">'2400'!$G$25</definedName>
    <definedName name="_P240015007">'2400'!$H$25</definedName>
    <definedName name="_P240015008">'2400'!$I$25</definedName>
    <definedName name="_P240015009">'2400'!$J$25</definedName>
    <definedName name="_P240016001">'2400'!$B$26</definedName>
    <definedName name="_P240016002">'2400'!$C$26</definedName>
    <definedName name="_P240016003">'2400'!$D$26</definedName>
    <definedName name="_P240016004">'2400'!$E$26</definedName>
    <definedName name="_P240016005">'2400'!$F$26</definedName>
    <definedName name="_P240016006">'2400'!$G$26</definedName>
    <definedName name="_P240016007">'2400'!$H$26</definedName>
    <definedName name="_P240016008">'2400'!$I$26</definedName>
    <definedName name="_P240016009">'2400'!$J$26</definedName>
    <definedName name="_P240017001">'2400'!$B$27</definedName>
    <definedName name="_P240017002">'2400'!$C$27</definedName>
    <definedName name="_P240017003">'2400'!$D$27</definedName>
    <definedName name="_P240017004">'2400'!$E$27</definedName>
    <definedName name="_P240017005">'2400'!$F$27</definedName>
    <definedName name="_P240017006">'2400'!$G$27</definedName>
    <definedName name="_P240017007">'2400'!$H$27</definedName>
    <definedName name="_P240017008">'2400'!$I$27</definedName>
    <definedName name="_P240017009">'2400'!$J$27</definedName>
    <definedName name="_P240018001">'2400'!$B$28</definedName>
    <definedName name="_P240018002">'2400'!$C$28</definedName>
    <definedName name="_P240018003">'2400'!$D$28</definedName>
    <definedName name="_P240018004">'2400'!$E$28</definedName>
    <definedName name="_P240018005">'2400'!$F$28</definedName>
    <definedName name="_P240018006">'2400'!$G$28</definedName>
    <definedName name="_P240018007">'2400'!$H$28</definedName>
    <definedName name="_P240018008">'2400'!$I$28</definedName>
    <definedName name="_P240018009">'2400'!$J$28</definedName>
    <definedName name="_P240019001">'2400'!$B$29</definedName>
    <definedName name="_P240019002">'2400'!$C$29</definedName>
    <definedName name="_P240019003">'2400'!$D$29</definedName>
    <definedName name="_P240019004">'2400'!$E$29</definedName>
    <definedName name="_P240019005">'2400'!$F$29</definedName>
    <definedName name="_P240019006">'2400'!$G$29</definedName>
    <definedName name="_P240019007">'2400'!$H$29</definedName>
    <definedName name="_P240019008">'2400'!$I$29</definedName>
    <definedName name="_P240019009">'2400'!$J$29</definedName>
    <definedName name="_P240019905">'2400'!$F$30</definedName>
    <definedName name="_P240019906">'2400'!$G$30</definedName>
    <definedName name="_P240019907">'2400'!$H$30</definedName>
    <definedName name="_P240019909">'2400'!$J$30</definedName>
    <definedName name="_P2680.101001">'2680.1'!$B$12</definedName>
    <definedName name="_P2680.101002">'2680.1'!$C$12</definedName>
    <definedName name="_P2680.101003">'2680.1'!$D$12</definedName>
    <definedName name="_P2680.101004">'2680.1'!$E$12</definedName>
    <definedName name="_P2680.102001">'2680.1'!$B$13</definedName>
    <definedName name="_P2680.102002">'2680.1'!$C$13</definedName>
    <definedName name="_P2680.102003">'2680.1'!$D$13</definedName>
    <definedName name="_P2680.102004">'2680.1'!$E$13</definedName>
    <definedName name="_P2680.103001">'2680.1'!$B$14</definedName>
    <definedName name="_P2680.103002">'2680.1'!$C$14</definedName>
    <definedName name="_P2680.103003">'2680.1'!$D$14</definedName>
    <definedName name="_P2680.103004">'2680.1'!$E$14</definedName>
    <definedName name="_P2680.104001">'2680.1'!$B$15</definedName>
    <definedName name="_P2680.104002">'2680.1'!$C$15</definedName>
    <definedName name="_P2680.104003">'2680.1'!$D$15</definedName>
    <definedName name="_P2680.104004">'2680.1'!$E$15</definedName>
    <definedName name="_P2680.105001">'2680.1'!$B$16</definedName>
    <definedName name="_P2680.105002">'2680.1'!$C$16</definedName>
    <definedName name="_P2680.105003">'2680.1'!$D$16</definedName>
    <definedName name="_P2680.105004">'2680.1'!$E$16</definedName>
    <definedName name="_P2680.106001">'2680.1'!$B$17</definedName>
    <definedName name="_P2680.106002">'2680.1'!$C$17</definedName>
    <definedName name="_P2680.106003">'2680.1'!$D$17</definedName>
    <definedName name="_P2680.106004">'2680.1'!$E$17</definedName>
    <definedName name="_P2680.107001">'2680.1'!$B$18</definedName>
    <definedName name="_P2680.107002">'2680.1'!$C$18</definedName>
    <definedName name="_P2680.107003">'2680.1'!$D$18</definedName>
    <definedName name="_P2680.107004">'2680.1'!$E$18</definedName>
    <definedName name="_P2680.108001">'2680.1'!$B$19</definedName>
    <definedName name="_P2680.108002">'2680.1'!$C$19</definedName>
    <definedName name="_P2680.108003">'2680.1'!$D$19</definedName>
    <definedName name="_P2680.108004">'2680.1'!$E$19</definedName>
    <definedName name="_P2680.109001">'2680.1'!$B$20</definedName>
    <definedName name="_P2680.109002">'2680.1'!$C$20</definedName>
    <definedName name="_P2680.109003">'2680.1'!$D$20</definedName>
    <definedName name="_P2680.109004">'2680.1'!$E$20</definedName>
    <definedName name="_P2680.110001">'2680.1'!$B$21</definedName>
    <definedName name="_P2680.110002">'2680.1'!$C$21</definedName>
    <definedName name="_P2680.110003">'2680.1'!$D$21</definedName>
    <definedName name="_P2680.110004">'2680.1'!$E$21</definedName>
    <definedName name="_P2680.111001">'2680.1'!$B$22</definedName>
    <definedName name="_P2680.111002">'2680.1'!$C$22</definedName>
    <definedName name="_P2680.111003">'2680.1'!$D$22</definedName>
    <definedName name="_P2680.111004">'2680.1'!$E$22</definedName>
    <definedName name="_P2680.113001">'2680.1'!$B$24</definedName>
    <definedName name="_P2680.113002">'2680.1'!$C$24</definedName>
    <definedName name="_P2680.113003">'2680.1'!$D$24</definedName>
    <definedName name="_P2680.113004">'2680.1'!$E$24</definedName>
    <definedName name="_P2680.119902">'2680.1'!$C$25</definedName>
    <definedName name="_P2680.119903">'2680.1'!$D$25</definedName>
    <definedName name="_P2680.119904">'2680.1'!$E$25</definedName>
    <definedName name="_P2680.120001">'2680.1'!$B$31</definedName>
    <definedName name="_P2680.120002">'2680.1'!$C$31</definedName>
    <definedName name="_P2680.120003">'2680.1'!$D$31</definedName>
    <definedName name="_P2680.120004">'2680.1'!$E$31</definedName>
    <definedName name="_P2680.121001">'2680.1'!$B$32</definedName>
    <definedName name="_P2680.121002">'2680.1'!$C$32</definedName>
    <definedName name="_P2680.121003">'2680.1'!$D$32</definedName>
    <definedName name="_P2680.121004">'2680.1'!$E$32</definedName>
    <definedName name="_P2680.122001">'2680.1'!$B$33</definedName>
    <definedName name="_P2680.122002">'2680.1'!$C$33</definedName>
    <definedName name="_P2680.122003">'2680.1'!$D$33</definedName>
    <definedName name="_P2680.122004">'2680.1'!$E$33</definedName>
    <definedName name="_P2680.123001">'2680.1'!$B$34</definedName>
    <definedName name="_P2680.123002">'2680.1'!$C$34</definedName>
    <definedName name="_P2680.123003">'2680.1'!$D$34</definedName>
    <definedName name="_P2680.123004">'2680.1'!$E$34</definedName>
    <definedName name="_P2680.124001">'2680.1'!$B$35</definedName>
    <definedName name="_P2680.124002">'2680.1'!$C$35</definedName>
    <definedName name="_P2680.124003">'2680.1'!$D$35</definedName>
    <definedName name="_P2680.124004">'2680.1'!$E$35</definedName>
    <definedName name="_P2680.125001">'2680.1'!$B$36</definedName>
    <definedName name="_P2680.125002">'2680.1'!$C$36</definedName>
    <definedName name="_P2680.125003">'2680.1'!$D$36</definedName>
    <definedName name="_P2680.125004">'2680.1'!$E$36</definedName>
    <definedName name="_P2680.126001">'2680.1'!$B$37</definedName>
    <definedName name="_P2680.126002">'2680.1'!$C$37</definedName>
    <definedName name="_P2680.126003">'2680.1'!$D$37</definedName>
    <definedName name="_P2680.126004">'2680.1'!$E$37</definedName>
    <definedName name="_P2680.128001">'2680.1'!$B$39</definedName>
    <definedName name="_P2680.128002">'2680.1'!$C$39</definedName>
    <definedName name="_P2680.128003">'2680.1'!$D$39</definedName>
    <definedName name="_P2680.128004">'2680.1'!$E$39</definedName>
    <definedName name="_P2680.129902">'2680.1'!$C$40</definedName>
    <definedName name="_P2680.129903">'2680.1'!$D$40</definedName>
    <definedName name="_P2680.129904">'2680.1'!$E$40</definedName>
    <definedName name="_P2680.201001">'2680.2'!$B$12</definedName>
    <definedName name="_P2680.201002">'2680.2'!$C$12</definedName>
    <definedName name="_P2680.201003">'2680.2'!$D$12</definedName>
    <definedName name="_P2680.201004">'2680.2'!$E$12</definedName>
    <definedName name="_P2680.202001">'2680.2'!$B$13</definedName>
    <definedName name="_P2680.202002">'2680.2'!$C$13</definedName>
    <definedName name="_P2680.202003">'2680.2'!$D$13</definedName>
    <definedName name="_P2680.202004">'2680.2'!$E$13</definedName>
    <definedName name="_P2680.203001">'2680.2'!$B$14</definedName>
    <definedName name="_P2680.203002">'2680.2'!$C$14</definedName>
    <definedName name="_P2680.203003">'2680.2'!$D$14</definedName>
    <definedName name="_P2680.203004">'2680.2'!$E$14</definedName>
    <definedName name="_P2680.204001">'2680.2'!$B$15</definedName>
    <definedName name="_P2680.204002">'2680.2'!$C$15</definedName>
    <definedName name="_P2680.204003">'2680.2'!$D$15</definedName>
    <definedName name="_P2680.204004">'2680.2'!$E$15</definedName>
    <definedName name="_P2680.205001">'2680.2'!$B$16</definedName>
    <definedName name="_P2680.205002">'2680.2'!$C$16</definedName>
    <definedName name="_P2680.205003">'2680.2'!$D$16</definedName>
    <definedName name="_P2680.205004">'2680.2'!$E$16</definedName>
    <definedName name="_P2680.206001">'2680.2'!$B$17</definedName>
    <definedName name="_P2680.206002">'2680.2'!$C$17</definedName>
    <definedName name="_P2680.206003">'2680.2'!$D$17</definedName>
    <definedName name="_P2680.206004">'2680.2'!$E$17</definedName>
    <definedName name="_P2680.207001">'2680.2'!$B$18</definedName>
    <definedName name="_P2680.207002">'2680.2'!$C$18</definedName>
    <definedName name="_P2680.207003">'2680.2'!$D$18</definedName>
    <definedName name="_P2680.207004">'2680.2'!$E$18</definedName>
    <definedName name="_P2680.208001">'2680.2'!$B$19</definedName>
    <definedName name="_P2680.208002">'2680.2'!$C$19</definedName>
    <definedName name="_P2680.208003">'2680.2'!$D$19</definedName>
    <definedName name="_P2680.208004">'2680.2'!$E$19</definedName>
    <definedName name="_P2680.209001">'2680.2'!$B$20</definedName>
    <definedName name="_P2680.209002">'2680.2'!$C$20</definedName>
    <definedName name="_P2680.209003">'2680.2'!$D$20</definedName>
    <definedName name="_P2680.209004">'2680.2'!$E$20</definedName>
    <definedName name="_P2680.210001">'2680.2'!$B$21</definedName>
    <definedName name="_P2680.210002">'2680.2'!$C$21</definedName>
    <definedName name="_P2680.210003">'2680.2'!$D$21</definedName>
    <definedName name="_P2680.210004">'2680.2'!$E$21</definedName>
    <definedName name="_P2680.211001">'2680.2'!$B$22</definedName>
    <definedName name="_P2680.211002">'2680.2'!$C$22</definedName>
    <definedName name="_P2680.211003">'2680.2'!$D$22</definedName>
    <definedName name="_P2680.211004">'2680.2'!$E$22</definedName>
    <definedName name="_P2680.213001">'2680.2'!$B$24</definedName>
    <definedName name="_P2680.213002">'2680.2'!$C$24</definedName>
    <definedName name="_P2680.213003">'2680.2'!$D$24</definedName>
    <definedName name="_P2680.213004">'2680.2'!$E$24</definedName>
    <definedName name="_P2680.219902">'2680.2'!$C$25</definedName>
    <definedName name="_P2680.219903">'2680.2'!$D$25</definedName>
    <definedName name="_P2680.219904">'2680.2'!$E$25</definedName>
    <definedName name="_P2680.220001">'2680.2'!$B$31</definedName>
    <definedName name="_P2680.220002">'2680.2'!$C$31</definedName>
    <definedName name="_P2680.220003">'2680.2'!$D$31</definedName>
    <definedName name="_P2680.220004">'2680.2'!$E$31</definedName>
    <definedName name="_P2680.221001">'2680.2'!$B$32</definedName>
    <definedName name="_P2680.221002">'2680.2'!$C$32</definedName>
    <definedName name="_P2680.221003">'2680.2'!$D$32</definedName>
    <definedName name="_P2680.221004">'2680.2'!$E$32</definedName>
    <definedName name="_P2680.222001">'2680.2'!$B$33</definedName>
    <definedName name="_P2680.222002">'2680.2'!$C$33</definedName>
    <definedName name="_P2680.222003">'2680.2'!$D$33</definedName>
    <definedName name="_P2680.222004">'2680.2'!$E$33</definedName>
    <definedName name="_P2680.223001">'2680.2'!$B$34</definedName>
    <definedName name="_P2680.223002">'2680.2'!$C$34</definedName>
    <definedName name="_P2680.223003">'2680.2'!$D$34</definedName>
    <definedName name="_P2680.223004">'2680.2'!$E$34</definedName>
    <definedName name="_P2680.224001">'2680.2'!$B$35</definedName>
    <definedName name="_P2680.224002">'2680.2'!$C$35</definedName>
    <definedName name="_P2680.224003">'2680.2'!$D$35</definedName>
    <definedName name="_P2680.224004">'2680.2'!$E$35</definedName>
    <definedName name="_P2680.225001">'2680.2'!$B$36</definedName>
    <definedName name="_P2680.225002">'2680.2'!$C$36</definedName>
    <definedName name="_P2680.225003">'2680.2'!$D$36</definedName>
    <definedName name="_P2680.225004">'2680.2'!$E$36</definedName>
    <definedName name="_P2680.226001">'2680.2'!$B$37</definedName>
    <definedName name="_P2680.226002">'2680.2'!$C$37</definedName>
    <definedName name="_P2680.226003">'2680.2'!$D$37</definedName>
    <definedName name="_P2680.226004">'2680.2'!$E$37</definedName>
    <definedName name="_P2680.228001">'2680.2'!$B$39</definedName>
    <definedName name="_P2680.228002">'2680.2'!$C$39</definedName>
    <definedName name="_P2680.228003">'2680.2'!$D$39</definedName>
    <definedName name="_P2680.228004">'2680.2'!$E$39</definedName>
    <definedName name="_P2680.229902">'2680.2'!$C$40</definedName>
    <definedName name="_P2680.229903">'2680.2'!$D$40</definedName>
    <definedName name="_P2680.229904">'2680.2'!$E$40</definedName>
    <definedName name="_P268001001">'2680'!$B$12</definedName>
    <definedName name="_P268001002">'2680'!$C$12</definedName>
    <definedName name="_P268001003">'2680'!$D$12</definedName>
    <definedName name="_P268001004">'2680'!$E$12</definedName>
    <definedName name="_P268002001">'2680'!$B$13</definedName>
    <definedName name="_P268002002">'2680'!$C$13</definedName>
    <definedName name="_P268002003">'2680'!$D$13</definedName>
    <definedName name="_P268002004">'2680'!$E$13</definedName>
    <definedName name="_P268003001">'2680'!$B$14</definedName>
    <definedName name="_P268003002">'2680'!$C$14</definedName>
    <definedName name="_P268003003">'2680'!$D$14</definedName>
    <definedName name="_P268003004">'2680'!$E$14</definedName>
    <definedName name="_P268004001">'2680'!$B$15</definedName>
    <definedName name="_P268004002">'2680'!$C$15</definedName>
    <definedName name="_P268004003">'2680'!$D$15</definedName>
    <definedName name="_P268004004">'2680'!$E$15</definedName>
    <definedName name="_P268005001">'2680'!$B$16</definedName>
    <definedName name="_P268005002">'2680'!$C$16</definedName>
    <definedName name="_P268005003">'2680'!$D$16</definedName>
    <definedName name="_P268005004">'2680'!$E$16</definedName>
    <definedName name="_P268006001">'2680'!$B$17</definedName>
    <definedName name="_P268006002">'2680'!$C$17</definedName>
    <definedName name="_P268006003">'2680'!$D$17</definedName>
    <definedName name="_P268006004">'2680'!$E$17</definedName>
    <definedName name="_P268007001">'2680'!$B$18</definedName>
    <definedName name="_P268007002">'2680'!$C$18</definedName>
    <definedName name="_P268007003">'2680'!$D$18</definedName>
    <definedName name="_P268007004">'2680'!$E$18</definedName>
    <definedName name="_P268008001">'2680'!$B$19</definedName>
    <definedName name="_P268008002">'2680'!$C$19</definedName>
    <definedName name="_P268008003">'2680'!$D$19</definedName>
    <definedName name="_P268008004">'2680'!$E$19</definedName>
    <definedName name="_P268009001">'2680'!$B$20</definedName>
    <definedName name="_P268009002">'2680'!$C$20</definedName>
    <definedName name="_P268009003">'2680'!$D$20</definedName>
    <definedName name="_P268009004">'2680'!$E$20</definedName>
    <definedName name="_P268010001">'2680'!$B$21</definedName>
    <definedName name="_P268010002">'2680'!$C$21</definedName>
    <definedName name="_P268010003">'2680'!$D$21</definedName>
    <definedName name="_P268010004">'2680'!$E$21</definedName>
    <definedName name="_P268011001">'2680'!$B$22</definedName>
    <definedName name="_P268011002">'2680'!$C$22</definedName>
    <definedName name="_P268011003">'2680'!$D$22</definedName>
    <definedName name="_P268011004">'2680'!$E$22</definedName>
    <definedName name="_P268012001">'2680'!$B$23</definedName>
    <definedName name="_P268012002">'2680'!$C$23</definedName>
    <definedName name="_P268012003">'2680'!$D$23</definedName>
    <definedName name="_P268012004">'2680'!$E$23</definedName>
    <definedName name="_P268013001">'2680'!$B$24</definedName>
    <definedName name="_P268013002">'2680'!$C$24</definedName>
    <definedName name="_P268013003">'2680'!$D$24</definedName>
    <definedName name="_P268013004">'2680'!$E$24</definedName>
    <definedName name="_P268014001">'2680'!$B$25</definedName>
    <definedName name="_P268014002">'2680'!$C$25</definedName>
    <definedName name="_P268014003">'2680'!$D$25</definedName>
    <definedName name="_P268014004">'2680'!$E$25</definedName>
    <definedName name="_P268015001">'2680'!$B$26</definedName>
    <definedName name="_P268015002">'2680'!$C$26</definedName>
    <definedName name="_P268015003">'2680'!$D$26</definedName>
    <definedName name="_P268015004">'2680'!$E$26</definedName>
    <definedName name="_P268016001">'2680'!$B$27</definedName>
    <definedName name="_P268016002">'2680'!$C$27</definedName>
    <definedName name="_P268016003">'2680'!$D$27</definedName>
    <definedName name="_P268016004">'2680'!$E$27</definedName>
    <definedName name="_P268017001">'2680'!$B$28</definedName>
    <definedName name="_P268017002">'2680'!$C$28</definedName>
    <definedName name="_P268017003">'2680'!$D$28</definedName>
    <definedName name="_P268017004">'2680'!$E$28</definedName>
    <definedName name="_P268018001">'2680'!$B$29</definedName>
    <definedName name="_P268018002">'2680'!$C$29</definedName>
    <definedName name="_P268018003">'2680'!$D$29</definedName>
    <definedName name="_P268018004">'2680'!$E$29</definedName>
    <definedName name="_P268019001">'2680'!$B$31</definedName>
    <definedName name="_P268019002">'2680'!$C$31</definedName>
    <definedName name="_P268019003">'2680'!$D$31</definedName>
    <definedName name="_P268019004">'2680'!$E$31</definedName>
    <definedName name="_P268020001">'2680'!$B$32</definedName>
    <definedName name="_P268020002">'2680'!$C$32</definedName>
    <definedName name="_P268020003">'2680'!$D$32</definedName>
    <definedName name="_P268020004">'2680'!$E$32</definedName>
    <definedName name="_P268021001">'2680'!$B$33</definedName>
    <definedName name="_P268021002">'2680'!$C$33</definedName>
    <definedName name="_P268021003">'2680'!$D$33</definedName>
    <definedName name="_P268021004">'2680'!$E$33</definedName>
    <definedName name="_P268022001">'2680'!$B$34</definedName>
    <definedName name="_P268022002">'2680'!$C$34</definedName>
    <definedName name="_P268022003">'2680'!$D$34</definedName>
    <definedName name="_P268022004">'2680'!$E$34</definedName>
    <definedName name="_P268023001">'2680'!$B$35</definedName>
    <definedName name="_P268023002">'2680'!$C$35</definedName>
    <definedName name="_P268023003">'2680'!$D$35</definedName>
    <definedName name="_P268023004">'2680'!$E$35</definedName>
    <definedName name="_P268024001">'2680'!$B$36</definedName>
    <definedName name="_P268024002">'2680'!$C$36</definedName>
    <definedName name="_P268024003">'2680'!$D$36</definedName>
    <definedName name="_P268024004">'2680'!$E$36</definedName>
    <definedName name="_P268025001">'2680'!$B$37</definedName>
    <definedName name="_P268025002">'2680'!$C$37</definedName>
    <definedName name="_P268025003">'2680'!$D$37</definedName>
    <definedName name="_P268025004">'2680'!$E$37</definedName>
    <definedName name="_P268026001">'2680'!$B$38</definedName>
    <definedName name="_P268026002">'2680'!$C$38</definedName>
    <definedName name="_P268026003">'2680'!$D$38</definedName>
    <definedName name="_P268026004">'2680'!$E$38</definedName>
    <definedName name="_P268027001">'2680'!$B$39</definedName>
    <definedName name="_P268027002">'2680'!$C$39</definedName>
    <definedName name="_P268027003">'2680'!$D$39</definedName>
    <definedName name="_P268027004">'2680'!$E$39</definedName>
    <definedName name="_P268028001">'2680'!$B$40</definedName>
    <definedName name="_P268028002">'2680'!$C$40</definedName>
    <definedName name="_P268028003">'2680'!$D$40</definedName>
    <definedName name="_P268028004">'2680'!$E$40</definedName>
    <definedName name="_P268029001">'2680'!$B$41</definedName>
    <definedName name="_P268029002">'2680'!$C$41</definedName>
    <definedName name="_P268029003">'2680'!$D$41</definedName>
    <definedName name="_P268029004">'2680'!$E$41</definedName>
    <definedName name="_P268030001">'2680'!$B$42</definedName>
    <definedName name="_P268030002">'2680'!$C$42</definedName>
    <definedName name="_P268030003">'2680'!$D$42</definedName>
    <definedName name="_P268030004">'2680'!$E$42</definedName>
    <definedName name="_P268031001">'2680'!$B$43</definedName>
    <definedName name="_P268031002">'2680'!$C$43</definedName>
    <definedName name="_P268031003">'2680'!$D$43</definedName>
    <definedName name="_P268031004">'2680'!$E$43</definedName>
    <definedName name="_P268032001">'2680'!$B$44</definedName>
    <definedName name="_P268032002">'2680'!$C$44</definedName>
    <definedName name="_P268032003">'2680'!$D$44</definedName>
    <definedName name="_P268032004">'2680'!$E$44</definedName>
    <definedName name="_P268033001">'2680'!$B$45</definedName>
    <definedName name="_P268033002">'2680'!$C$45</definedName>
    <definedName name="_P268033003">'2680'!$D$45</definedName>
    <definedName name="_P268033004">'2680'!$E$45</definedName>
    <definedName name="_P268039903">'2680'!$D$46</definedName>
    <definedName name="_P268039904">'2680'!$E$46</definedName>
    <definedName name="_P268040001">'2680'!$B$48</definedName>
    <definedName name="_P268040002">'2680'!$C$48</definedName>
    <definedName name="_P268040003">'2680'!$D$48</definedName>
    <definedName name="_P268040004">'2680'!$E$48</definedName>
    <definedName name="_P268041001">'2680'!$B$49</definedName>
    <definedName name="_P268041002">'2680'!$C$49</definedName>
    <definedName name="_P268041003">'2680'!$D$49</definedName>
    <definedName name="_P268041004">'2680'!$E$49</definedName>
    <definedName name="_P268042001">'2680'!$B$50</definedName>
    <definedName name="_P268042002">'2680'!$C$50</definedName>
    <definedName name="_P268042003">'2680'!$D$50</definedName>
    <definedName name="_P268042004">'2680'!$E$50</definedName>
    <definedName name="_P268049903">'2680'!$D$51</definedName>
    <definedName name="_P268049904">'2680'!$E$51</definedName>
    <definedName name="_P268050001">'2680'!$B$53</definedName>
    <definedName name="_P268050002">'2680'!$C$53</definedName>
    <definedName name="_P268050003">'2680'!$D$53</definedName>
    <definedName name="_P268050004">'2680'!$E$53</definedName>
    <definedName name="_P268051001">'2680'!$B$54</definedName>
    <definedName name="_P268051002">'2680'!$C$54</definedName>
    <definedName name="_P268051003">'2680'!$D$54</definedName>
    <definedName name="_P268051004">'2680'!$E$54</definedName>
    <definedName name="_P268052001">'2680'!$B$55</definedName>
    <definedName name="_P268052002">'2680'!$C$55</definedName>
    <definedName name="_P268052003">'2680'!$D$55</definedName>
    <definedName name="_P268052004">'2680'!$E$55</definedName>
    <definedName name="_P268053003">'2680'!$D$57</definedName>
    <definedName name="_P268054001">'2680'!$B$59</definedName>
    <definedName name="_P300300001">'300'!$E$11</definedName>
    <definedName name="_P300301001">'300'!$E$12</definedName>
    <definedName name="_P300302001">'300'!$E$13</definedName>
    <definedName name="_P300303001">'300'!$E$14</definedName>
    <definedName name="_P300304001">'300'!$E$15</definedName>
    <definedName name="_P300305001">'300'!$E$16</definedName>
    <definedName name="_P300306001">'300'!$E$17</definedName>
    <definedName name="_P300307001">'300'!$E$18</definedName>
    <definedName name="_P300308001">'300'!$E$19</definedName>
    <definedName name="_P300309902">'300'!$E$21</definedName>
    <definedName name="_P300310001">'300'!$E$24</definedName>
    <definedName name="_P300311001">'300'!$E$25</definedName>
    <definedName name="_P300312001">'300'!$E$26</definedName>
    <definedName name="_P300313001">'300'!$E$27</definedName>
    <definedName name="_P300314001">'300'!$E$28</definedName>
    <definedName name="_P300318902">'300'!$E$30</definedName>
    <definedName name="_P300319902">'300'!$E$32</definedName>
    <definedName name="_P300321002">'300'!$E$34</definedName>
    <definedName name="_P300321902">'300'!$E$36</definedName>
    <definedName name="_P300330002">'300'!$E$39</definedName>
    <definedName name="_P300331001">'300'!$E$42</definedName>
    <definedName name="_P300331501">'300'!$E$43</definedName>
    <definedName name="_P300332001">'300'!$E$44</definedName>
    <definedName name="_P300332502">'300'!$E$46</definedName>
    <definedName name="_P300333101">'300'!$E$49</definedName>
    <definedName name="_P300334101">'300'!$E$50</definedName>
    <definedName name="_P300335101">'300'!$E$51</definedName>
    <definedName name="_P300337001">'300'!$E$55</definedName>
    <definedName name="_P300337201">'300'!$E$52</definedName>
    <definedName name="_P300337301">'300'!$E$53</definedName>
    <definedName name="_P300337401">'300'!$E$54</definedName>
    <definedName name="_P300339902">'300'!$E$57</definedName>
    <definedName name="_P300345002">'300'!$E$82</definedName>
    <definedName name="_P300350001">'300'!$E$69</definedName>
    <definedName name="_P300350501">'300'!$E$70</definedName>
    <definedName name="_P300351001">'300'!$E$71</definedName>
    <definedName name="_P300351501">'300'!$E$72</definedName>
    <definedName name="_P300352001">'300'!$E$73</definedName>
    <definedName name="_P300352501">'300'!$E$74</definedName>
    <definedName name="_P300354502">'300'!$E$76</definedName>
    <definedName name="_P300355002">'300'!$E$78</definedName>
    <definedName name="_P300355502">'300'!$E$80</definedName>
    <definedName name="_P300356002">'300'!$E$84</definedName>
    <definedName name="_P300371001">'300'!$E$87</definedName>
    <definedName name="_P300372001">'300'!$E$88</definedName>
    <definedName name="_P300373001">'300'!$E$89</definedName>
    <definedName name="_P300374001">'300'!$E$90</definedName>
    <definedName name="_P300375001">'300'!$E$91</definedName>
    <definedName name="_P300376501">'300'!$E$92</definedName>
    <definedName name="_P300379902">'300'!$E$94</definedName>
    <definedName name="_P300380002">'300'!$E$95</definedName>
    <definedName name="_P300390001">'300'!$E$98</definedName>
    <definedName name="_P300391001">'300'!$E$99</definedName>
    <definedName name="_P300392902">'300'!$E$101</definedName>
    <definedName name="_P300394002">'300'!$E$103</definedName>
    <definedName name="_P300399001">'300'!$E$108</definedName>
    <definedName name="_P300399003">'300'!$G$108</definedName>
    <definedName name="_P300399101">'300'!$E$109</definedName>
    <definedName name="_P300399103">'300'!$G$109</definedName>
    <definedName name="_P300399902">'300'!$E$105</definedName>
    <definedName name="_P300399903">'300'!$G$105</definedName>
    <definedName name="_P351001002">'3510'!$C$11</definedName>
    <definedName name="_P351002002">'3510'!$C$12</definedName>
    <definedName name="_P351003002">'3510'!$C$13</definedName>
    <definedName name="_P351004002">'3510'!$C$14</definedName>
    <definedName name="_P351005002">'3510'!$C$15</definedName>
    <definedName name="_P351006002">'3510'!$C$16</definedName>
    <definedName name="_P351009902">'3510'!$C$17</definedName>
    <definedName name="_P351011002">'3510'!$C$21</definedName>
    <definedName name="_P351012002">'3510'!$C$22</definedName>
    <definedName name="_P351013002">'3510'!$C$23</definedName>
    <definedName name="_P351014002">'3510'!$C$24</definedName>
    <definedName name="_P351015002">'3510'!$C$25</definedName>
    <definedName name="_P351016002">'3510'!$C$26</definedName>
    <definedName name="_P351017002">'3510'!$C$27</definedName>
    <definedName name="_P351018002">'3510'!$C$28</definedName>
    <definedName name="_P351019902">'3510'!$C$29</definedName>
    <definedName name="_P351029902">'3510'!$C$30</definedName>
    <definedName name="_P376501002">'3765'!$C$11</definedName>
    <definedName name="_P376502002">'3765'!$C$12</definedName>
    <definedName name="_P376503002">'3765'!$C$13</definedName>
    <definedName name="_P376504002">'3765'!$C$14</definedName>
    <definedName name="_P376505002">'3765'!$C$15</definedName>
    <definedName name="_P376506002">'3765'!$C$16</definedName>
    <definedName name="_P376507002">'3765'!$C$17</definedName>
    <definedName name="_P376508002">'3765'!$C$18</definedName>
    <definedName name="_P376509002">'3765'!$C$19</definedName>
    <definedName name="_P376510002">'3765'!$C$20</definedName>
    <definedName name="_P376511002">'3765'!$C$21</definedName>
    <definedName name="_P376512002">'3765'!$C$22</definedName>
    <definedName name="_P376513002">'3765'!$C$23</definedName>
    <definedName name="_P376514002">'3765'!$C$24</definedName>
    <definedName name="_P376515002">'3765'!$C$25</definedName>
    <definedName name="_P376516002">'3765'!$C$26</definedName>
    <definedName name="_P376517002">'3765'!$C$27</definedName>
    <definedName name="_P376518002">'3765'!$C$28</definedName>
    <definedName name="_P376519002">'3765'!$C$29</definedName>
    <definedName name="_P376520001">'3765'!$A$33</definedName>
    <definedName name="_P376520002">'3765'!$C$33</definedName>
    <definedName name="_P376521001">'3765'!$A$34</definedName>
    <definedName name="_P376521002">'3765'!$C$34</definedName>
    <definedName name="_P376522001">'3765'!$A$35</definedName>
    <definedName name="_P376522002">'3765'!$C$35</definedName>
    <definedName name="_P376523001">'3765'!$A$36</definedName>
    <definedName name="_P376523002">'3765'!$C$36</definedName>
    <definedName name="_P376524001">'3765'!$A$37</definedName>
    <definedName name="_P376524002">'3765'!$C$37</definedName>
    <definedName name="_P376539902">'3765'!$C$38</definedName>
    <definedName name="_P400400002">'400'!$E$10</definedName>
    <definedName name="_P400406001">'400'!$E$15</definedName>
    <definedName name="_P400406101">'400'!$E$16</definedName>
    <definedName name="_P400410001">'400'!$E$19</definedName>
    <definedName name="_P400411001">'400'!$E$20</definedName>
    <definedName name="_P400420001">'400'!$E$23</definedName>
    <definedName name="_P400421001">'400'!$E$24</definedName>
    <definedName name="_P400430001">'400'!$E$25</definedName>
    <definedName name="_P400439902">'400'!$E$27</definedName>
    <definedName name="_P400440001">'400'!$E$30</definedName>
    <definedName name="_P400441001">'400'!$E$32</definedName>
    <definedName name="_P400442001">'400'!$E$33</definedName>
    <definedName name="_P400443001">'400'!$E$34</definedName>
    <definedName name="_P400444001">'400'!$E$35</definedName>
    <definedName name="_P400444201">'400'!$E$36</definedName>
    <definedName name="_P400444401">'400'!$E$37</definedName>
    <definedName name="_P400450002">'400'!$E$39</definedName>
    <definedName name="_P400460002">'400'!$E$41</definedName>
    <definedName name="_P400460003">'400'!$G$41</definedName>
    <definedName name="_P400499001">'400'!$E$46</definedName>
    <definedName name="_P400499101">'400'!$E$47</definedName>
    <definedName name="_P400499902">'400'!$E$43</definedName>
    <definedName name="_P400499903">'400'!$G$43</definedName>
    <definedName name="_P401001001">'4010'!$D$11</definedName>
    <definedName name="_P401002001">'4010'!$D$12</definedName>
    <definedName name="_P401003001">'4010'!$D$13</definedName>
    <definedName name="_P401004001">'4010'!$D$14</definedName>
    <definedName name="_P401005001">'4010'!$D$15</definedName>
    <definedName name="_P401009901">'4010'!$D$16</definedName>
    <definedName name="_P404501002">'4045'!$C$11</definedName>
    <definedName name="_P404501003">'4045'!$D$11</definedName>
    <definedName name="_P404501004">'4045'!$E$11</definedName>
    <definedName name="_P404501005">'4045'!$F$11</definedName>
    <definedName name="_P404501006">'4045'!$G$11</definedName>
    <definedName name="_P404501007">'4045'!$H$11</definedName>
    <definedName name="_P404502002">'4045'!$C$12</definedName>
    <definedName name="_P404502003">'4045'!$D$12</definedName>
    <definedName name="_P404502004">'4045'!$E$12</definedName>
    <definedName name="_P404502005">'4045'!$F$12</definedName>
    <definedName name="_P404502006">'4045'!$G$12</definedName>
    <definedName name="_P404502007">'4045'!$H$12</definedName>
    <definedName name="_P404502502">'4045'!$C$13</definedName>
    <definedName name="_P404502503">'4045'!$D$13</definedName>
    <definedName name="_P404502504">'4045'!$E$13</definedName>
    <definedName name="_P404502505">'4045'!$F$13</definedName>
    <definedName name="_P404502506">'4045'!$G$13</definedName>
    <definedName name="_P404502507">'4045'!$H$13</definedName>
    <definedName name="_P404503002">'4045'!$C$14</definedName>
    <definedName name="_P404503003">'4045'!$D$14</definedName>
    <definedName name="_P404503004">'4045'!$E$14</definedName>
    <definedName name="_P404503005">'4045'!$F$14</definedName>
    <definedName name="_P404503006">'4045'!$G$14</definedName>
    <definedName name="_P404503007">'4045'!$H$14</definedName>
    <definedName name="_P404504002">'4045'!$C$15</definedName>
    <definedName name="_P404504003">'4045'!$D$15</definedName>
    <definedName name="_P404504004">'4045'!$E$15</definedName>
    <definedName name="_P404504005">'4045'!$F$15</definedName>
    <definedName name="_P404504006">'4045'!$G$15</definedName>
    <definedName name="_P404504007">'4045'!$H$15</definedName>
    <definedName name="_P404505002">'4045'!$C$16</definedName>
    <definedName name="_P404505003">'4045'!$D$16</definedName>
    <definedName name="_P404505004">'4045'!$E$16</definedName>
    <definedName name="_P404505005">'4045'!$F$16</definedName>
    <definedName name="_P404505006">'4045'!$G$16</definedName>
    <definedName name="_P404505007">'4045'!$H$16</definedName>
    <definedName name="_P404506002">'4045'!$C$17</definedName>
    <definedName name="_P404506003">'4045'!$D$17</definedName>
    <definedName name="_P404506004">'4045'!$E$17</definedName>
    <definedName name="_P404506005">'4045'!$F$17</definedName>
    <definedName name="_P404506006">'4045'!$G$17</definedName>
    <definedName name="_P404506007">'4045'!$H$17</definedName>
    <definedName name="_P404509902">'4045'!$C$18</definedName>
    <definedName name="_P404509903">'4045'!$D$18</definedName>
    <definedName name="_P404509904">'4045'!$E$18</definedName>
    <definedName name="_P404509905">'4045'!$F$18</definedName>
    <definedName name="_P404509906">'4045'!$G$18</definedName>
    <definedName name="_P404509907">'4045'!$H$18</definedName>
    <definedName name="_P404510009">'4045'!$C$22</definedName>
    <definedName name="_P404510010">'4045'!$D$22</definedName>
    <definedName name="_P404510011">'4045'!$E$22</definedName>
    <definedName name="_P404510012">'4045'!$F$22</definedName>
    <definedName name="_P404510013">'4045'!$G$22</definedName>
    <definedName name="_P404510014">'4045'!$H$22</definedName>
    <definedName name="_P404511009">'4045'!$C$23</definedName>
    <definedName name="_P404511010">'4045'!$D$23</definedName>
    <definedName name="_P404511011">'4045'!$E$23</definedName>
    <definedName name="_P404511012">'4045'!$F$23</definedName>
    <definedName name="_P404511013">'4045'!$G$23</definedName>
    <definedName name="_P404511014">'4045'!$H$23</definedName>
    <definedName name="_P404511509">'4045'!$C$24</definedName>
    <definedName name="_P404511510">'4045'!$D$24</definedName>
    <definedName name="_P404511511">'4045'!$E$24</definedName>
    <definedName name="_P404511512">'4045'!$F$24</definedName>
    <definedName name="_P404511513">'4045'!$G$24</definedName>
    <definedName name="_P404511514">'4045'!$H$24</definedName>
    <definedName name="_P404512009">'4045'!$C$25</definedName>
    <definedName name="_P404512010">'4045'!$D$25</definedName>
    <definedName name="_P404512011">'4045'!$E$25</definedName>
    <definedName name="_P404512012">'4045'!$F$25</definedName>
    <definedName name="_P404512013">'4045'!$G$25</definedName>
    <definedName name="_P404512014">'4045'!$H$25</definedName>
    <definedName name="_P404513009">'4045'!$C$26</definedName>
    <definedName name="_P404513010">'4045'!$D$26</definedName>
    <definedName name="_P404513011">'4045'!$E$26</definedName>
    <definedName name="_P404513012">'4045'!$F$26</definedName>
    <definedName name="_P404513013">'4045'!$G$26</definedName>
    <definedName name="_P404513014">'4045'!$H$26</definedName>
    <definedName name="_P404514009">'4045'!$C$27</definedName>
    <definedName name="_P404514010">'4045'!$D$27</definedName>
    <definedName name="_P404514011">'4045'!$E$27</definedName>
    <definedName name="_P404514012">'4045'!$F$27</definedName>
    <definedName name="_P404514013">'4045'!$G$27</definedName>
    <definedName name="_P404514014">'4045'!$H$27</definedName>
    <definedName name="_P404515009">'4045'!$C$28</definedName>
    <definedName name="_P404515010">'4045'!$D$28</definedName>
    <definedName name="_P404515011">'4045'!$E$28</definedName>
    <definedName name="_P404515012">'4045'!$F$28</definedName>
    <definedName name="_P404515013">'4045'!$G$28</definedName>
    <definedName name="_P404515014">'4045'!$H$28</definedName>
    <definedName name="_P404515909">'4045'!$C$29</definedName>
    <definedName name="_P404515910">'4045'!$D$29</definedName>
    <definedName name="_P404515911">'4045'!$E$29</definedName>
    <definedName name="_P404515912">'4045'!$F$29</definedName>
    <definedName name="_P404515913">'4045'!$G$29</definedName>
    <definedName name="_P404515914">'4045'!$H$29</definedName>
    <definedName name="_P404519909">'4045'!$C$30</definedName>
    <definedName name="_P404519910">'4045'!$D$30</definedName>
    <definedName name="_P404519911">'4045'!$E$30</definedName>
    <definedName name="_P404519912">'4045'!$F$30</definedName>
    <definedName name="_P404519913">'4045'!$G$30</definedName>
    <definedName name="_P404519914">'4045'!$H$30</definedName>
    <definedName name="_P405001002">'4050'!$D$11</definedName>
    <definedName name="_P405001003">'4050'!$F$11</definedName>
    <definedName name="_P405001004">'4050'!$G$11</definedName>
    <definedName name="_P405001005">'4050'!$H$11</definedName>
    <definedName name="_P405001006">'4050'!$I$11</definedName>
    <definedName name="_P405001007">'4050'!$J$11</definedName>
    <definedName name="_P405001008">'4050'!$K$11</definedName>
    <definedName name="_P405001009">'4050'!$L$11</definedName>
    <definedName name="_P405001010">'4050'!$M$11</definedName>
    <definedName name="_P405001011">'4050'!$N$11</definedName>
    <definedName name="_P405001012">'4050'!$O$11</definedName>
    <definedName name="_P405001013">'4050'!$P$11</definedName>
    <definedName name="_P405001014">'4050'!$Q$11</definedName>
    <definedName name="_P405001015">'4050'!$E$11</definedName>
    <definedName name="_P405001102">'4050'!$D$12</definedName>
    <definedName name="_P405001103">'4050'!$F$12</definedName>
    <definedName name="_P405001104">'4050'!$G$12</definedName>
    <definedName name="_P405001105">'4050'!$H$12</definedName>
    <definedName name="_P405001106">'4050'!$I$12</definedName>
    <definedName name="_P405001107">'4050'!$J$12</definedName>
    <definedName name="_P405001108">'4050'!$K$12</definedName>
    <definedName name="_P405001109">'4050'!$L$12</definedName>
    <definedName name="_P405001110">'4050'!$M$12</definedName>
    <definedName name="_P405001111">'4050'!$N$12</definedName>
    <definedName name="_P405001112">'4050'!$O$12</definedName>
    <definedName name="_P405001113">'4050'!$P$12</definedName>
    <definedName name="_P405001114">'4050'!$Q$12</definedName>
    <definedName name="_P405001115">'4050'!$E$12</definedName>
    <definedName name="_P405002002">'4050'!$D$13</definedName>
    <definedName name="_P405002003">'4050'!$F$13</definedName>
    <definedName name="_P405002004">'4050'!$G$13</definedName>
    <definedName name="_P405002005">'4050'!$H$13</definedName>
    <definedName name="_P405002006">'4050'!$I$13</definedName>
    <definedName name="_P405002007">'4050'!$J$13</definedName>
    <definedName name="_P405002008">'4050'!$K$13</definedName>
    <definedName name="_P405002009">'4050'!$L$13</definedName>
    <definedName name="_P405002010">'4050'!$M$13</definedName>
    <definedName name="_P405002011">'4050'!$N$13</definedName>
    <definedName name="_P405002012">'4050'!$O$13</definedName>
    <definedName name="_P405002013">'4050'!$P$13</definedName>
    <definedName name="_P405002014">'4050'!$Q$13</definedName>
    <definedName name="_P405002015">'4050'!$E$13</definedName>
    <definedName name="_P405002102">'4050'!$D$14</definedName>
    <definedName name="_P405002103">'4050'!$F$14</definedName>
    <definedName name="_P405002104">'4050'!$G$14</definedName>
    <definedName name="_P405002105">'4050'!$H$14</definedName>
    <definedName name="_P405002106">'4050'!$I$14</definedName>
    <definedName name="_P405002107">'4050'!$J$14</definedName>
    <definedName name="_P405002108">'4050'!$K$14</definedName>
    <definedName name="_P405002109">'4050'!$L$14</definedName>
    <definedName name="_P405002110">'4050'!$M$14</definedName>
    <definedName name="_P405002111">'4050'!$N$14</definedName>
    <definedName name="_P405002112">'4050'!$O$14</definedName>
    <definedName name="_P405002113">'4050'!$P$14</definedName>
    <definedName name="_P405002114">'4050'!$Q$14</definedName>
    <definedName name="_P405002115">'4050'!$E$14</definedName>
    <definedName name="_P405003002">'4050'!$D$15</definedName>
    <definedName name="_P405003003">'4050'!$F$15</definedName>
    <definedName name="_P405003004">'4050'!$G$15</definedName>
    <definedName name="_P405003005">'4050'!$H$15</definedName>
    <definedName name="_P405003006">'4050'!$I$15</definedName>
    <definedName name="_P405003007">'4050'!$J$15</definedName>
    <definedName name="_P405003008">'4050'!$K$15</definedName>
    <definedName name="_P405003009">'4050'!$L$15</definedName>
    <definedName name="_P405003010">'4050'!$M$15</definedName>
    <definedName name="_P405003011">'4050'!$N$15</definedName>
    <definedName name="_P405003012">'4050'!$O$15</definedName>
    <definedName name="_P405003013">'4050'!$P$15</definedName>
    <definedName name="_P405003014">'4050'!$Q$15</definedName>
    <definedName name="_P405003015">'4050'!$E$15</definedName>
    <definedName name="_P405003102">'4050'!$D$16</definedName>
    <definedName name="_P405003103">'4050'!$F$16</definedName>
    <definedName name="_P405003104">'4050'!$G$16</definedName>
    <definedName name="_P405003105">'4050'!$H$16</definedName>
    <definedName name="_P405003106">'4050'!$I$16</definedName>
    <definedName name="_P405003107">'4050'!$J$16</definedName>
    <definedName name="_P405003108">'4050'!$K$16</definedName>
    <definedName name="_P405003109">'4050'!$L$16</definedName>
    <definedName name="_P405003110">'4050'!$M$16</definedName>
    <definedName name="_P405003111">'4050'!$N$16</definedName>
    <definedName name="_P405003112">'4050'!$O$16</definedName>
    <definedName name="_P405003113">'4050'!$P$16</definedName>
    <definedName name="_P405003114">'4050'!$Q$16</definedName>
    <definedName name="_P405003115">'4050'!$E$16</definedName>
    <definedName name="_P405004002">'4050'!$D$17</definedName>
    <definedName name="_P405004003">'4050'!$F$17</definedName>
    <definedName name="_P405004004">'4050'!$G$17</definedName>
    <definedName name="_P405004005">'4050'!$H$17</definedName>
    <definedName name="_P405004006">'4050'!$I$17</definedName>
    <definedName name="_P405004007">'4050'!$J$17</definedName>
    <definedName name="_P405004008">'4050'!$K$17</definedName>
    <definedName name="_P405004009">'4050'!$L$17</definedName>
    <definedName name="_P405004010">'4050'!$M$17</definedName>
    <definedName name="_P405004011">'4050'!$N$17</definedName>
    <definedName name="_P405004012">'4050'!$O$17</definedName>
    <definedName name="_P405004013">'4050'!$P$17</definedName>
    <definedName name="_P405004014">'4050'!$Q$17</definedName>
    <definedName name="_P405004015">'4050'!$E$17</definedName>
    <definedName name="_P405004102">'4050'!$D$18</definedName>
    <definedName name="_P405004103">'4050'!$F$18</definedName>
    <definedName name="_P405004104">'4050'!$G$18</definedName>
    <definedName name="_P405004105">'4050'!$H$18</definedName>
    <definedName name="_P405004106">'4050'!$I$18</definedName>
    <definedName name="_P405004107">'4050'!$J$18</definedName>
    <definedName name="_P405004108">'4050'!$K$18</definedName>
    <definedName name="_P405004109">'4050'!$L$18</definedName>
    <definedName name="_P405004110">'4050'!$M$18</definedName>
    <definedName name="_P405004111">'4050'!$N$18</definedName>
    <definedName name="_P405004112">'4050'!$O$18</definedName>
    <definedName name="_P405004113">'4050'!$P$18</definedName>
    <definedName name="_P405004114">'4050'!$Q$18</definedName>
    <definedName name="_P405004115">'4050'!$E$18</definedName>
    <definedName name="_P405005002">'4050'!$D$19</definedName>
    <definedName name="_P405005003">'4050'!$F$19</definedName>
    <definedName name="_P405005004">'4050'!$G$19</definedName>
    <definedName name="_P405005005">'4050'!$H$19</definedName>
    <definedName name="_P405005006">'4050'!$I$19</definedName>
    <definedName name="_P405005007">'4050'!$J$19</definedName>
    <definedName name="_P405005008">'4050'!$K$19</definedName>
    <definedName name="_P405005009">'4050'!$L$19</definedName>
    <definedName name="_P405005010">'4050'!$M$19</definedName>
    <definedName name="_P405005011">'4050'!$N$19</definedName>
    <definedName name="_P405005012">'4050'!$O$19</definedName>
    <definedName name="_P405005013">'4050'!$P$19</definedName>
    <definedName name="_P405005014">'4050'!$Q$19</definedName>
    <definedName name="_P405005015">'4050'!$E$19</definedName>
    <definedName name="_P405005102">'4050'!$D$20</definedName>
    <definedName name="_P405005103">'4050'!$F$20</definedName>
    <definedName name="_P405005104">'4050'!$G$20</definedName>
    <definedName name="_P405005105">'4050'!$H$20</definedName>
    <definedName name="_P405005106">'4050'!$I$20</definedName>
    <definedName name="_P405005107">'4050'!$J$20</definedName>
    <definedName name="_P405005108">'4050'!$K$20</definedName>
    <definedName name="_P405005109">'4050'!$L$20</definedName>
    <definedName name="_P405005110">'4050'!$M$20</definedName>
    <definedName name="_P405005111">'4050'!$N$20</definedName>
    <definedName name="_P405005112">'4050'!$O$20</definedName>
    <definedName name="_P405005113">'4050'!$P$20</definedName>
    <definedName name="_P405005114">'4050'!$Q$20</definedName>
    <definedName name="_P405005115">'4050'!$E$20</definedName>
    <definedName name="_P405006002">'4050'!$D$21</definedName>
    <definedName name="_P405006003">'4050'!$F$21</definedName>
    <definedName name="_P405006004">'4050'!$G$21</definedName>
    <definedName name="_P405006005">'4050'!$H$21</definedName>
    <definedName name="_P405006006">'4050'!$I$21</definedName>
    <definedName name="_P405006007">'4050'!$J$21</definedName>
    <definedName name="_P405006008">'4050'!$K$21</definedName>
    <definedName name="_P405006009">'4050'!$L$21</definedName>
    <definedName name="_P405006010">'4050'!$M$21</definedName>
    <definedName name="_P405006011">'4050'!$N$21</definedName>
    <definedName name="_P405006012">'4050'!$O$21</definedName>
    <definedName name="_P405006013">'4050'!$P$21</definedName>
    <definedName name="_P405006014">'4050'!$Q$21</definedName>
    <definedName name="_P405006015">'4050'!$E$21</definedName>
    <definedName name="_P405006102">'4050'!$D$22</definedName>
    <definedName name="_P405006103">'4050'!$F$22</definedName>
    <definedName name="_P405006104">'4050'!$G$22</definedName>
    <definedName name="_P405006105">'4050'!$H$22</definedName>
    <definedName name="_P405006106">'4050'!$I$22</definedName>
    <definedName name="_P405006107">'4050'!$J$22</definedName>
    <definedName name="_P405006108">'4050'!$K$22</definedName>
    <definedName name="_P405006109">'4050'!$L$22</definedName>
    <definedName name="_P405006110">'4050'!$M$22</definedName>
    <definedName name="_P405006111">'4050'!$N$22</definedName>
    <definedName name="_P405006112">'4050'!$O$22</definedName>
    <definedName name="_P405006113">'4050'!$P$22</definedName>
    <definedName name="_P405006114">'4050'!$Q$22</definedName>
    <definedName name="_P405006115">'4050'!$E$22</definedName>
    <definedName name="_P405009902">'4050'!$D$23</definedName>
    <definedName name="_P405009903">'4050'!$F$23</definedName>
    <definedName name="_P405009904">'4050'!$G$23</definedName>
    <definedName name="_P405009905">'4050'!$H$23</definedName>
    <definedName name="_P405009906">'4050'!$I$23</definedName>
    <definedName name="_P405009907">'4050'!$J$23</definedName>
    <definedName name="_P405009908">'4050'!$K$23</definedName>
    <definedName name="_P405009909">'4050'!$L$23</definedName>
    <definedName name="_P405009910">'4050'!$M$23</definedName>
    <definedName name="_P405009911">'4050'!$N$23</definedName>
    <definedName name="_P405009912">'4050'!$O$23</definedName>
    <definedName name="_P405009913">'4050'!$P$23</definedName>
    <definedName name="_P405009914">'4050'!$Q$23</definedName>
    <definedName name="_P405009915">'4050'!$E$23</definedName>
    <definedName name="_P405010002">'4050'!$D$24</definedName>
    <definedName name="_P405010003">'4050'!$F$24</definedName>
    <definedName name="_P405010004">'4050'!$G$24</definedName>
    <definedName name="_P405010005">'4050'!$H$24</definedName>
    <definedName name="_P405010006">'4050'!$I$24</definedName>
    <definedName name="_P405010007">'4050'!$J$24</definedName>
    <definedName name="_P405010008">'4050'!$K$24</definedName>
    <definedName name="_P405010009">'4050'!$L$24</definedName>
    <definedName name="_P405010010">'4050'!$M$24</definedName>
    <definedName name="_P405010011">'4050'!$N$24</definedName>
    <definedName name="_P405010012">'4050'!$O$24</definedName>
    <definedName name="_P405010013">'4050'!$P$24</definedName>
    <definedName name="_P405010014">'4050'!$Q$24</definedName>
    <definedName name="_P405010015">'4050'!$E$24</definedName>
    <definedName name="_P405011002">'4050'!$D$26</definedName>
    <definedName name="_P405011003">'4050'!$F$26</definedName>
    <definedName name="_P405011004">'4050'!$G$26</definedName>
    <definedName name="_P405011005">'4050'!$H$26</definedName>
    <definedName name="_P405011006">'4050'!$I$26</definedName>
    <definedName name="_P405011007">'4050'!$J$26</definedName>
    <definedName name="_P405011008">'4050'!$K$26</definedName>
    <definedName name="_P405011009">'4050'!$L$26</definedName>
    <definedName name="_P405011010">'4050'!$M$26</definedName>
    <definedName name="_P405011011">'4050'!$N$26</definedName>
    <definedName name="_P405011012">'4050'!$O$26</definedName>
    <definedName name="_P405011013">'4050'!$P$26</definedName>
    <definedName name="_P405011014">'4050'!$Q$26</definedName>
    <definedName name="_P405011015">'4050'!$E$26</definedName>
    <definedName name="_P405011102">'4050'!$D$27</definedName>
    <definedName name="_P405011103">'4050'!$F$27</definedName>
    <definedName name="_P405011104">'4050'!$G$27</definedName>
    <definedName name="_P405011105">'4050'!$H$27</definedName>
    <definedName name="_P405011106">'4050'!$I$27</definedName>
    <definedName name="_P405011107">'4050'!$J$27</definedName>
    <definedName name="_P405011108">'4050'!$K$27</definedName>
    <definedName name="_P405011109">'4050'!$L$27</definedName>
    <definedName name="_P405011110">'4050'!$M$27</definedName>
    <definedName name="_P405011111">'4050'!$N$27</definedName>
    <definedName name="_P405011112">'4050'!$O$27</definedName>
    <definedName name="_P405011113">'4050'!$P$27</definedName>
    <definedName name="_P405011114">'4050'!$Q$27</definedName>
    <definedName name="_P405011115">'4050'!$E$27</definedName>
    <definedName name="_P405012002">'4050'!$D$28</definedName>
    <definedName name="_P405012003">'4050'!$F$28</definedName>
    <definedName name="_P405012004">'4050'!$G$28</definedName>
    <definedName name="_P405012005">'4050'!$H$28</definedName>
    <definedName name="_P405012006">'4050'!$I$28</definedName>
    <definedName name="_P405012007">'4050'!$J$28</definedName>
    <definedName name="_P405012008">'4050'!$K$28</definedName>
    <definedName name="_P405012009">'4050'!$L$28</definedName>
    <definedName name="_P405012010">'4050'!$M$28</definedName>
    <definedName name="_P405012011">'4050'!$N$28</definedName>
    <definedName name="_P405012012">'4050'!$O$28</definedName>
    <definedName name="_P405012013">'4050'!$P$28</definedName>
    <definedName name="_P405012014">'4050'!$Q$28</definedName>
    <definedName name="_P405012015">'4050'!$E$28</definedName>
    <definedName name="_P405012102">'4050'!$D$29</definedName>
    <definedName name="_P405012103">'4050'!$F$29</definedName>
    <definedName name="_P405012104">'4050'!$G$29</definedName>
    <definedName name="_P405012105">'4050'!$H$29</definedName>
    <definedName name="_P405012106">'4050'!$I$29</definedName>
    <definedName name="_P405012107">'4050'!$J$29</definedName>
    <definedName name="_P405012108">'4050'!$K$29</definedName>
    <definedName name="_P405012109">'4050'!$L$29</definedName>
    <definedName name="_P405012110">'4050'!$M$29</definedName>
    <definedName name="_P405012111">'4050'!$N$29</definedName>
    <definedName name="_P405012112">'4050'!$O$29</definedName>
    <definedName name="_P405012113">'4050'!$P$29</definedName>
    <definedName name="_P405012114">'4050'!$Q$29</definedName>
    <definedName name="_P405012115">'4050'!$E$29</definedName>
    <definedName name="_P405013002">'4050'!$D$31</definedName>
    <definedName name="_P405013003">'4050'!$F$31</definedName>
    <definedName name="_P405013004">'4050'!$G$31</definedName>
    <definedName name="_P405013005">'4050'!$H$31</definedName>
    <definedName name="_P405013006">'4050'!$I$31</definedName>
    <definedName name="_P405013007">'4050'!$J$31</definedName>
    <definedName name="_P405013008">'4050'!$K$31</definedName>
    <definedName name="_P405013009">'4050'!$L$31</definedName>
    <definedName name="_P405013010">'4050'!$M$31</definedName>
    <definedName name="_P405013011">'4050'!$N$31</definedName>
    <definedName name="_P405013012">'4050'!$O$31</definedName>
    <definedName name="_P405013013">'4050'!$P$31</definedName>
    <definedName name="_P405013014">'4050'!$Q$31</definedName>
    <definedName name="_P405013015">'4050'!$E$31</definedName>
    <definedName name="_P405013102">'4050'!$D$32</definedName>
    <definedName name="_P405013103">'4050'!$F$32</definedName>
    <definedName name="_P405013104">'4050'!$G$32</definedName>
    <definedName name="_P405013105">'4050'!$H$32</definedName>
    <definedName name="_P405013106">'4050'!$I$32</definedName>
    <definedName name="_P405013107">'4050'!$J$32</definedName>
    <definedName name="_P405013108">'4050'!$K$32</definedName>
    <definedName name="_P405013109">'4050'!$L$32</definedName>
    <definedName name="_P405013110">'4050'!$M$32</definedName>
    <definedName name="_P405013111">'4050'!$N$32</definedName>
    <definedName name="_P405013112">'4050'!$O$32</definedName>
    <definedName name="_P405013113">'4050'!$P$32</definedName>
    <definedName name="_P405013114">'4050'!$Q$32</definedName>
    <definedName name="_P405013115">'4050'!$E$32</definedName>
    <definedName name="_P405014002">'4050'!$D$33</definedName>
    <definedName name="_P405014003">'4050'!$F$33</definedName>
    <definedName name="_P405014004">'4050'!$G$33</definedName>
    <definedName name="_P405014005">'4050'!$H$33</definedName>
    <definedName name="_P405014006">'4050'!$I$33</definedName>
    <definedName name="_P405014007">'4050'!$J$33</definedName>
    <definedName name="_P405014008">'4050'!$K$33</definedName>
    <definedName name="_P405014009">'4050'!$L$33</definedName>
    <definedName name="_P405014010">'4050'!$M$33</definedName>
    <definedName name="_P405014011">'4050'!$N$33</definedName>
    <definedName name="_P405014012">'4050'!$O$33</definedName>
    <definedName name="_P405014013">'4050'!$P$33</definedName>
    <definedName name="_P405014014">'4050'!$Q$33</definedName>
    <definedName name="_P405014015">'4050'!$E$33</definedName>
    <definedName name="_P405014102">'4050'!$D$34</definedName>
    <definedName name="_P405014103">'4050'!$F$34</definedName>
    <definedName name="_P405014104">'4050'!$G$34</definedName>
    <definedName name="_P405014105">'4050'!$H$34</definedName>
    <definedName name="_P405014106">'4050'!$I$34</definedName>
    <definedName name="_P405014107">'4050'!$J$34</definedName>
    <definedName name="_P405014108">'4050'!$K$34</definedName>
    <definedName name="_P405014109">'4050'!$L$34</definedName>
    <definedName name="_P405014110">'4050'!$M$34</definedName>
    <definedName name="_P405014111">'4050'!$N$34</definedName>
    <definedName name="_P405014112">'4050'!$O$34</definedName>
    <definedName name="_P405014113">'4050'!$P$34</definedName>
    <definedName name="_P405014114">'4050'!$Q$34</definedName>
    <definedName name="_P405014115">'4050'!$E$34</definedName>
    <definedName name="_P405015002">'4050'!$D$51</definedName>
    <definedName name="_P405015003">'4050'!$F$51</definedName>
    <definedName name="_P405015004">'4050'!$G$51</definedName>
    <definedName name="_P405015005">'4050'!$H$51</definedName>
    <definedName name="_P405015006">'4050'!$I$51</definedName>
    <definedName name="_P405015007">'4050'!$J$51</definedName>
    <definedName name="_P405015008">'4050'!$K$51</definedName>
    <definedName name="_P405015009">'4050'!$L$51</definedName>
    <definedName name="_P405015010">'4050'!$M$51</definedName>
    <definedName name="_P405015011">'4050'!$N$51</definedName>
    <definedName name="_P405015012">'4050'!$O$51</definedName>
    <definedName name="_P405015013">'4050'!$P$51</definedName>
    <definedName name="_P405015014">'4050'!$Q$51</definedName>
    <definedName name="_P405015015">'4050'!$E$51</definedName>
    <definedName name="_P405015102">'4050'!$D$52</definedName>
    <definedName name="_P405015103">'4050'!$F$52</definedName>
    <definedName name="_P405015104">'4050'!$G$52</definedName>
    <definedName name="_P405015105">'4050'!$H$52</definedName>
    <definedName name="_P405015106">'4050'!$I$52</definedName>
    <definedName name="_P405015107">'4050'!$J$52</definedName>
    <definedName name="_P405015108">'4050'!$K$52</definedName>
    <definedName name="_P405015109">'4050'!$L$52</definedName>
    <definedName name="_P405015110">'4050'!$M$52</definedName>
    <definedName name="_P405015111">'4050'!$N$52</definedName>
    <definedName name="_P405015112">'4050'!$O$52</definedName>
    <definedName name="_P405015113">'4050'!$P$52</definedName>
    <definedName name="_P405015114">'4050'!$Q$52</definedName>
    <definedName name="_P405015115">'4050'!$E$52</definedName>
    <definedName name="_P405016002">'4050'!$D$53</definedName>
    <definedName name="_P405016003">'4050'!$F$53</definedName>
    <definedName name="_P405016004">'4050'!$G$53</definedName>
    <definedName name="_P405016005">'4050'!$H$53</definedName>
    <definedName name="_P405016006">'4050'!$I$53</definedName>
    <definedName name="_P405016007">'4050'!$J$53</definedName>
    <definedName name="_P405016008">'4050'!$K$53</definedName>
    <definedName name="_P405016009">'4050'!$L$53</definedName>
    <definedName name="_P405016010">'4050'!$M$53</definedName>
    <definedName name="_P405016011">'4050'!$N$53</definedName>
    <definedName name="_P405016012">'4050'!$O$53</definedName>
    <definedName name="_P405016013">'4050'!$P$53</definedName>
    <definedName name="_P405016014">'4050'!$Q$53</definedName>
    <definedName name="_P405016015">'4050'!$E$53</definedName>
    <definedName name="_P405016102">'4050'!$D$54</definedName>
    <definedName name="_P405016103">'4050'!$F$54</definedName>
    <definedName name="_P405016104">'4050'!$G$54</definedName>
    <definedName name="_P405016105">'4050'!$H$54</definedName>
    <definedName name="_P405016106">'4050'!$I$54</definedName>
    <definedName name="_P405016107">'4050'!$J$54</definedName>
    <definedName name="_P405016108">'4050'!$K$54</definedName>
    <definedName name="_P405016109">'4050'!$L$54</definedName>
    <definedName name="_P405016110">'4050'!$M$54</definedName>
    <definedName name="_P405016111">'4050'!$N$54</definedName>
    <definedName name="_P405016112">'4050'!$O$54</definedName>
    <definedName name="_P405016113">'4050'!$P$54</definedName>
    <definedName name="_P405016114">'4050'!$Q$54</definedName>
    <definedName name="_P405016115">'4050'!$E$54</definedName>
    <definedName name="_P405017002">'4050'!$D$55</definedName>
    <definedName name="_P405017003">'4050'!$F$55</definedName>
    <definedName name="_P405017004">'4050'!$G$55</definedName>
    <definedName name="_P405017005">'4050'!$H$55</definedName>
    <definedName name="_P405017006">'4050'!$I$55</definedName>
    <definedName name="_P405017007">'4050'!$J$55</definedName>
    <definedName name="_P405017008">'4050'!$K$55</definedName>
    <definedName name="_P405017009">'4050'!$L$55</definedName>
    <definedName name="_P405017010">'4050'!$M$55</definedName>
    <definedName name="_P405017011">'4050'!$N$55</definedName>
    <definedName name="_P405017012">'4050'!$O$55</definedName>
    <definedName name="_P405017013">'4050'!$P$55</definedName>
    <definedName name="_P405017014">'4050'!$Q$55</definedName>
    <definedName name="_P405017015">'4050'!$E$55</definedName>
    <definedName name="_P405017102">'4050'!$D$56</definedName>
    <definedName name="_P405017103">'4050'!$F$56</definedName>
    <definedName name="_P405017104">'4050'!$G$56</definedName>
    <definedName name="_P405017105">'4050'!$H$56</definedName>
    <definedName name="_P405017106">'4050'!$I$56</definedName>
    <definedName name="_P405017107">'4050'!$J$56</definedName>
    <definedName name="_P405017108">'4050'!$K$56</definedName>
    <definedName name="_P405017109">'4050'!$L$56</definedName>
    <definedName name="_P405017110">'4050'!$M$56</definedName>
    <definedName name="_P405017111">'4050'!$N$56</definedName>
    <definedName name="_P405017112">'4050'!$O$56</definedName>
    <definedName name="_P405017113">'4050'!$P$56</definedName>
    <definedName name="_P405017114">'4050'!$Q$56</definedName>
    <definedName name="_P405017115">'4050'!$E$56</definedName>
    <definedName name="_P405018002">'4050'!$D$57</definedName>
    <definedName name="_P405018003">'4050'!$F$57</definedName>
    <definedName name="_P405018004">'4050'!$G$57</definedName>
    <definedName name="_P405018005">'4050'!$H$57</definedName>
    <definedName name="_P405018006">'4050'!$I$57</definedName>
    <definedName name="_P405018007">'4050'!$J$57</definedName>
    <definedName name="_P405018008">'4050'!$K$57</definedName>
    <definedName name="_P405018009">'4050'!$L$57</definedName>
    <definedName name="_P405018010">'4050'!$M$57</definedName>
    <definedName name="_P405018011">'4050'!$N$57</definedName>
    <definedName name="_P405018012">'4050'!$O$57</definedName>
    <definedName name="_P405018013">'4050'!$P$57</definedName>
    <definedName name="_P405018014">'4050'!$Q$57</definedName>
    <definedName name="_P405018015">'4050'!$E$57</definedName>
    <definedName name="_P405018102">'4050'!$D$58</definedName>
    <definedName name="_P405018103">'4050'!$F$58</definedName>
    <definedName name="_P405018104">'4050'!$G$58</definedName>
    <definedName name="_P405018105">'4050'!$H$58</definedName>
    <definedName name="_P405018106">'4050'!$I$58</definedName>
    <definedName name="_P405018107">'4050'!$J$58</definedName>
    <definedName name="_P405018108">'4050'!$K$58</definedName>
    <definedName name="_P405018109">'4050'!$L$58</definedName>
    <definedName name="_P405018110">'4050'!$M$58</definedName>
    <definedName name="_P405018111">'4050'!$N$58</definedName>
    <definedName name="_P405018112">'4050'!$O$58</definedName>
    <definedName name="_P405018113">'4050'!$P$58</definedName>
    <definedName name="_P405018114">'4050'!$Q$58</definedName>
    <definedName name="_P405018115">'4050'!$E$58</definedName>
    <definedName name="_P405019002">'4050'!$D$59</definedName>
    <definedName name="_P405019003">'4050'!$F$59</definedName>
    <definedName name="_P405019004">'4050'!$G$59</definedName>
    <definedName name="_P405019005">'4050'!$H$59</definedName>
    <definedName name="_P405019006">'4050'!$I$59</definedName>
    <definedName name="_P405019007">'4050'!$J$59</definedName>
    <definedName name="_P405019008">'4050'!$K$59</definedName>
    <definedName name="_P405019009">'4050'!$L$59</definedName>
    <definedName name="_P405019010">'4050'!$M$59</definedName>
    <definedName name="_P405019011">'4050'!$N$59</definedName>
    <definedName name="_P405019012">'4050'!$O$59</definedName>
    <definedName name="_P405019013">'4050'!$P$59</definedName>
    <definedName name="_P405019014">'4050'!$Q$59</definedName>
    <definedName name="_P405019015">'4050'!$E$59</definedName>
    <definedName name="_P405019102">'4050'!$D$60</definedName>
    <definedName name="_P405019103">'4050'!$F$60</definedName>
    <definedName name="_P405019104">'4050'!$G$60</definedName>
    <definedName name="_P405019105">'4050'!$H$60</definedName>
    <definedName name="_P405019106">'4050'!$I$60</definedName>
    <definedName name="_P405019107">'4050'!$J$60</definedName>
    <definedName name="_P405019108">'4050'!$K$60</definedName>
    <definedName name="_P405019109">'4050'!$L$60</definedName>
    <definedName name="_P405019110">'4050'!$M$60</definedName>
    <definedName name="_P405019111">'4050'!$N$60</definedName>
    <definedName name="_P405019112">'4050'!$O$60</definedName>
    <definedName name="_P405019113">'4050'!$P$60</definedName>
    <definedName name="_P405019114">'4050'!$Q$60</definedName>
    <definedName name="_P405019115">'4050'!$E$60</definedName>
    <definedName name="_P405020002">'4050'!$D$61</definedName>
    <definedName name="_P405020003">'4050'!$F$61</definedName>
    <definedName name="_P405020004">'4050'!$G$61</definedName>
    <definedName name="_P405020005">'4050'!$H$61</definedName>
    <definedName name="_P405020006">'4050'!$I$61</definedName>
    <definedName name="_P405020007">'4050'!$J$61</definedName>
    <definedName name="_P405020008">'4050'!$K$61</definedName>
    <definedName name="_P405020009">'4050'!$L$61</definedName>
    <definedName name="_P405020010">'4050'!$M$61</definedName>
    <definedName name="_P405020011">'4050'!$N$61</definedName>
    <definedName name="_P405020012">'4050'!$O$61</definedName>
    <definedName name="_P405020013">'4050'!$P$61</definedName>
    <definedName name="_P405020014">'4050'!$Q$61</definedName>
    <definedName name="_P405020015">'4050'!$E$61</definedName>
    <definedName name="_P405020102">'4050'!$D$62</definedName>
    <definedName name="_P405020103">'4050'!$F$62</definedName>
    <definedName name="_P405020104">'4050'!$G$62</definedName>
    <definedName name="_P405020105">'4050'!$H$62</definedName>
    <definedName name="_P405020106">'4050'!$I$62</definedName>
    <definedName name="_P405020107">'4050'!$J$62</definedName>
    <definedName name="_P405020108">'4050'!$K$62</definedName>
    <definedName name="_P405020109">'4050'!$L$62</definedName>
    <definedName name="_P405020110">'4050'!$M$62</definedName>
    <definedName name="_P405020111">'4050'!$N$62</definedName>
    <definedName name="_P405020112">'4050'!$O$62</definedName>
    <definedName name="_P405020113">'4050'!$P$62</definedName>
    <definedName name="_P405020114">'4050'!$Q$62</definedName>
    <definedName name="_P405020115">'4050'!$E$62</definedName>
    <definedName name="_P405029902">'4050'!$D$63</definedName>
    <definedName name="_P405029903">'4050'!$F$63</definedName>
    <definedName name="_P405029904">'4050'!$G$63</definedName>
    <definedName name="_P405029905">'4050'!$H$63</definedName>
    <definedName name="_P405029906">'4050'!$I$63</definedName>
    <definedName name="_P405029907">'4050'!$J$63</definedName>
    <definedName name="_P405029908">'4050'!$K$63</definedName>
    <definedName name="_P405029909">'4050'!$L$63</definedName>
    <definedName name="_P405029910">'4050'!$M$63</definedName>
    <definedName name="_P405029911">'4050'!$N$63</definedName>
    <definedName name="_P405029912">'4050'!$O$63</definedName>
    <definedName name="_P405029913">'4050'!$P$63</definedName>
    <definedName name="_P405029914">'4050'!$Q$63</definedName>
    <definedName name="_P405029915">'4050'!$E$63</definedName>
    <definedName name="_P405030002">'4050'!$D$64</definedName>
    <definedName name="_P405030003">'4050'!$F$64</definedName>
    <definedName name="_P405030004">'4050'!$G$64</definedName>
    <definedName name="_P405030005">'4050'!$H$64</definedName>
    <definedName name="_P405030006">'4050'!$I$64</definedName>
    <definedName name="_P405030007">'4050'!$J$64</definedName>
    <definedName name="_P405030008">'4050'!$K$64</definedName>
    <definedName name="_P405030009">'4050'!$L$64</definedName>
    <definedName name="_P405030010">'4050'!$M$64</definedName>
    <definedName name="_P405030011">'4050'!$N$64</definedName>
    <definedName name="_P405030012">'4050'!$O$64</definedName>
    <definedName name="_P405030013">'4050'!$P$64</definedName>
    <definedName name="_P405030014">'4050'!$Q$64</definedName>
    <definedName name="_P405030015">'4050'!$E$64</definedName>
    <definedName name="_P405031002">'4050'!$D$66</definedName>
    <definedName name="_P405031003">'4050'!$F$66</definedName>
    <definedName name="_P405031004">'4050'!$G$66</definedName>
    <definedName name="_P405031005">'4050'!$H$66</definedName>
    <definedName name="_P405031006">'4050'!$I$66</definedName>
    <definedName name="_P405031007">'4050'!$J$66</definedName>
    <definedName name="_P405031008">'4050'!$K$66</definedName>
    <definedName name="_P405031009">'4050'!$L$66</definedName>
    <definedName name="_P405031010">'4050'!$M$66</definedName>
    <definedName name="_P405031011">'4050'!$N$66</definedName>
    <definedName name="_P405031012">'4050'!$O$66</definedName>
    <definedName name="_P405031013">'4050'!$P$66</definedName>
    <definedName name="_P405031014">'4050'!$Q$66</definedName>
    <definedName name="_P405031015">'4050'!$E$66</definedName>
    <definedName name="_P405031102">'4050'!$D$67</definedName>
    <definedName name="_P405031103">'4050'!$F$67</definedName>
    <definedName name="_P405031104">'4050'!$G$67</definedName>
    <definedName name="_P405031105">'4050'!$H$67</definedName>
    <definedName name="_P405031106">'4050'!$I$67</definedName>
    <definedName name="_P405031107">'4050'!$J$67</definedName>
    <definedName name="_P405031108">'4050'!$K$67</definedName>
    <definedName name="_P405031109">'4050'!$L$67</definedName>
    <definedName name="_P405031110">'4050'!$M$67</definedName>
    <definedName name="_P405031111">'4050'!$N$67</definedName>
    <definedName name="_P405031112">'4050'!$O$67</definedName>
    <definedName name="_P405031113">'4050'!$P$67</definedName>
    <definedName name="_P405031114">'4050'!$Q$67</definedName>
    <definedName name="_P405031115">'4050'!$E$67</definedName>
    <definedName name="_P405032002">'4050'!$D$68</definedName>
    <definedName name="_P405032003">'4050'!$F$68</definedName>
    <definedName name="_P405032004">'4050'!$G$68</definedName>
    <definedName name="_P405032005">'4050'!$H$68</definedName>
    <definedName name="_P405032006">'4050'!$I$68</definedName>
    <definedName name="_P405032007">'4050'!$J$68</definedName>
    <definedName name="_P405032008">'4050'!$K$68</definedName>
    <definedName name="_P405032009">'4050'!$L$68</definedName>
    <definedName name="_P405032010">'4050'!$M$68</definedName>
    <definedName name="_P405032011">'4050'!$N$68</definedName>
    <definedName name="_P405032012">'4050'!$O$68</definedName>
    <definedName name="_P405032013">'4050'!$P$68</definedName>
    <definedName name="_P405032014">'4050'!$Q$68</definedName>
    <definedName name="_P405032015">'4050'!$E$68</definedName>
    <definedName name="_P405032102">'4050'!$D$69</definedName>
    <definedName name="_P405032103">'4050'!$F$69</definedName>
    <definedName name="_P405032104">'4050'!$G$69</definedName>
    <definedName name="_P405032105">'4050'!$H$69</definedName>
    <definedName name="_P405032106">'4050'!$I$69</definedName>
    <definedName name="_P405032107">'4050'!$J$69</definedName>
    <definedName name="_P405032108">'4050'!$K$69</definedName>
    <definedName name="_P405032109">'4050'!$L$69</definedName>
    <definedName name="_P405032110">'4050'!$M$69</definedName>
    <definedName name="_P405032111">'4050'!$N$69</definedName>
    <definedName name="_P405032112">'4050'!$O$69</definedName>
    <definedName name="_P405032113">'4050'!$P$69</definedName>
    <definedName name="_P405032114">'4050'!$Q$69</definedName>
    <definedName name="_P405032115">'4050'!$E$69</definedName>
    <definedName name="_P405033002">'4050'!$D$71</definedName>
    <definedName name="_P405033003">'4050'!$F$71</definedName>
    <definedName name="_P405033004">'4050'!$G$71</definedName>
    <definedName name="_P405033005">'4050'!$H$71</definedName>
    <definedName name="_P405033006">'4050'!$I$71</definedName>
    <definedName name="_P405033007">'4050'!$J$71</definedName>
    <definedName name="_P405033008">'4050'!$K$71</definedName>
    <definedName name="_P405033009">'4050'!$L$71</definedName>
    <definedName name="_P405033010">'4050'!$M$71</definedName>
    <definedName name="_P405033011">'4050'!$N$71</definedName>
    <definedName name="_P405033012">'4050'!$O$71</definedName>
    <definedName name="_P405033013">'4050'!$P$71</definedName>
    <definedName name="_P405033014">'4050'!$Q$71</definedName>
    <definedName name="_P405033015">'4050'!$E$71</definedName>
    <definedName name="_P405033102">'4050'!$D$72</definedName>
    <definedName name="_P405033103">'4050'!$F$72</definedName>
    <definedName name="_P405033104">'4050'!$G$72</definedName>
    <definedName name="_P405033105">'4050'!$H$72</definedName>
    <definedName name="_P405033106">'4050'!$I$72</definedName>
    <definedName name="_P405033107">'4050'!$J$72</definedName>
    <definedName name="_P405033108">'4050'!$K$72</definedName>
    <definedName name="_P405033109">'4050'!$L$72</definedName>
    <definedName name="_P405033110">'4050'!$M$72</definedName>
    <definedName name="_P405033111">'4050'!$N$72</definedName>
    <definedName name="_P405033112">'4050'!$O$72</definedName>
    <definedName name="_P405033113">'4050'!$P$72</definedName>
    <definedName name="_P405033114">'4050'!$Q$72</definedName>
    <definedName name="_P405033115">'4050'!$E$72</definedName>
    <definedName name="_P405034002">'4050'!$D$73</definedName>
    <definedName name="_P405034003">'4050'!$F$73</definedName>
    <definedName name="_P405034004">'4050'!$G$73</definedName>
    <definedName name="_P405034005">'4050'!$H$73</definedName>
    <definedName name="_P405034006">'4050'!$I$73</definedName>
    <definedName name="_P405034007">'4050'!$J$73</definedName>
    <definedName name="_P405034008">'4050'!$K$73</definedName>
    <definedName name="_P405034009">'4050'!$L$73</definedName>
    <definedName name="_P405034010">'4050'!$M$73</definedName>
    <definedName name="_P405034011">'4050'!$N$73</definedName>
    <definedName name="_P405034012">'4050'!$O$73</definedName>
    <definedName name="_P405034013">'4050'!$P$73</definedName>
    <definedName name="_P405034014">'4050'!$Q$73</definedName>
    <definedName name="_P405034015">'4050'!$E$73</definedName>
    <definedName name="_P405034102">'4050'!$D$74</definedName>
    <definedName name="_P405034103">'4050'!$F$74</definedName>
    <definedName name="_P405034104">'4050'!$G$74</definedName>
    <definedName name="_P405034105">'4050'!$H$74</definedName>
    <definedName name="_P405034106">'4050'!$I$74</definedName>
    <definedName name="_P405034107">'4050'!$J$74</definedName>
    <definedName name="_P405034108">'4050'!$K$74</definedName>
    <definedName name="_P405034109">'4050'!$L$74</definedName>
    <definedName name="_P405034110">'4050'!$M$74</definedName>
    <definedName name="_P405034111">'4050'!$N$74</definedName>
    <definedName name="_P405034112">'4050'!$O$74</definedName>
    <definedName name="_P405034113">'4050'!$P$74</definedName>
    <definedName name="_P405034114">'4050'!$Q$74</definedName>
    <definedName name="_P405034115">'4050'!$E$74</definedName>
    <definedName name="_P406001002">'4060'!$C$11</definedName>
    <definedName name="_P406001003">'4060'!$D$11</definedName>
    <definedName name="_P406001004">'4060'!$E$11</definedName>
    <definedName name="_P406001005">'4060'!$F$11</definedName>
    <definedName name="_P406001006">'4060'!$G$11</definedName>
    <definedName name="_P406001007">'4060'!$H$11</definedName>
    <definedName name="_P406001008">'4060'!$I$11</definedName>
    <definedName name="_P406002002">'4060'!$C$12</definedName>
    <definedName name="_P406002003">'4060'!$D$12</definedName>
    <definedName name="_P406002004">'4060'!$E$12</definedName>
    <definedName name="_P406002005">'4060'!$F$12</definedName>
    <definedName name="_P406002006">'4060'!$G$12</definedName>
    <definedName name="_P406002007">'4060'!$H$12</definedName>
    <definedName name="_P406002008">'4060'!$I$12</definedName>
    <definedName name="_P406003002">'4060'!$C$13</definedName>
    <definedName name="_P406003003">'4060'!$D$13</definedName>
    <definedName name="_P406003004">'4060'!$E$13</definedName>
    <definedName name="_P406003005">'4060'!$F$13</definedName>
    <definedName name="_P406003006">'4060'!$G$13</definedName>
    <definedName name="_P406003007">'4060'!$H$13</definedName>
    <definedName name="_P406003008">'4060'!$I$13</definedName>
    <definedName name="_P406004002">'4060'!$C$14</definedName>
    <definedName name="_P406004003">'4060'!$D$14</definedName>
    <definedName name="_P406004004">'4060'!$E$14</definedName>
    <definedName name="_P406004005">'4060'!$F$14</definedName>
    <definedName name="_P406004006">'4060'!$G$14</definedName>
    <definedName name="_P406004007">'4060'!$H$14</definedName>
    <definedName name="_P406004008">'4060'!$I$14</definedName>
    <definedName name="_P406005002">'4060'!$C$15</definedName>
    <definedName name="_P406005003">'4060'!$D$15</definedName>
    <definedName name="_P406005004">'4060'!$E$15</definedName>
    <definedName name="_P406005005">'4060'!$F$15</definedName>
    <definedName name="_P406005006">'4060'!$G$15</definedName>
    <definedName name="_P406005007">'4060'!$H$15</definedName>
    <definedName name="_P406005008">'4060'!$I$15</definedName>
    <definedName name="_P406006002">'4060'!$C$16</definedName>
    <definedName name="_P406006003">'4060'!$D$16</definedName>
    <definedName name="_P406006004">'4060'!$E$16</definedName>
    <definedName name="_P406006005">'4060'!$F$16</definedName>
    <definedName name="_P406006006">'4060'!$G$16</definedName>
    <definedName name="_P406006007">'4060'!$H$16</definedName>
    <definedName name="_P406006008">'4060'!$I$16</definedName>
    <definedName name="_P406007002">'4060'!$C$17</definedName>
    <definedName name="_P406007003">'4060'!$D$17</definedName>
    <definedName name="_P406007004">'4060'!$E$17</definedName>
    <definedName name="_P406007005">'4060'!$F$17</definedName>
    <definedName name="_P406007006">'4060'!$G$17</definedName>
    <definedName name="_P406007007">'4060'!$H$17</definedName>
    <definedName name="_P406007008">'4060'!$I$17</definedName>
    <definedName name="_P406008002">'4060'!$C$18</definedName>
    <definedName name="_P406008003">'4060'!$D$18</definedName>
    <definedName name="_P406008004">'4060'!$E$18</definedName>
    <definedName name="_P406008005">'4060'!$F$18</definedName>
    <definedName name="_P406008006">'4060'!$G$18</definedName>
    <definedName name="_P406008007">'4060'!$H$18</definedName>
    <definedName name="_P406008008">'4060'!$I$18</definedName>
    <definedName name="_P406009002">'4060'!$C$19</definedName>
    <definedName name="_P406009003">'4060'!$D$19</definedName>
    <definedName name="_P406009004">'4060'!$E$19</definedName>
    <definedName name="_P406009005">'4060'!$F$19</definedName>
    <definedName name="_P406009006">'4060'!$G$19</definedName>
    <definedName name="_P406009007">'4060'!$H$19</definedName>
    <definedName name="_P406009008">'4060'!$I$19</definedName>
    <definedName name="_P406010002">'4060'!$C$20</definedName>
    <definedName name="_P406010003">'4060'!$D$20</definedName>
    <definedName name="_P406010004">'4060'!$E$20</definedName>
    <definedName name="_P406010005">'4060'!$F$20</definedName>
    <definedName name="_P406010006">'4060'!$G$20</definedName>
    <definedName name="_P406010007">'4060'!$H$20</definedName>
    <definedName name="_P406010008">'4060'!$I$20</definedName>
    <definedName name="_P406011002">'4060'!$C$21</definedName>
    <definedName name="_P406011003">'4060'!$D$21</definedName>
    <definedName name="_P406011004">'4060'!$E$21</definedName>
    <definedName name="_P406011005">'4060'!$F$21</definedName>
    <definedName name="_P406011006">'4060'!$G$21</definedName>
    <definedName name="_P406011007">'4060'!$H$21</definedName>
    <definedName name="_P406011008">'4060'!$I$21</definedName>
    <definedName name="_P406012002">'4060'!$C$22</definedName>
    <definedName name="_P406012003">'4060'!$D$22</definedName>
    <definedName name="_P406012004">'4060'!$E$22</definedName>
    <definedName name="_P406012005">'4060'!$F$22</definedName>
    <definedName name="_P406012006">'4060'!$G$22</definedName>
    <definedName name="_P406012007">'4060'!$H$22</definedName>
    <definedName name="_P406012008">'4060'!$I$22</definedName>
    <definedName name="_P406019902">'4060'!$C$23</definedName>
    <definedName name="_P406019903">'4060'!$D$23</definedName>
    <definedName name="_P406019904">'4060'!$E$23</definedName>
    <definedName name="_P406019905">'4060'!$F$23</definedName>
    <definedName name="_P406019906">'4060'!$G$23</definedName>
    <definedName name="_P406019907">'4060'!$H$23</definedName>
    <definedName name="_P406019908">'4060'!$I$23</definedName>
    <definedName name="_P407001002">'4070'!$C$11</definedName>
    <definedName name="_P407002002">'4070'!$C$12</definedName>
    <definedName name="_P407003002">'4070'!$C$13</definedName>
    <definedName name="_P407004002">'4070'!$C$14</definedName>
    <definedName name="_P407005002">'4070'!$C$15</definedName>
    <definedName name="_P407006002">'4070'!$C$16</definedName>
    <definedName name="_P407007002">'4070'!$C$17</definedName>
    <definedName name="_P407008002">'4070'!$C$18</definedName>
    <definedName name="_P407009002">'4070'!$C$19</definedName>
    <definedName name="_P407010002">'4070'!$C$20</definedName>
    <definedName name="_P407011002">'4070'!$C$21</definedName>
    <definedName name="_P407012002">'4070'!$C$22</definedName>
    <definedName name="_P407019902">'4070'!$C$23</definedName>
    <definedName name="_P408001001">'4080'!$G$11</definedName>
    <definedName name="_P408002001">'4080'!$G$12</definedName>
    <definedName name="_P408003001">'4080'!$G$13</definedName>
    <definedName name="_P408004001">'4080'!$G$14</definedName>
    <definedName name="_P408005001">'4080'!$G$15</definedName>
    <definedName name="_P408006001">'4080'!$G$16</definedName>
    <definedName name="_P408007001">'4080'!$G$17</definedName>
    <definedName name="_P408009901">'4080'!$G$18</definedName>
    <definedName name="_P408011002">'4080'!$D$24</definedName>
    <definedName name="_P408011003">'4080'!$E$24</definedName>
    <definedName name="_P408012002">'4080'!$D$25</definedName>
    <definedName name="_P408012003">'4080'!$E$25</definedName>
    <definedName name="_P408013002">'4080'!$D$26</definedName>
    <definedName name="_P408013003">'4080'!$E$26</definedName>
    <definedName name="_P408014002">'4080'!$D$27</definedName>
    <definedName name="_P408014003">'4080'!$E$27</definedName>
    <definedName name="_P408015001">'4080'!$G$29</definedName>
    <definedName name="_P408016001">'4080'!$G$30</definedName>
    <definedName name="_P408017001">'4080'!$G$31</definedName>
    <definedName name="_P408018001">'4080'!$G$33</definedName>
    <definedName name="_P408019001">'4080'!$G$34</definedName>
    <definedName name="_P408019901">'4080'!$G$35</definedName>
    <definedName name="_P409001001">'4090'!$E$12</definedName>
    <definedName name="_P409002001">'4090'!$E$13</definedName>
    <definedName name="_P409003001">'4090'!$E$14</definedName>
    <definedName name="_P409004001">'4090'!$E$16</definedName>
    <definedName name="_P409005001">'4090'!$E$17</definedName>
    <definedName name="_P409006001">'4090'!$E$18</definedName>
    <definedName name="_P409007001">'4090'!$E$20</definedName>
    <definedName name="_P409008001">'4090'!$E$21</definedName>
    <definedName name="_P409009001">'4090'!$E$22</definedName>
    <definedName name="_P409010001">'4090'!$E$24</definedName>
    <definedName name="_P409011001">'4090'!$E$25</definedName>
    <definedName name="_P409012001">'4090'!$E$26</definedName>
    <definedName name="_P409013001">'4090'!$E$28</definedName>
    <definedName name="_P409014001">'4090'!$E$29</definedName>
    <definedName name="_P409014201">'4090'!$E$30</definedName>
    <definedName name="_P409014801">'4090'!$E$32</definedName>
    <definedName name="_P409014901">'4090'!$E$33</definedName>
    <definedName name="_P409015001">'4090'!$E$34</definedName>
    <definedName name="_P409016001">'4090'!$E$35</definedName>
    <definedName name="_P409501001">'4095'!$B$9</definedName>
    <definedName name="_P500501001">'500'!$D$11</definedName>
    <definedName name="_P500501002">'500'!$E$11</definedName>
    <definedName name="_P500501003">'500'!$F$11</definedName>
    <definedName name="_P500501004">'500'!$G$11</definedName>
    <definedName name="_P500501006">'500'!$I$11</definedName>
    <definedName name="_P500501007">'500'!$J$11</definedName>
    <definedName name="_P500501008">'500'!$K$11</definedName>
    <definedName name="_P500501009">'500'!$L$11</definedName>
    <definedName name="_P500501010">'500'!$M$11</definedName>
    <definedName name="_P500501011">'500'!$N$11</definedName>
    <definedName name="_P500501012">'500'!$H$11</definedName>
    <definedName name="_P500502001">'500'!$D$12</definedName>
    <definedName name="_P500502002">'500'!$E$12</definedName>
    <definedName name="_P500502003">'500'!$F$12</definedName>
    <definedName name="_P500502004">'500'!$G$12</definedName>
    <definedName name="_P500502006">'500'!$I$12</definedName>
    <definedName name="_P500502007">'500'!$J$12</definedName>
    <definedName name="_P500502008">'500'!$K$12</definedName>
    <definedName name="_P500502009">'500'!$L$12</definedName>
    <definedName name="_P500502010">'500'!$M$12</definedName>
    <definedName name="_P500502011">'500'!$N$12</definedName>
    <definedName name="_P500502012">'500'!$H$12</definedName>
    <definedName name="_P500503001">'500'!$D$13</definedName>
    <definedName name="_P500503002">'500'!$E$13</definedName>
    <definedName name="_P500503003">'500'!$F$13</definedName>
    <definedName name="_P500503004">'500'!$G$13</definedName>
    <definedName name="_P500503006">'500'!$I$13</definedName>
    <definedName name="_P500503007">'500'!$J$13</definedName>
    <definedName name="_P500503008">'500'!$K$13</definedName>
    <definedName name="_P500503009">'500'!$L$13</definedName>
    <definedName name="_P500503010">'500'!$M$13</definedName>
    <definedName name="_P500503011">'500'!$N$13</definedName>
    <definedName name="_P500503012">'500'!$H$13</definedName>
    <definedName name="_P500504001">'500'!$D$14</definedName>
    <definedName name="_P500504002">'500'!$E$14</definedName>
    <definedName name="_P500504003">'500'!$F$14</definedName>
    <definedName name="_P500504004">'500'!$G$14</definedName>
    <definedName name="_P500504006">'500'!$I$14</definedName>
    <definedName name="_P500504007">'500'!$J$14</definedName>
    <definedName name="_P500504008">'500'!$K$14</definedName>
    <definedName name="_P500504009">'500'!$L$14</definedName>
    <definedName name="_P500504010">'500'!$M$14</definedName>
    <definedName name="_P500504011">'500'!$N$14</definedName>
    <definedName name="_P500504012">'500'!$H$14</definedName>
    <definedName name="_P500505001">'500'!$D$15</definedName>
    <definedName name="_P500505002">'500'!$E$15</definedName>
    <definedName name="_P500505003">'500'!$F$15</definedName>
    <definedName name="_P500505004">'500'!$G$15</definedName>
    <definedName name="_P500505006">'500'!$I$15</definedName>
    <definedName name="_P500505007">'500'!$J$15</definedName>
    <definedName name="_P500505008">'500'!$K$15</definedName>
    <definedName name="_P500505009">'500'!$L$15</definedName>
    <definedName name="_P500505010">'500'!$M$15</definedName>
    <definedName name="_P500505011">'500'!$N$15</definedName>
    <definedName name="_P500505012">'500'!$H$15</definedName>
    <definedName name="_P500506001">'500'!$D$16</definedName>
    <definedName name="_P500506002">'500'!$E$16</definedName>
    <definedName name="_P500506003">'500'!$F$16</definedName>
    <definedName name="_P500506004">'500'!$G$16</definedName>
    <definedName name="_P500506006">'500'!$I$16</definedName>
    <definedName name="_P500506007">'500'!$J$16</definedName>
    <definedName name="_P500506008">'500'!$K$16</definedName>
    <definedName name="_P500506009">'500'!$L$16</definedName>
    <definedName name="_P500506010">'500'!$M$16</definedName>
    <definedName name="_P500506011">'500'!$N$16</definedName>
    <definedName name="_P500506012">'500'!$H$16</definedName>
    <definedName name="_P500507001">'500'!$D$17</definedName>
    <definedName name="_P500507002">'500'!$E$17</definedName>
    <definedName name="_P500507003">'500'!$F$17</definedName>
    <definedName name="_P500507004">'500'!$G$17</definedName>
    <definedName name="_P500507006">'500'!$I$17</definedName>
    <definedName name="_P500507007">'500'!$J$17</definedName>
    <definedName name="_P500507008">'500'!$K$17</definedName>
    <definedName name="_P500507009">'500'!$L$17</definedName>
    <definedName name="_P500507010">'500'!$M$17</definedName>
    <definedName name="_P500507011">'500'!$N$17</definedName>
    <definedName name="_P500507012">'500'!$H$17</definedName>
    <definedName name="_P500508001">'500'!$D$18</definedName>
    <definedName name="_P500508002">'500'!$E$18</definedName>
    <definedName name="_P500508003">'500'!$F$18</definedName>
    <definedName name="_P500508004">'500'!$G$18</definedName>
    <definedName name="_P500508006">'500'!$I$18</definedName>
    <definedName name="_P500508007">'500'!$J$18</definedName>
    <definedName name="_P500508008">'500'!$K$18</definedName>
    <definedName name="_P500508009">'500'!$L$18</definedName>
    <definedName name="_P500508010">'500'!$M$18</definedName>
    <definedName name="_P500508011">'500'!$N$18</definedName>
    <definedName name="_P500508012">'500'!$H$18</definedName>
    <definedName name="_P500509001">'500'!$D$19</definedName>
    <definedName name="_P500509002">'500'!$E$19</definedName>
    <definedName name="_P500509003">'500'!$F$19</definedName>
    <definedName name="_P500509004">'500'!$G$19</definedName>
    <definedName name="_P500509006">'500'!$I$19</definedName>
    <definedName name="_P500509007">'500'!$J$19</definedName>
    <definedName name="_P500509008">'500'!$K$19</definedName>
    <definedName name="_P500509009">'500'!$L$19</definedName>
    <definedName name="_P500509010">'500'!$M$19</definedName>
    <definedName name="_P500509011">'500'!$N$19</definedName>
    <definedName name="_P500509012">'500'!$H$19</definedName>
    <definedName name="_P500511001">'500'!$D$20</definedName>
    <definedName name="_P500511002">'500'!$E$20</definedName>
    <definedName name="_P500511003">'500'!$F$20</definedName>
    <definedName name="_P500511004">'500'!$G$20</definedName>
    <definedName name="_P500511006">'500'!$I$20</definedName>
    <definedName name="_P500511007">'500'!$J$20</definedName>
    <definedName name="_P500511008">'500'!$K$20</definedName>
    <definedName name="_P500511009">'500'!$L$20</definedName>
    <definedName name="_P500511010">'500'!$M$20</definedName>
    <definedName name="_P500511011">'500'!$N$20</definedName>
    <definedName name="_P500511012">'500'!$H$20</definedName>
    <definedName name="_P500519901">'500'!$D$21</definedName>
    <definedName name="_P500519902">'500'!$E$21</definedName>
    <definedName name="_P500519903">'500'!$F$21</definedName>
    <definedName name="_P500519904">'500'!$G$21</definedName>
    <definedName name="_P500519906">'500'!$I$21</definedName>
    <definedName name="_P500519907">'500'!$J$21</definedName>
    <definedName name="_P500519908">'500'!$K$21</definedName>
    <definedName name="_P500519909">'500'!$L$21</definedName>
    <definedName name="_P500519910">'500'!$M$21</definedName>
    <definedName name="_P500519911">'500'!$N$21</definedName>
    <definedName name="_P500519912">'500'!$H$21</definedName>
    <definedName name="_P500521001">'500'!$D$34</definedName>
    <definedName name="_P500521002">'500'!$E$34</definedName>
    <definedName name="_P500521003">'500'!$F$34</definedName>
    <definedName name="_P500521004">'500'!$G$34</definedName>
    <definedName name="_P500521006">'500'!$I$34</definedName>
    <definedName name="_P500521007">'500'!$J$34</definedName>
    <definedName name="_P500521008">'500'!$K$34</definedName>
    <definedName name="_P500521009">'500'!$L$34</definedName>
    <definedName name="_P500521010">'500'!$M$34</definedName>
    <definedName name="_P500521011">'500'!$N$34</definedName>
    <definedName name="_P500521012">'500'!$H$34</definedName>
    <definedName name="_P500522001">'500'!$D$35</definedName>
    <definedName name="_P500522002">'500'!$E$35</definedName>
    <definedName name="_P500522003">'500'!$F$35</definedName>
    <definedName name="_P500522004">'500'!$G$35</definedName>
    <definedName name="_P500522006">'500'!$I$35</definedName>
    <definedName name="_P500522007">'500'!$J$35</definedName>
    <definedName name="_P500522008">'500'!$K$35</definedName>
    <definedName name="_P500522009">'500'!$L$35</definedName>
    <definedName name="_P500522010">'500'!$M$35</definedName>
    <definedName name="_P500522011">'500'!$N$35</definedName>
    <definedName name="_P500522012">'500'!$H$35</definedName>
    <definedName name="_P500523001">'500'!$D$36</definedName>
    <definedName name="_P500523002">'500'!$E$36</definedName>
    <definedName name="_P500523003">'500'!$F$36</definedName>
    <definedName name="_P500523004">'500'!$G$36</definedName>
    <definedName name="_P500523006">'500'!$I$36</definedName>
    <definedName name="_P500523007">'500'!$J$36</definedName>
    <definedName name="_P500523008">'500'!$K$36</definedName>
    <definedName name="_P500523009">'500'!$L$36</definedName>
    <definedName name="_P500523010">'500'!$M$36</definedName>
    <definedName name="_P500523011">'500'!$N$36</definedName>
    <definedName name="_P500523012">'500'!$H$36</definedName>
    <definedName name="_P500524001">'500'!$D$37</definedName>
    <definedName name="_P500524002">'500'!$E$37</definedName>
    <definedName name="_P500524003">'500'!$F$37</definedName>
    <definedName name="_P500524004">'500'!$G$37</definedName>
    <definedName name="_P500524006">'500'!$I$37</definedName>
    <definedName name="_P500524007">'500'!$J$37</definedName>
    <definedName name="_P500524008">'500'!$K$37</definedName>
    <definedName name="_P500524009">'500'!$L$37</definedName>
    <definedName name="_P500524010">'500'!$M$37</definedName>
    <definedName name="_P500524011">'500'!$N$37</definedName>
    <definedName name="_P500524012">'500'!$H$37</definedName>
    <definedName name="_P500525001">'500'!$D$38</definedName>
    <definedName name="_P500525002">'500'!$E$38</definedName>
    <definedName name="_P500525003">'500'!$F$38</definedName>
    <definedName name="_P500525004">'500'!$G$38</definedName>
    <definedName name="_P500525006">'500'!$I$38</definedName>
    <definedName name="_P500525007">'500'!$J$38</definedName>
    <definedName name="_P500525008">'500'!$K$38</definedName>
    <definedName name="_P500525009">'500'!$L$38</definedName>
    <definedName name="_P500525010">'500'!$M$38</definedName>
    <definedName name="_P500525011">'500'!$N$38</definedName>
    <definedName name="_P500525012">'500'!$H$38</definedName>
    <definedName name="_P500526001">'500'!$D$39</definedName>
    <definedName name="_P500526002">'500'!$E$39</definedName>
    <definedName name="_P500526003">'500'!$F$39</definedName>
    <definedName name="_P500526004">'500'!$G$39</definedName>
    <definedName name="_P500526006">'500'!$I$39</definedName>
    <definedName name="_P500526007">'500'!$J$39</definedName>
    <definedName name="_P500526008">'500'!$K$39</definedName>
    <definedName name="_P500526009">'500'!$L$39</definedName>
    <definedName name="_P500526010">'500'!$M$39</definedName>
    <definedName name="_P500526011">'500'!$N$39</definedName>
    <definedName name="_P500526012">'500'!$H$39</definedName>
    <definedName name="_P500527001">'500'!$D$40</definedName>
    <definedName name="_P500527002">'500'!$E$40</definedName>
    <definedName name="_P500527003">'500'!$F$40</definedName>
    <definedName name="_P500527004">'500'!$G$40</definedName>
    <definedName name="_P500527006">'500'!$I$40</definedName>
    <definedName name="_P500527007">'500'!$J$40</definedName>
    <definedName name="_P500527008">'500'!$K$40</definedName>
    <definedName name="_P500527009">'500'!$L$40</definedName>
    <definedName name="_P500527010">'500'!$M$40</definedName>
    <definedName name="_P500527011">'500'!$N$40</definedName>
    <definedName name="_P500527012">'500'!$H$40</definedName>
    <definedName name="_P500528001">'500'!$D$41</definedName>
    <definedName name="_P500528002">'500'!$E$41</definedName>
    <definedName name="_P500528003">'500'!$F$41</definedName>
    <definedName name="_P500528004">'500'!$G$41</definedName>
    <definedName name="_P500528006">'500'!$I$41</definedName>
    <definedName name="_P500528007">'500'!$J$41</definedName>
    <definedName name="_P500528008">'500'!$K$41</definedName>
    <definedName name="_P500528009">'500'!$L$41</definedName>
    <definedName name="_P500528010">'500'!$M$41</definedName>
    <definedName name="_P500528011">'500'!$N$41</definedName>
    <definedName name="_P500528012">'500'!$H$41</definedName>
    <definedName name="_P500529001">'500'!$D$42</definedName>
    <definedName name="_P500529002">'500'!$E$42</definedName>
    <definedName name="_P500529003">'500'!$F$42</definedName>
    <definedName name="_P500529004">'500'!$G$42</definedName>
    <definedName name="_P500529006">'500'!$I$42</definedName>
    <definedName name="_P500529007">'500'!$J$42</definedName>
    <definedName name="_P500529008">'500'!$K$42</definedName>
    <definedName name="_P500529009">'500'!$L$42</definedName>
    <definedName name="_P500529010">'500'!$M$42</definedName>
    <definedName name="_P500529011">'500'!$N$42</definedName>
    <definedName name="_P500529012">'500'!$H$42</definedName>
    <definedName name="_P500530001">'500'!$D$43</definedName>
    <definedName name="_P500530002">'500'!$E$43</definedName>
    <definedName name="_P500530003">'500'!$F$43</definedName>
    <definedName name="_P500530004">'500'!$G$43</definedName>
    <definedName name="_P500530006">'500'!$I$43</definedName>
    <definedName name="_P500530007">'500'!$J$43</definedName>
    <definedName name="_P500530008">'500'!$K$43</definedName>
    <definedName name="_P500530009">'500'!$L$43</definedName>
    <definedName name="_P500530010">'500'!$M$43</definedName>
    <definedName name="_P500530011">'500'!$N$43</definedName>
    <definedName name="_P500530012">'500'!$H$43</definedName>
    <definedName name="_P500539901">'500'!$D$44</definedName>
    <definedName name="_P500539902">'500'!$E$44</definedName>
    <definedName name="_P500539903">'500'!$F$44</definedName>
    <definedName name="_P500539904">'500'!$G$44</definedName>
    <definedName name="_P500539906">'500'!$I$44</definedName>
    <definedName name="_P500539907">'500'!$J$44</definedName>
    <definedName name="_P500539908">'500'!$K$44</definedName>
    <definedName name="_P500539909">'500'!$L$44</definedName>
    <definedName name="_P500539910">'500'!$M$44</definedName>
    <definedName name="_P500539911">'500'!$N$44</definedName>
    <definedName name="_P500539912">'500'!$H$44</definedName>
    <definedName name="_P501001002">'5010'!$C$9</definedName>
    <definedName name="_P501001003">'5010'!$D$9</definedName>
    <definedName name="_P501001004">'5010'!$E$9</definedName>
    <definedName name="_P501001005">'5010'!$F$9</definedName>
    <definedName name="_P501001006">'5010'!$G$9</definedName>
    <definedName name="_P501001007">'5010'!$H$9</definedName>
    <definedName name="_P501002002">'5010'!$C$10</definedName>
    <definedName name="_P501002003">'5010'!$D$10</definedName>
    <definedName name="_P501002004">'5010'!$E$10</definedName>
    <definedName name="_P501002005">'5010'!$F$10</definedName>
    <definedName name="_P501002006">'5010'!$G$10</definedName>
    <definedName name="_P501002007">'5010'!$H$10</definedName>
    <definedName name="_P501003002">'5010'!$C$11</definedName>
    <definedName name="_P501003003">'5010'!$D$11</definedName>
    <definedName name="_P501003004">'5010'!$E$11</definedName>
    <definedName name="_P501003005">'5010'!$F$11</definedName>
    <definedName name="_P501003006">'5010'!$G$11</definedName>
    <definedName name="_P501003007">'5010'!$H$11</definedName>
    <definedName name="_P501004002">'5010'!$C$12</definedName>
    <definedName name="_P501004003">'5010'!$D$12</definedName>
    <definedName name="_P501004004">'5010'!$E$12</definedName>
    <definedName name="_P501004005">'5010'!$F$12</definedName>
    <definedName name="_P501004006">'5010'!$G$12</definedName>
    <definedName name="_P501004007">'5010'!$H$12</definedName>
    <definedName name="_P501005002">'5010'!$C$13</definedName>
    <definedName name="_P501005003">'5010'!$D$13</definedName>
    <definedName name="_P501005004">'5010'!$E$13</definedName>
    <definedName name="_P501005005">'5010'!$F$13</definedName>
    <definedName name="_P501005006">'5010'!$G$13</definedName>
    <definedName name="_P501005007">'5010'!$H$13</definedName>
    <definedName name="_P501006002">'5010'!$C$14</definedName>
    <definedName name="_P501006003">'5010'!$D$14</definedName>
    <definedName name="_P501006004">'5010'!$E$14</definedName>
    <definedName name="_P501006005">'5010'!$F$14</definedName>
    <definedName name="_P501006006">'5010'!$G$14</definedName>
    <definedName name="_P501006007">'5010'!$H$14</definedName>
    <definedName name="_P501007001">'5010'!$B$15</definedName>
    <definedName name="_P501007002">'5010'!$C$15</definedName>
    <definedName name="_P501007003">'5010'!$D$15</definedName>
    <definedName name="_P501007004">'5010'!$E$15</definedName>
    <definedName name="_P501007005">'5010'!$F$15</definedName>
    <definedName name="_P501007006">'5010'!$G$15</definedName>
    <definedName name="_P501007007">'5010'!$H$15</definedName>
    <definedName name="_P501008001">'5010'!$B$16</definedName>
    <definedName name="_P501008002">'5010'!$C$16</definedName>
    <definedName name="_P501008003">'5010'!$D$16</definedName>
    <definedName name="_P501008004">'5010'!$E$16</definedName>
    <definedName name="_P501008005">'5010'!$F$16</definedName>
    <definedName name="_P501008006">'5010'!$G$16</definedName>
    <definedName name="_P501008007">'5010'!$H$16</definedName>
    <definedName name="_P501009001">'5010'!$B$17</definedName>
    <definedName name="_P501009002">'5010'!$C$17</definedName>
    <definedName name="_P501009003">'5010'!$D$17</definedName>
    <definedName name="_P501009004">'5010'!$E$17</definedName>
    <definedName name="_P501009005">'5010'!$F$17</definedName>
    <definedName name="_P501009006">'5010'!$G$17</definedName>
    <definedName name="_P501009007">'5010'!$H$17</definedName>
    <definedName name="_P501010001">'5010'!$B$18</definedName>
    <definedName name="_P501010002">'5010'!$C$18</definedName>
    <definedName name="_P501010003">'5010'!$D$18</definedName>
    <definedName name="_P501010004">'5010'!$E$18</definedName>
    <definedName name="_P501010005">'5010'!$F$18</definedName>
    <definedName name="_P501010006">'5010'!$G$18</definedName>
    <definedName name="_P501010007">'5010'!$H$18</definedName>
    <definedName name="_P501011001">'5010'!$B$19</definedName>
    <definedName name="_P501011002">'5010'!$C$19</definedName>
    <definedName name="_P501011003">'5010'!$D$19</definedName>
    <definedName name="_P501011004">'5010'!$E$19</definedName>
    <definedName name="_P501011005">'5010'!$F$19</definedName>
    <definedName name="_P501011006">'5010'!$G$19</definedName>
    <definedName name="_P501011007">'5010'!$H$19</definedName>
    <definedName name="_P501012001">'5010'!$B$20</definedName>
    <definedName name="_P501012002">'5010'!$C$20</definedName>
    <definedName name="_P501012003">'5010'!$D$20</definedName>
    <definedName name="_P501012004">'5010'!$E$20</definedName>
    <definedName name="_P501012005">'5010'!$F$20</definedName>
    <definedName name="_P501012006">'5010'!$G$20</definedName>
    <definedName name="_P501012007">'5010'!$H$20</definedName>
    <definedName name="_P501013001">'5010'!$B$21</definedName>
    <definedName name="_P501013002">'5010'!$C$21</definedName>
    <definedName name="_P501013003">'5010'!$D$21</definedName>
    <definedName name="_P501013004">'5010'!$E$21</definedName>
    <definedName name="_P501013005">'5010'!$F$21</definedName>
    <definedName name="_P501013006">'5010'!$G$21</definedName>
    <definedName name="_P501013007">'5010'!$H$21</definedName>
    <definedName name="_P501014001">'5010'!$B$22</definedName>
    <definedName name="_P501014002">'5010'!$C$22</definedName>
    <definedName name="_P501014003">'5010'!$D$22</definedName>
    <definedName name="_P501014004">'5010'!$E$22</definedName>
    <definedName name="_P501014005">'5010'!$F$22</definedName>
    <definedName name="_P501014006">'5010'!$G$22</definedName>
    <definedName name="_P501014007">'5010'!$H$22</definedName>
    <definedName name="_P501015001">'5010'!$B$23</definedName>
    <definedName name="_P501015002">'5010'!$C$23</definedName>
    <definedName name="_P501015003">'5010'!$D$23</definedName>
    <definedName name="_P501015004">'5010'!$E$23</definedName>
    <definedName name="_P501015005">'5010'!$F$23</definedName>
    <definedName name="_P501015006">'5010'!$G$23</definedName>
    <definedName name="_P501015007">'5010'!$H$23</definedName>
    <definedName name="_P501016001">'5010'!$B$24</definedName>
    <definedName name="_P501016002">'5010'!$C$24</definedName>
    <definedName name="_P501016003">'5010'!$D$24</definedName>
    <definedName name="_P501016004">'5010'!$E$24</definedName>
    <definedName name="_P501016005">'5010'!$F$24</definedName>
    <definedName name="_P501016006">'5010'!$G$24</definedName>
    <definedName name="_P501016007">'5010'!$H$24</definedName>
    <definedName name="_P501017001">'5010'!$B$34</definedName>
    <definedName name="_P501017002">'5010'!$C$34</definedName>
    <definedName name="_P501017003">'5010'!$D$34</definedName>
    <definedName name="_P501017004">'5010'!$E$34</definedName>
    <definedName name="_P501017005">'5010'!$F$34</definedName>
    <definedName name="_P501017006">'5010'!$G$34</definedName>
    <definedName name="_P501017007">'5010'!$H$34</definedName>
    <definedName name="_P501018001">'5010'!$B$35</definedName>
    <definedName name="_P501018002">'5010'!$C$35</definedName>
    <definedName name="_P501018003">'5010'!$D$35</definedName>
    <definedName name="_P501018004">'5010'!$E$35</definedName>
    <definedName name="_P501018005">'5010'!$F$35</definedName>
    <definedName name="_P501018006">'5010'!$G$35</definedName>
    <definedName name="_P501018007">'5010'!$H$35</definedName>
    <definedName name="_P501019001">'5010'!$B$36</definedName>
    <definedName name="_P501019002">'5010'!$C$36</definedName>
    <definedName name="_P501019003">'5010'!$D$36</definedName>
    <definedName name="_P501019004">'5010'!$E$36</definedName>
    <definedName name="_P501019005">'5010'!$F$36</definedName>
    <definedName name="_P501019006">'5010'!$G$36</definedName>
    <definedName name="_P501019007">'5010'!$H$36</definedName>
    <definedName name="_P501020001">'5010'!$B$37</definedName>
    <definedName name="_P501020002">'5010'!$C$37</definedName>
    <definedName name="_P501020003">'5010'!$D$37</definedName>
    <definedName name="_P501020004">'5010'!$E$37</definedName>
    <definedName name="_P501020005">'5010'!$F$37</definedName>
    <definedName name="_P501020006">'5010'!$G$37</definedName>
    <definedName name="_P501020007">'5010'!$H$37</definedName>
    <definedName name="_P501021001">'5010'!$B$38</definedName>
    <definedName name="_P501021002">'5010'!$C$38</definedName>
    <definedName name="_P501021003">'5010'!$D$38</definedName>
    <definedName name="_P501021004">'5010'!$E$38</definedName>
    <definedName name="_P501021005">'5010'!$F$38</definedName>
    <definedName name="_P501021006">'5010'!$G$38</definedName>
    <definedName name="_P501021007">'5010'!$H$38</definedName>
    <definedName name="_P501022001">'5010'!$B$39</definedName>
    <definedName name="_P501022002">'5010'!$C$39</definedName>
    <definedName name="_P501022003">'5010'!$D$39</definedName>
    <definedName name="_P501022004">'5010'!$E$39</definedName>
    <definedName name="_P501022005">'5010'!$F$39</definedName>
    <definedName name="_P501022006">'5010'!$G$39</definedName>
    <definedName name="_P501022007">'5010'!$H$39</definedName>
    <definedName name="_P501023001">'5010'!$B$40</definedName>
    <definedName name="_P501023002">'5010'!$C$40</definedName>
    <definedName name="_P501023003">'5010'!$D$40</definedName>
    <definedName name="_P501023004">'5010'!$E$40</definedName>
    <definedName name="_P501023005">'5010'!$F$40</definedName>
    <definedName name="_P501023006">'5010'!$G$40</definedName>
    <definedName name="_P501023007">'5010'!$H$40</definedName>
    <definedName name="_P501024001">'5010'!$B$41</definedName>
    <definedName name="_P501024002">'5010'!$C$41</definedName>
    <definedName name="_P501024003">'5010'!$D$41</definedName>
    <definedName name="_P501024004">'5010'!$E$41</definedName>
    <definedName name="_P501024005">'5010'!$F$41</definedName>
    <definedName name="_P501024006">'5010'!$G$41</definedName>
    <definedName name="_P501024007">'5010'!$H$41</definedName>
    <definedName name="_P501025001">'5010'!$B$42</definedName>
    <definedName name="_P501025002">'5010'!$C$42</definedName>
    <definedName name="_P501025003">'5010'!$D$42</definedName>
    <definedName name="_P501025004">'5010'!$E$42</definedName>
    <definedName name="_P501025005">'5010'!$F$42</definedName>
    <definedName name="_P501025006">'5010'!$G$42</definedName>
    <definedName name="_P501025007">'5010'!$H$42</definedName>
    <definedName name="_P501026001">'5010'!$B$43</definedName>
    <definedName name="_P501026002">'5010'!$C$43</definedName>
    <definedName name="_P501026003">'5010'!$D$43</definedName>
    <definedName name="_P501026004">'5010'!$E$43</definedName>
    <definedName name="_P501026005">'5010'!$F$43</definedName>
    <definedName name="_P501026006">'5010'!$G$43</definedName>
    <definedName name="_P501026007">'5010'!$H$43</definedName>
    <definedName name="_P501027001">'5010'!$B$44</definedName>
    <definedName name="_P501027002">'5010'!$C$44</definedName>
    <definedName name="_P501027003">'5010'!$D$44</definedName>
    <definedName name="_P501027004">'5010'!$E$44</definedName>
    <definedName name="_P501027005">'5010'!$F$44</definedName>
    <definedName name="_P501027006">'5010'!$G$44</definedName>
    <definedName name="_P501027007">'5010'!$H$44</definedName>
    <definedName name="_P501028001">'5010'!$B$45</definedName>
    <definedName name="_P501028002">'5010'!$C$45</definedName>
    <definedName name="_P501028003">'5010'!$D$45</definedName>
    <definedName name="_P501028004">'5010'!$E$45</definedName>
    <definedName name="_P501028005">'5010'!$F$45</definedName>
    <definedName name="_P501028006">'5010'!$G$45</definedName>
    <definedName name="_P501028007">'5010'!$H$45</definedName>
    <definedName name="_P501029001">'5010'!$B$46</definedName>
    <definedName name="_P501029002">'5010'!$C$46</definedName>
    <definedName name="_P501029003">'5010'!$D$46</definedName>
    <definedName name="_P501029004">'5010'!$E$46</definedName>
    <definedName name="_P501029005">'5010'!$F$46</definedName>
    <definedName name="_P501029006">'5010'!$G$46</definedName>
    <definedName name="_P501029007">'5010'!$H$46</definedName>
    <definedName name="_P501030001">'5010'!$B$47</definedName>
    <definedName name="_P501030002">'5010'!$C$47</definedName>
    <definedName name="_P501030003">'5010'!$D$47</definedName>
    <definedName name="_P501030004">'5010'!$E$47</definedName>
    <definedName name="_P501030005">'5010'!$F$47</definedName>
    <definedName name="_P501030006">'5010'!$G$47</definedName>
    <definedName name="_P501030007">'5010'!$H$47</definedName>
    <definedName name="_P501031001">'5010'!$B$48</definedName>
    <definedName name="_P501031002">'5010'!$C$48</definedName>
    <definedName name="_P501031003">'5010'!$D$48</definedName>
    <definedName name="_P501031004">'5010'!$E$48</definedName>
    <definedName name="_P501031005">'5010'!$F$48</definedName>
    <definedName name="_P501031006">'5010'!$G$48</definedName>
    <definedName name="_P501031007">'5010'!$H$48</definedName>
    <definedName name="_P501032001">'5010'!$B$49</definedName>
    <definedName name="_P501032002">'5010'!$C$49</definedName>
    <definedName name="_P501032003">'5010'!$D$49</definedName>
    <definedName name="_P501032004">'5010'!$E$49</definedName>
    <definedName name="_P501032005">'5010'!$F$49</definedName>
    <definedName name="_P501032006">'5010'!$G$49</definedName>
    <definedName name="_P501032007">'5010'!$H$49</definedName>
    <definedName name="Annexe_100">'100'!$A$1</definedName>
    <definedName name="Annexe_1000">'1000'!$A$1</definedName>
    <definedName name="Annexe_1100" localSheetId="9">'1100'!$A$1</definedName>
    <definedName name="Annexe_1100_1">'1100.1'!$A$1</definedName>
    <definedName name="Annexe_1100_2">'1100.2'!$A$1</definedName>
    <definedName name="Annexe_1100_3" localSheetId="12">'1100.4'!$A$1</definedName>
    <definedName name="Annexe_1190">'1190'!$A$1</definedName>
    <definedName name="Annexe_1200">'1200'!$A$1</definedName>
    <definedName name="Annexe_1210">'1210'!$A$1</definedName>
    <definedName name="Annexe_1210_1">'1210.1'!$A$1</definedName>
    <definedName name="Annexe_1210_2">'1210.2'!$A$1</definedName>
    <definedName name="Annexe_1240">'1240'!$A$1</definedName>
    <definedName name="Annexe_1240_1">'1240.1'!$A$1</definedName>
    <definedName name="Annexe_1250">'1250'!$A$1</definedName>
    <definedName name="Annexe_1250_1">'1250.1'!$A$1</definedName>
    <definedName name="Annexe_1260">'1260'!$A$1</definedName>
    <definedName name="Annexe_1270">'1270'!$A$1</definedName>
    <definedName name="Annexe_1280">'1280'!$A$1</definedName>
    <definedName name="Annexe_1280_1">'1280.1'!$A$1</definedName>
    <definedName name="Annexe_1290">'1290'!$A$1</definedName>
    <definedName name="Annexe_1296">'1296'!$A$1</definedName>
    <definedName name="Annexe_1297">'1297'!$A$1</definedName>
    <definedName name="Annexe_1297_1">'1297.1'!$A$1</definedName>
    <definedName name="Annexe_1298">'1298'!$A$1</definedName>
    <definedName name="Annexe_1400">'1400'!$A$1</definedName>
    <definedName name="Annexe_1410">'1410'!$A$1</definedName>
    <definedName name="Annexe_1500">'1500'!$A$1</definedName>
    <definedName name="Annexe_1610">'1610'!$A$1</definedName>
    <definedName name="Annexe_1610_1">'1610.1'!$A$1</definedName>
    <definedName name="Annexe_1610_2">'1610.2'!$A$1</definedName>
    <definedName name="Annexe_1610_3">'1610.3'!$A$1</definedName>
    <definedName name="Annexe_1625">'1625'!$A$1</definedName>
    <definedName name="Annexe_1630">'1630'!$A$1</definedName>
    <definedName name="Annexe_1635">'1635'!$A$1</definedName>
    <definedName name="Annexe_1640">'1640'!$A$1</definedName>
    <definedName name="Annexe_1665" localSheetId="13">'1180'!$A$1</definedName>
    <definedName name="Annexe_1665">'1665'!$A$1</definedName>
    <definedName name="Annexe_2000">'2000'!$A$1</definedName>
    <definedName name="Annexe_2000_1">'2000.1'!$A$1</definedName>
    <definedName name="Annexe_2000_2">'2000.2'!$A$1</definedName>
    <definedName name="Annexe_2000_3">'2000.3'!$A$1</definedName>
    <definedName name="Annexe_2100">'2100'!$A$1</definedName>
    <definedName name="Annexe_2110">'2110'!$A$1</definedName>
    <definedName name="Annexe_2345">'2345'!$A$1</definedName>
    <definedName name="Annexe_2400">'2400'!$A$1</definedName>
    <definedName name="Annexe_2680">'2680'!$A$1</definedName>
    <definedName name="Annexe_2680_1">'2680.1'!$A$1</definedName>
    <definedName name="Annexe_2680_2">'2680.2'!$A$1</definedName>
    <definedName name="Annexe_300">'300'!$A$1</definedName>
    <definedName name="Annexe_3510">'3510'!$A$1</definedName>
    <definedName name="Annexe_3765">'3765'!$A$1</definedName>
    <definedName name="Annexe_400">'400'!$A$1</definedName>
    <definedName name="Annexe_4010">'4010'!$A$1</definedName>
    <definedName name="Annexe_4045">'4045'!$A$1</definedName>
    <definedName name="Annexe_4050">'4050'!$A$1</definedName>
    <definedName name="Annexe_4060">'4060'!$A$1</definedName>
    <definedName name="Annexe_4070">'4070'!$A$1</definedName>
    <definedName name="Annexe_4080">'4080'!$A$1</definedName>
    <definedName name="Annexe_4090">'4090'!$A$1</definedName>
    <definedName name="Annexe_500">'500'!$A$1</definedName>
    <definedName name="Annexe_5010">'5010'!$A$1</definedName>
    <definedName name="Annexe_600" localSheetId="64">'4095'!$A$1</definedName>
    <definedName name="Format">Identification!$W$5</definedName>
    <definedName name="Langue">Identification!$W$2</definedName>
    <definedName name="TM_100">'T des M - T of C'!$A$7</definedName>
    <definedName name="TM_1000">'T des M - T of C'!$A$12</definedName>
    <definedName name="TM_1100">'T des M - T of C'!$A$13</definedName>
    <definedName name="TM_1100.1">'T des M - T of C'!$A$14</definedName>
    <definedName name="TM_1100.2">'T des M - T of C'!$A$15</definedName>
    <definedName name="TM_1180">'T des M - T of C'!$A$17</definedName>
    <definedName name="TM_1190">'T des M - T of C'!$A$18</definedName>
    <definedName name="TM_1200">'T des M - T of C'!$A$19</definedName>
    <definedName name="TM_1210">'T des M - T of C'!$A$20</definedName>
    <definedName name="TM_1210.1">'T des M - T of C'!$A$21</definedName>
    <definedName name="TM_1210.2">'T des M - T of C'!$A$22</definedName>
    <definedName name="TM_1240">'T des M - T of C'!$A$23</definedName>
    <definedName name="TM_1240.1">'T des M - T of C'!$A$24</definedName>
    <definedName name="TM_1250">'T des M - T of C'!$A$25</definedName>
    <definedName name="TM_1250.1">'T des M - T of C'!$A$26</definedName>
    <definedName name="TM_1260">'T des M - T of C'!$A$27</definedName>
    <definedName name="TM_1270">'T des M - T of C'!$A$28</definedName>
    <definedName name="TM_1280">'T des M - T of C'!$A$29</definedName>
    <definedName name="TM_1280.1">'T des M - T of C'!$A$30</definedName>
    <definedName name="TM_1290">'T des M - T of C'!$A$31</definedName>
    <definedName name="TM_1296">'T des M - T of C'!$A$32</definedName>
    <definedName name="TM_1297">'T des M - T of C'!$A$33</definedName>
    <definedName name="TM_1297.1">'T des M - T of C'!$A$34</definedName>
    <definedName name="TM_1298">'T des M - T of C'!$A$35</definedName>
    <definedName name="TM_1400">'T des M - T of C'!$A$36</definedName>
    <definedName name="TM_1410">'T des M - T of C'!$A$37</definedName>
    <definedName name="TM_1500">'T des M - T of C'!$A$38</definedName>
    <definedName name="TM_1610">'T des M - T of C'!$A$39</definedName>
    <definedName name="TM_1610.1">'T des M - T of C'!$A$40</definedName>
    <definedName name="TM_1610.2">'T des M - T of C'!$A$41</definedName>
    <definedName name="TM_1610.3">'T des M - T of C'!$A$42</definedName>
    <definedName name="TM_1625">'T des M - T of C'!$A$51</definedName>
    <definedName name="TM_1630">'T des M - T of C'!$A$52</definedName>
    <definedName name="TM_1635">'T des M - T of C'!$A$53</definedName>
    <definedName name="TM_1640">'T des M - T of C'!$A$54</definedName>
    <definedName name="TM_1665">'T des M - T of C'!$A$55</definedName>
    <definedName name="TM_2000">'T des M - T of C'!$A$56</definedName>
    <definedName name="TM_2000.1">'T des M - T of C'!$A$57</definedName>
    <definedName name="TM_2000.2">'T des M - T of C'!$A$58</definedName>
    <definedName name="TM_2000.3">'T des M - T of C'!$A$59</definedName>
    <definedName name="TM_2100">'T des M - T of C'!$A$60</definedName>
    <definedName name="TM_2110">'T des M - T of C'!$A$61</definedName>
    <definedName name="TM_2345">'T des M - T of C'!$A$62</definedName>
    <definedName name="TM_2400">'T des M - T of C'!$A$63</definedName>
    <definedName name="TM_2680">'T des M - T of C'!$A$64</definedName>
    <definedName name="TM_2680.1">'T des M - T of C'!$A$65</definedName>
    <definedName name="TM_2680.2">'T des M - T of C'!$A$66</definedName>
    <definedName name="TM_300">'T des M - T of C'!$A$8</definedName>
    <definedName name="TM_3510">'T des M - T of C'!$A$67</definedName>
    <definedName name="TM_3765">'T des M - T of C'!$A$68</definedName>
    <definedName name="TM_400">'T des M - T of C'!$A$9</definedName>
    <definedName name="TM_4010">'T des M - T of C'!$A$69</definedName>
    <definedName name="TM_4045">'T des M - T of C'!$A$70</definedName>
    <definedName name="TM_4050">'T des M - T of C'!$A$71</definedName>
    <definedName name="TM_4060">'T des M - T of C'!$A$72</definedName>
    <definedName name="TM_4070">'T des M - T of C'!$A$73</definedName>
    <definedName name="TM_4080">'T des M - T of C'!$A$74</definedName>
    <definedName name="TM_4090">'T des M - T of C'!$A$75</definedName>
    <definedName name="TM_4095">'T des M - T of C'!$A$76</definedName>
    <definedName name="TM_500">'T des M - T of C'!$A$10</definedName>
    <definedName name="_xlnm.Print_Area" localSheetId="3">'100'!$A$1:$G$209</definedName>
    <definedName name="_xlnm.Print_Area" localSheetId="8">'1000'!$A$1:$G$43</definedName>
    <definedName name="_xlnm.Print_Area" localSheetId="9">'1100'!$A$1:$Q$155</definedName>
    <definedName name="_xlnm.Print_Area" localSheetId="10">'1100.1'!$A$1:$I$65</definedName>
    <definedName name="_xlnm.Print_Area" localSheetId="11">'1100.2'!$A$1:$I$37</definedName>
    <definedName name="_xlnm.Print_Area" localSheetId="12">'1100.4'!$A$1:$O$34</definedName>
    <definedName name="_xlnm.Print_Area" localSheetId="13">'1180'!$A$1:$C$46</definedName>
    <definedName name="_xlnm.Print_Area" localSheetId="14">'1190'!$A$1:$G$45</definedName>
    <definedName name="_xlnm.Print_Area" localSheetId="15">'1200'!$A$1:$K$39</definedName>
    <definedName name="_xlnm.Print_Area" localSheetId="16">'1210'!$A$1:$H$105</definedName>
    <definedName name="_xlnm.Print_Area" localSheetId="17">'1210.1'!$A$1:$J$30</definedName>
    <definedName name="_xlnm.Print_Area" localSheetId="18">'1210.2'!$A$1:$E$87</definedName>
    <definedName name="_xlnm.Print_Area" localSheetId="19">'1240'!$A$1:$H$46</definedName>
    <definedName name="_xlnm.Print_Area" localSheetId="20">'1240.1'!$A$1:$D$46</definedName>
    <definedName name="_xlnm.Print_Area" localSheetId="21">'1250'!$A$1:$K$91</definedName>
    <definedName name="_xlnm.Print_Area" localSheetId="22">'1250.1'!$A$1:$D$42</definedName>
    <definedName name="_xlnm.Print_Area" localSheetId="23">'1260'!$A$1:$D$45</definedName>
    <definedName name="_xlnm.Print_Area" localSheetId="24">'1270'!$A$1:$D$45</definedName>
    <definedName name="_xlnm.Print_Area" localSheetId="25">'1280'!$A$1:$I$33</definedName>
    <definedName name="_xlnm.Print_Area" localSheetId="26">'1280.1'!$A$1:$D$47</definedName>
    <definedName name="_xlnm.Print_Area" localSheetId="27">'1290'!$A$1:$H$45</definedName>
    <definedName name="_xlnm.Print_Area" localSheetId="28">'1296'!$A$1:$F$54</definedName>
    <definedName name="_xlnm.Print_Area" localSheetId="29">'1297'!$A$1:$N$39</definedName>
    <definedName name="_xlnm.Print_Area" localSheetId="30">'1297.1'!$A$1:$N$39</definedName>
    <definedName name="_xlnm.Print_Area" localSheetId="31">'1298'!$A$1:$S$46</definedName>
    <definedName name="_xlnm.Print_Area" localSheetId="32">'1400'!$A$1:$F$41</definedName>
    <definedName name="_xlnm.Print_Area" localSheetId="33">'1410'!$A$1:$O$41</definedName>
    <definedName name="_xlnm.Print_Area" localSheetId="34">'1500'!$A$1:$L$36</definedName>
    <definedName name="_xlnm.Print_Area" localSheetId="35">'1610'!$A$1:$F$55</definedName>
    <definedName name="_xlnm.Print_Area" localSheetId="36">'1610.1'!$A$1:$H$46</definedName>
    <definedName name="_xlnm.Print_Area" localSheetId="37">'1610.2'!$A$1:$G$44</definedName>
    <definedName name="_xlnm.Print_Area" localSheetId="38">'1610.3'!$A$1:$G$42</definedName>
    <definedName name="_xlnm.Print_Area" localSheetId="39">'1625'!$A$1:$L$86</definedName>
    <definedName name="_xlnm.Print_Area" localSheetId="40">'1630'!$A$1:$K$61</definedName>
    <definedName name="_xlnm.Print_Area" localSheetId="41">'1635'!$A$1:$J$44</definedName>
    <definedName name="_xlnm.Print_Area" localSheetId="42">'1640'!$A$1:$L$35</definedName>
    <definedName name="_xlnm.Print_Area" localSheetId="43">'1665'!$A$1:$C$46</definedName>
    <definedName name="_xlnm.Print_Area" localSheetId="44">'2000'!$A$1:$J$106</definedName>
    <definedName name="_xlnm.Print_Area" localSheetId="45">'2000.1'!$A$1:$E$44</definedName>
    <definedName name="_xlnm.Print_Area" localSheetId="46">'2000.2'!$A$1:$G$42</definedName>
    <definedName name="_xlnm.Print_Area" localSheetId="47">'2000.3'!$A$1:$L$37</definedName>
    <definedName name="_xlnm.Print_Area" localSheetId="48">'2100'!$A$1:$J$32</definedName>
    <definedName name="_xlnm.Print_Area" localSheetId="49">'2110'!$A$1:$J$32</definedName>
    <definedName name="_xlnm.Print_Area" localSheetId="50">'2345'!$A$1:$C$47</definedName>
    <definedName name="_xlnm.Print_Area" localSheetId="51">'2400'!$A$1:$J$32</definedName>
    <definedName name="_xlnm.Print_Area" localSheetId="52">'2680'!$A$1:$E$61</definedName>
    <definedName name="_xlnm.Print_Area" localSheetId="53">'2680.1'!$A$1:$E$46</definedName>
    <definedName name="_xlnm.Print_Area" localSheetId="54">'2680.2'!$A$1:$E$46</definedName>
    <definedName name="_xlnm.Print_Area" localSheetId="4">'300'!$A$1:$G$124</definedName>
    <definedName name="_xlnm.Print_Area" localSheetId="55">'3510'!$A$1:$C$46</definedName>
    <definedName name="_xlnm.Print_Area" localSheetId="56">'3765'!$A$1:$C$46</definedName>
    <definedName name="_xlnm.Print_Area" localSheetId="5">'400'!$A$1:$G$49</definedName>
    <definedName name="_xlnm.Print_Area" localSheetId="57">'4010'!$A$1:$D$37</definedName>
    <definedName name="_xlnm.Print_Area" localSheetId="58">'4045'!$A$1:$H$34</definedName>
    <definedName name="_xlnm.Print_Area" localSheetId="59">'4050'!$A$1:$Q$78</definedName>
    <definedName name="_xlnm.Print_Area" localSheetId="60">'4060'!$A$1:$I$28</definedName>
    <definedName name="_xlnm.Print_Area" localSheetId="61">'4070'!$A$1:$C$43</definedName>
    <definedName name="_xlnm.Print_Area" localSheetId="62">'4080'!$A$1:$G$41</definedName>
    <definedName name="_xlnm.Print_Area" localSheetId="63">'4090'!$A$1:$E$50</definedName>
    <definedName name="_xlnm.Print_Area" localSheetId="64">'4095'!$A$1:$C$11</definedName>
    <definedName name="_xlnm.Print_Area" localSheetId="6">'500'!$A$1:$N$46</definedName>
    <definedName name="_xlnm.Print_Area" localSheetId="2">Certification!$A$1:$I$48</definedName>
    <definedName name="_xlnm.Print_Area" localSheetId="0">Identification!$A$1:$S$46</definedName>
    <definedName name="_xlnm.Print_Area" localSheetId="1">'T des M - T of C'!$A$1:$C$98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5" i="116" l="1"/>
  <c r="F144" i="116"/>
  <c r="F143" i="116"/>
  <c r="F142" i="116"/>
  <c r="F141" i="116"/>
  <c r="F140" i="116"/>
  <c r="F139" i="116"/>
  <c r="D138" i="116"/>
  <c r="F138" i="116" s="1"/>
  <c r="E137" i="116"/>
  <c r="D137" i="116"/>
  <c r="F137" i="116" s="1"/>
  <c r="E136" i="116"/>
  <c r="D136" i="116"/>
  <c r="F136" i="116" s="1"/>
  <c r="D135" i="116"/>
  <c r="D134" i="116"/>
  <c r="F134" i="116" s="1"/>
  <c r="E133" i="116"/>
  <c r="D133" i="116"/>
  <c r="F133" i="116" s="1"/>
  <c r="D132" i="116"/>
  <c r="E131" i="116"/>
  <c r="F131" i="116" s="1"/>
  <c r="D131" i="116"/>
  <c r="D130" i="116"/>
  <c r="E129" i="116"/>
  <c r="F129" i="116" s="1"/>
  <c r="D129" i="116"/>
  <c r="D128" i="116"/>
  <c r="D127" i="116"/>
  <c r="E122" i="116"/>
  <c r="D68" i="116"/>
  <c r="D67" i="116"/>
  <c r="D66" i="116"/>
  <c r="D65" i="116"/>
  <c r="D64" i="116"/>
  <c r="D63" i="116"/>
  <c r="D62" i="116"/>
  <c r="D61" i="116"/>
  <c r="D60" i="116"/>
  <c r="D59" i="116"/>
  <c r="D58" i="116"/>
  <c r="D57" i="116"/>
  <c r="D42" i="116"/>
  <c r="D41" i="116"/>
  <c r="D32" i="116"/>
  <c r="E29" i="116"/>
  <c r="E28" i="116"/>
  <c r="A3" i="124"/>
  <c r="A28" i="124" s="1"/>
  <c r="B3" i="121"/>
  <c r="E34" i="75"/>
  <c r="E29" i="75"/>
  <c r="E14" i="75"/>
  <c r="E13" i="75"/>
  <c r="E12" i="75"/>
  <c r="G30" i="48"/>
  <c r="D27" i="48"/>
  <c r="G31" i="48" s="1"/>
  <c r="G33" i="48" s="1"/>
  <c r="G35" i="48" s="1"/>
  <c r="E26" i="48"/>
  <c r="E27" i="48" s="1"/>
  <c r="D26" i="48"/>
  <c r="G18" i="48"/>
  <c r="G29" i="48" s="1"/>
  <c r="C23" i="47"/>
  <c r="I23" i="4"/>
  <c r="H23" i="4"/>
  <c r="G23" i="4"/>
  <c r="D126" i="116" s="1"/>
  <c r="F23" i="4"/>
  <c r="D125" i="116" s="1"/>
  <c r="E23" i="4"/>
  <c r="D124" i="116" s="1"/>
  <c r="D23" i="4"/>
  <c r="C23" i="4"/>
  <c r="D123" i="116" s="1"/>
  <c r="Q73" i="5"/>
  <c r="Q74" i="5" s="1"/>
  <c r="Q72" i="5"/>
  <c r="Q71" i="5"/>
  <c r="Q68" i="5"/>
  <c r="Q69" i="5" s="1"/>
  <c r="Q66" i="5"/>
  <c r="Q67" i="5" s="1"/>
  <c r="O64" i="5"/>
  <c r="N64" i="5"/>
  <c r="M64" i="5"/>
  <c r="G64" i="5"/>
  <c r="F64" i="5"/>
  <c r="E64" i="5"/>
  <c r="D64" i="5"/>
  <c r="P63" i="5"/>
  <c r="P64" i="5" s="1"/>
  <c r="O63" i="5"/>
  <c r="N63" i="5"/>
  <c r="M63" i="5"/>
  <c r="L63" i="5"/>
  <c r="L64" i="5" s="1"/>
  <c r="K63" i="5"/>
  <c r="K64" i="5" s="1"/>
  <c r="J63" i="5"/>
  <c r="J64" i="5" s="1"/>
  <c r="I63" i="5"/>
  <c r="I64" i="5" s="1"/>
  <c r="H63" i="5"/>
  <c r="H64" i="5" s="1"/>
  <c r="G63" i="5"/>
  <c r="F63" i="5"/>
  <c r="E63" i="5"/>
  <c r="D63" i="5"/>
  <c r="Q61" i="5"/>
  <c r="Q59" i="5"/>
  <c r="Q60" i="5" s="1"/>
  <c r="Q57" i="5"/>
  <c r="E31" i="116" s="1"/>
  <c r="Q56" i="5"/>
  <c r="Q55" i="5"/>
  <c r="E30" i="116" s="1"/>
  <c r="Q53" i="5"/>
  <c r="Q54" i="5" s="1"/>
  <c r="Q51" i="5"/>
  <c r="Q52" i="5" s="1"/>
  <c r="E50" i="5"/>
  <c r="Q34" i="5"/>
  <c r="Q33" i="5"/>
  <c r="Q32" i="5"/>
  <c r="Q31" i="5"/>
  <c r="Q28" i="5"/>
  <c r="Q29" i="5" s="1"/>
  <c r="Q26" i="5"/>
  <c r="Q27" i="5" s="1"/>
  <c r="K24" i="5"/>
  <c r="J24" i="5"/>
  <c r="I24" i="5"/>
  <c r="H24" i="5"/>
  <c r="G24" i="5"/>
  <c r="P23" i="5"/>
  <c r="P24" i="5" s="1"/>
  <c r="O23" i="5"/>
  <c r="O24" i="5" s="1"/>
  <c r="N23" i="5"/>
  <c r="N24" i="5" s="1"/>
  <c r="M23" i="5"/>
  <c r="M24" i="5" s="1"/>
  <c r="L23" i="5"/>
  <c r="L24" i="5" s="1"/>
  <c r="K23" i="5"/>
  <c r="J23" i="5"/>
  <c r="I23" i="5"/>
  <c r="H23" i="5"/>
  <c r="G23" i="5"/>
  <c r="F23" i="5"/>
  <c r="F24" i="5" s="1"/>
  <c r="E23" i="5"/>
  <c r="E24" i="5" s="1"/>
  <c r="D23" i="5"/>
  <c r="Q21" i="5"/>
  <c r="Q20" i="5"/>
  <c r="Q19" i="5"/>
  <c r="E26" i="116" s="1"/>
  <c r="Q18" i="5"/>
  <c r="Q17" i="5"/>
  <c r="D25" i="116" s="1"/>
  <c r="Q16" i="5"/>
  <c r="Q15" i="5"/>
  <c r="E24" i="116" s="1"/>
  <c r="Q14" i="5"/>
  <c r="Q13" i="5"/>
  <c r="E23" i="116" s="1"/>
  <c r="Q12" i="5"/>
  <c r="Q11" i="5"/>
  <c r="E22" i="116" s="1"/>
  <c r="F30" i="44"/>
  <c r="G29" i="44"/>
  <c r="F29" i="44"/>
  <c r="E29" i="44"/>
  <c r="E30" i="44" s="1"/>
  <c r="D29" i="44"/>
  <c r="D30" i="44" s="1"/>
  <c r="C29" i="44"/>
  <c r="C30" i="44" s="1"/>
  <c r="H28" i="44"/>
  <c r="H27" i="44"/>
  <c r="H26" i="44"/>
  <c r="H25" i="44"/>
  <c r="H24" i="44"/>
  <c r="H23" i="44"/>
  <c r="H22" i="44"/>
  <c r="H18" i="44"/>
  <c r="G18" i="44"/>
  <c r="G30" i="44" s="1"/>
  <c r="F18" i="44"/>
  <c r="E18" i="44"/>
  <c r="D18" i="44"/>
  <c r="C18" i="44"/>
  <c r="H17" i="44"/>
  <c r="H16" i="44"/>
  <c r="H15" i="44"/>
  <c r="H14" i="44"/>
  <c r="H13" i="44"/>
  <c r="H12" i="44"/>
  <c r="H11" i="44"/>
  <c r="D16" i="6"/>
  <c r="C38" i="37"/>
  <c r="E35" i="116" s="1"/>
  <c r="C29" i="43"/>
  <c r="C30" i="43" s="1"/>
  <c r="E127" i="116" s="1"/>
  <c r="F127" i="116" s="1"/>
  <c r="C17" i="43"/>
  <c r="E40" i="82"/>
  <c r="D40" i="82"/>
  <c r="C40" i="82"/>
  <c r="E25" i="82"/>
  <c r="D25" i="82"/>
  <c r="C25" i="82"/>
  <c r="E40" i="39"/>
  <c r="C40" i="39"/>
  <c r="A28" i="39"/>
  <c r="E25" i="39"/>
  <c r="D25" i="39"/>
  <c r="C25" i="39"/>
  <c r="E51" i="38"/>
  <c r="D51" i="38"/>
  <c r="E46" i="38"/>
  <c r="D46" i="38"/>
  <c r="J30" i="102"/>
  <c r="H30" i="102"/>
  <c r="G30" i="102"/>
  <c r="E147" i="1" s="1"/>
  <c r="D31" i="116" s="1"/>
  <c r="F31" i="116" s="1"/>
  <c r="F30" i="102"/>
  <c r="C41" i="9"/>
  <c r="J30" i="101"/>
  <c r="H30" i="101"/>
  <c r="G30" i="101"/>
  <c r="F30" i="101"/>
  <c r="J30" i="36"/>
  <c r="H30" i="36"/>
  <c r="G30" i="36"/>
  <c r="F30" i="36"/>
  <c r="L22" i="78"/>
  <c r="K22" i="78"/>
  <c r="J22" i="78"/>
  <c r="I22" i="78"/>
  <c r="H22" i="78"/>
  <c r="G22" i="78"/>
  <c r="F22" i="78"/>
  <c r="E22" i="78"/>
  <c r="D22" i="78"/>
  <c r="C22" i="78"/>
  <c r="D16" i="35"/>
  <c r="C16" i="35"/>
  <c r="E121" i="116" s="1"/>
  <c r="E14" i="35"/>
  <c r="E13" i="35"/>
  <c r="E12" i="35"/>
  <c r="H103" i="106"/>
  <c r="G103" i="106"/>
  <c r="H92" i="106"/>
  <c r="G92" i="106"/>
  <c r="H84" i="106"/>
  <c r="G84" i="106"/>
  <c r="H76" i="106"/>
  <c r="G76" i="106"/>
  <c r="H68" i="106"/>
  <c r="G68" i="106"/>
  <c r="H44" i="106"/>
  <c r="G44" i="106"/>
  <c r="H36" i="106"/>
  <c r="G36" i="106"/>
  <c r="H28" i="106"/>
  <c r="G28" i="106"/>
  <c r="I17" i="106"/>
  <c r="H17" i="106"/>
  <c r="G17" i="106"/>
  <c r="J16" i="106"/>
  <c r="J15" i="106"/>
  <c r="J14" i="106"/>
  <c r="J13" i="106"/>
  <c r="J12" i="106"/>
  <c r="J11" i="106"/>
  <c r="C40" i="83"/>
  <c r="F29" i="104"/>
  <c r="K28" i="104"/>
  <c r="J28" i="104"/>
  <c r="I28" i="104"/>
  <c r="H28" i="104"/>
  <c r="H29" i="104" s="1"/>
  <c r="G28" i="104"/>
  <c r="G29" i="104" s="1"/>
  <c r="F28" i="104"/>
  <c r="E28" i="104"/>
  <c r="D28" i="104"/>
  <c r="L27" i="104"/>
  <c r="L26" i="104"/>
  <c r="L28" i="104" s="1"/>
  <c r="L25" i="104"/>
  <c r="L24" i="104"/>
  <c r="K18" i="104"/>
  <c r="K29" i="104" s="1"/>
  <c r="J18" i="104"/>
  <c r="I18" i="104"/>
  <c r="H18" i="104"/>
  <c r="G18" i="104"/>
  <c r="F18" i="104"/>
  <c r="E18" i="104"/>
  <c r="E29" i="104" s="1"/>
  <c r="D18" i="104"/>
  <c r="D29" i="104" s="1"/>
  <c r="L17" i="104"/>
  <c r="L16" i="104"/>
  <c r="L15" i="104"/>
  <c r="L14" i="104"/>
  <c r="L18" i="104" s="1"/>
  <c r="L29" i="104" s="1"/>
  <c r="L13" i="104"/>
  <c r="I18" i="103"/>
  <c r="H18" i="103"/>
  <c r="G18" i="103"/>
  <c r="F18" i="103"/>
  <c r="E18" i="103"/>
  <c r="D18" i="103"/>
  <c r="J17" i="103"/>
  <c r="J16" i="103"/>
  <c r="J15" i="103"/>
  <c r="J14" i="103"/>
  <c r="J13" i="103"/>
  <c r="J59" i="111"/>
  <c r="I59" i="111"/>
  <c r="H59" i="111"/>
  <c r="G59" i="111"/>
  <c r="F59" i="111"/>
  <c r="E59" i="111"/>
  <c r="D59" i="111"/>
  <c r="K58" i="111"/>
  <c r="K57" i="111"/>
  <c r="K56" i="111"/>
  <c r="K59" i="111" s="1"/>
  <c r="K55" i="111"/>
  <c r="J53" i="111"/>
  <c r="I53" i="111"/>
  <c r="H53" i="111"/>
  <c r="G53" i="111"/>
  <c r="F53" i="111"/>
  <c r="E53" i="111"/>
  <c r="D53" i="111"/>
  <c r="K52" i="111"/>
  <c r="K51" i="111"/>
  <c r="K50" i="111"/>
  <c r="K49" i="111"/>
  <c r="K48" i="111"/>
  <c r="K47" i="111"/>
  <c r="K46" i="111"/>
  <c r="K45" i="111"/>
  <c r="K44" i="111"/>
  <c r="K43" i="111"/>
  <c r="K42" i="111"/>
  <c r="J32" i="111"/>
  <c r="I32" i="111"/>
  <c r="H32" i="111"/>
  <c r="G32" i="111"/>
  <c r="F32" i="111"/>
  <c r="E32" i="111"/>
  <c r="D32" i="111"/>
  <c r="K31" i="111"/>
  <c r="K30" i="111"/>
  <c r="K29" i="111"/>
  <c r="K32" i="111" s="1"/>
  <c r="K28" i="111"/>
  <c r="J26" i="111"/>
  <c r="I26" i="111"/>
  <c r="H26" i="111"/>
  <c r="G26" i="111"/>
  <c r="F26" i="111"/>
  <c r="E26" i="111"/>
  <c r="D26" i="111"/>
  <c r="K25" i="111"/>
  <c r="K24" i="111"/>
  <c r="K23" i="111"/>
  <c r="K22" i="111"/>
  <c r="K21" i="111"/>
  <c r="K20" i="111"/>
  <c r="K19" i="111"/>
  <c r="K18" i="111"/>
  <c r="K17" i="111"/>
  <c r="K16" i="111"/>
  <c r="K15" i="111"/>
  <c r="L82" i="100"/>
  <c r="K82" i="100"/>
  <c r="J82" i="100"/>
  <c r="H82" i="100"/>
  <c r="G82" i="100"/>
  <c r="I81" i="100"/>
  <c r="A81" i="100"/>
  <c r="I80" i="100"/>
  <c r="A80" i="100"/>
  <c r="I79" i="100"/>
  <c r="A79" i="100"/>
  <c r="I78" i="100"/>
  <c r="A78" i="100"/>
  <c r="I77" i="100"/>
  <c r="A77" i="100"/>
  <c r="I76" i="100"/>
  <c r="A76" i="100"/>
  <c r="I75" i="100"/>
  <c r="A75" i="100"/>
  <c r="I74" i="100"/>
  <c r="A74" i="100"/>
  <c r="I73" i="100"/>
  <c r="A73" i="100"/>
  <c r="I72" i="100"/>
  <c r="A72" i="100"/>
  <c r="I71" i="100"/>
  <c r="A71" i="100"/>
  <c r="I70" i="100"/>
  <c r="A70" i="100"/>
  <c r="I69" i="100"/>
  <c r="A69" i="100"/>
  <c r="I68" i="100"/>
  <c r="A68" i="100"/>
  <c r="I67" i="100"/>
  <c r="A67" i="100"/>
  <c r="I66" i="100"/>
  <c r="A66" i="100"/>
  <c r="I65" i="100"/>
  <c r="A65" i="100"/>
  <c r="I64" i="100"/>
  <c r="A64" i="100"/>
  <c r="I63" i="100"/>
  <c r="A63" i="100"/>
  <c r="I62" i="100"/>
  <c r="A62" i="100"/>
  <c r="I61" i="100"/>
  <c r="A61" i="100"/>
  <c r="I60" i="100"/>
  <c r="A60" i="100"/>
  <c r="I59" i="100"/>
  <c r="A59" i="100"/>
  <c r="I58" i="100"/>
  <c r="I82" i="100" s="1"/>
  <c r="A58" i="100"/>
  <c r="I57" i="100"/>
  <c r="A57" i="100"/>
  <c r="K38" i="100"/>
  <c r="J38" i="100"/>
  <c r="I38" i="100"/>
  <c r="H38" i="100"/>
  <c r="G38" i="100"/>
  <c r="F38" i="100"/>
  <c r="E38" i="100"/>
  <c r="L37" i="100"/>
  <c r="L36" i="100"/>
  <c r="L35" i="100"/>
  <c r="L34" i="100"/>
  <c r="L33" i="100"/>
  <c r="L32" i="100"/>
  <c r="L31" i="100"/>
  <c r="L30" i="100"/>
  <c r="L29" i="100"/>
  <c r="L28" i="100"/>
  <c r="L27" i="100"/>
  <c r="L26" i="100"/>
  <c r="L25" i="100"/>
  <c r="L24" i="100"/>
  <c r="L23" i="100"/>
  <c r="L22" i="100"/>
  <c r="L21" i="100"/>
  <c r="L20" i="100"/>
  <c r="L19" i="100"/>
  <c r="L18" i="100"/>
  <c r="L17" i="100"/>
  <c r="L16" i="100"/>
  <c r="L15" i="100"/>
  <c r="L14" i="100"/>
  <c r="L13" i="100"/>
  <c r="G30" i="99"/>
  <c r="G34" i="99" s="1"/>
  <c r="F30" i="99"/>
  <c r="F34" i="99" s="1"/>
  <c r="G28" i="99"/>
  <c r="F28" i="99"/>
  <c r="E28" i="99"/>
  <c r="D28" i="99"/>
  <c r="G22" i="99"/>
  <c r="F22" i="99"/>
  <c r="E22" i="99"/>
  <c r="D22" i="99"/>
  <c r="G16" i="99"/>
  <c r="F16" i="99"/>
  <c r="E16" i="99"/>
  <c r="E30" i="99" s="1"/>
  <c r="E34" i="99" s="1"/>
  <c r="D16" i="99"/>
  <c r="D30" i="99" s="1"/>
  <c r="D34" i="99" s="1"/>
  <c r="E119" i="116" s="1"/>
  <c r="F29" i="42"/>
  <c r="E29" i="42"/>
  <c r="D29" i="42"/>
  <c r="G28" i="42"/>
  <c r="G27" i="42"/>
  <c r="G26" i="42"/>
  <c r="G25" i="42"/>
  <c r="G24" i="42"/>
  <c r="G23" i="42"/>
  <c r="F18" i="42"/>
  <c r="E18" i="42"/>
  <c r="D18" i="42"/>
  <c r="G17" i="42"/>
  <c r="G16" i="42"/>
  <c r="G15" i="42"/>
  <c r="G14" i="42"/>
  <c r="G13" i="42"/>
  <c r="G12" i="42"/>
  <c r="G39" i="97"/>
  <c r="F39" i="97"/>
  <c r="E39" i="97"/>
  <c r="D39" i="97"/>
  <c r="H38" i="97"/>
  <c r="H37" i="97"/>
  <c r="H35" i="97"/>
  <c r="H39" i="97" s="1"/>
  <c r="H33" i="97"/>
  <c r="H32" i="97"/>
  <c r="H31" i="97"/>
  <c r="G28" i="97"/>
  <c r="F28" i="97"/>
  <c r="E28" i="97"/>
  <c r="D28" i="97"/>
  <c r="H27" i="97"/>
  <c r="H25" i="97"/>
  <c r="H24" i="97"/>
  <c r="H23" i="97"/>
  <c r="H22" i="97"/>
  <c r="G19" i="97"/>
  <c r="G40" i="97" s="1"/>
  <c r="F19" i="97"/>
  <c r="E19" i="97"/>
  <c r="E40" i="97" s="1"/>
  <c r="D19" i="97"/>
  <c r="H18" i="97"/>
  <c r="H17" i="97"/>
  <c r="H16" i="97"/>
  <c r="H14" i="97"/>
  <c r="H13" i="97"/>
  <c r="D47" i="98"/>
  <c r="F46" i="98"/>
  <c r="E46" i="98"/>
  <c r="D46" i="98"/>
  <c r="F40" i="98"/>
  <c r="E40" i="98"/>
  <c r="D40" i="98"/>
  <c r="F34" i="98"/>
  <c r="E34" i="98"/>
  <c r="E47" i="98" s="1"/>
  <c r="D34" i="98"/>
  <c r="F26" i="98"/>
  <c r="F25" i="98"/>
  <c r="E25" i="98"/>
  <c r="D25" i="98"/>
  <c r="F18" i="98"/>
  <c r="E18" i="98"/>
  <c r="E26" i="98" s="1"/>
  <c r="D18" i="98"/>
  <c r="D26" i="98" s="1"/>
  <c r="D49" i="98" s="1"/>
  <c r="D53" i="98" s="1"/>
  <c r="H31" i="87"/>
  <c r="F31" i="87"/>
  <c r="E31" i="87"/>
  <c r="L30" i="87"/>
  <c r="K30" i="87"/>
  <c r="K31" i="87" s="1"/>
  <c r="E82" i="2" s="1"/>
  <c r="E134" i="116" s="1"/>
  <c r="J30" i="87"/>
  <c r="J31" i="87" s="1"/>
  <c r="I30" i="87"/>
  <c r="H30" i="87"/>
  <c r="G30" i="87"/>
  <c r="G31" i="87" s="1"/>
  <c r="E14" i="116" s="1"/>
  <c r="F30" i="87"/>
  <c r="E30" i="87"/>
  <c r="D30" i="87"/>
  <c r="L20" i="87"/>
  <c r="K20" i="87"/>
  <c r="J20" i="87"/>
  <c r="I20" i="87"/>
  <c r="H20" i="87"/>
  <c r="G20" i="87"/>
  <c r="F20" i="87"/>
  <c r="E20" i="87"/>
  <c r="D20" i="87"/>
  <c r="K30" i="32"/>
  <c r="J30" i="32"/>
  <c r="I30" i="32"/>
  <c r="H30" i="32"/>
  <c r="G30" i="32"/>
  <c r="F30" i="31"/>
  <c r="E30" i="31"/>
  <c r="S38" i="29"/>
  <c r="O38" i="29"/>
  <c r="K38" i="29"/>
  <c r="J38" i="29"/>
  <c r="I38" i="29"/>
  <c r="H38" i="29"/>
  <c r="N30" i="34"/>
  <c r="K30" i="34"/>
  <c r="H30" i="34"/>
  <c r="G30" i="34"/>
  <c r="F30" i="34"/>
  <c r="N30" i="33"/>
  <c r="K30" i="33"/>
  <c r="H30" i="33"/>
  <c r="G30" i="33"/>
  <c r="F30" i="33"/>
  <c r="A3" i="33"/>
  <c r="E30" i="21"/>
  <c r="E75" i="116" s="1"/>
  <c r="C30" i="21"/>
  <c r="E76" i="116" s="1"/>
  <c r="F29" i="21"/>
  <c r="D29" i="21"/>
  <c r="F28" i="21"/>
  <c r="D28" i="21"/>
  <c r="F27" i="21"/>
  <c r="F26" i="21"/>
  <c r="D26" i="21"/>
  <c r="F25" i="21"/>
  <c r="D25" i="21"/>
  <c r="F24" i="21"/>
  <c r="D24" i="21"/>
  <c r="F23" i="21"/>
  <c r="F22" i="21"/>
  <c r="D22" i="21"/>
  <c r="F21" i="21"/>
  <c r="D21" i="21"/>
  <c r="F20" i="21"/>
  <c r="D20" i="21"/>
  <c r="F19" i="21"/>
  <c r="F18" i="21"/>
  <c r="D18" i="21"/>
  <c r="F17" i="21"/>
  <c r="D17" i="21"/>
  <c r="F16" i="21"/>
  <c r="D16" i="21"/>
  <c r="F15" i="21"/>
  <c r="F14" i="21"/>
  <c r="D14" i="21"/>
  <c r="F13" i="21"/>
  <c r="D13" i="21"/>
  <c r="F12" i="21"/>
  <c r="D12" i="21"/>
  <c r="F10" i="21"/>
  <c r="H31" i="96"/>
  <c r="G31" i="96"/>
  <c r="E102" i="116" s="1"/>
  <c r="F31" i="96"/>
  <c r="E31" i="96"/>
  <c r="D31" i="96"/>
  <c r="C31" i="96"/>
  <c r="D17" i="28"/>
  <c r="E117" i="116" s="1"/>
  <c r="C17" i="28"/>
  <c r="E93" i="116" s="1"/>
  <c r="I27" i="86"/>
  <c r="E96" i="116" s="1"/>
  <c r="H27" i="86"/>
  <c r="E95" i="116" s="1"/>
  <c r="H24" i="86"/>
  <c r="G24" i="86"/>
  <c r="F24" i="86"/>
  <c r="E24" i="86"/>
  <c r="D24" i="86"/>
  <c r="H19" i="86"/>
  <c r="G19" i="86"/>
  <c r="G27" i="86" s="1"/>
  <c r="F19" i="86"/>
  <c r="F27" i="86" s="1"/>
  <c r="E19" i="86"/>
  <c r="E27" i="86" s="1"/>
  <c r="D19" i="86"/>
  <c r="D27" i="86" s="1"/>
  <c r="D15" i="27"/>
  <c r="E73" i="116" s="1"/>
  <c r="C15" i="27"/>
  <c r="E92" i="116" s="1"/>
  <c r="D16" i="25"/>
  <c r="E72" i="116" s="1"/>
  <c r="C16" i="25"/>
  <c r="E91" i="116" s="1"/>
  <c r="D16" i="24"/>
  <c r="E116" i="116" s="1"/>
  <c r="C16" i="24"/>
  <c r="E87" i="116" s="1"/>
  <c r="K89" i="81"/>
  <c r="E90" i="116" s="1"/>
  <c r="G89" i="81"/>
  <c r="J88" i="81"/>
  <c r="J87" i="81"/>
  <c r="I86" i="81"/>
  <c r="H86" i="81"/>
  <c r="G86" i="81"/>
  <c r="F86" i="81"/>
  <c r="E86" i="81"/>
  <c r="J85" i="81"/>
  <c r="J84" i="81"/>
  <c r="J86" i="81" s="1"/>
  <c r="J82" i="81"/>
  <c r="J81" i="81"/>
  <c r="J80" i="81"/>
  <c r="J79" i="81"/>
  <c r="I78" i="81"/>
  <c r="H78" i="81"/>
  <c r="G78" i="81"/>
  <c r="F78" i="81"/>
  <c r="E78" i="81"/>
  <c r="J77" i="81"/>
  <c r="J76" i="81"/>
  <c r="J78" i="81" s="1"/>
  <c r="I74" i="81"/>
  <c r="H74" i="81"/>
  <c r="G74" i="81"/>
  <c r="F74" i="81"/>
  <c r="E74" i="81"/>
  <c r="J73" i="81"/>
  <c r="J72" i="81"/>
  <c r="J71" i="81"/>
  <c r="J70" i="81"/>
  <c r="J69" i="81"/>
  <c r="J67" i="81"/>
  <c r="J66" i="81"/>
  <c r="J65" i="81"/>
  <c r="I64" i="81"/>
  <c r="H64" i="81"/>
  <c r="G64" i="81"/>
  <c r="F64" i="81"/>
  <c r="E64" i="81"/>
  <c r="J63" i="81"/>
  <c r="J62" i="81"/>
  <c r="J61" i="81"/>
  <c r="J60" i="81"/>
  <c r="J59" i="81"/>
  <c r="I41" i="81"/>
  <c r="H41" i="81"/>
  <c r="G41" i="81"/>
  <c r="F41" i="81"/>
  <c r="E41" i="81"/>
  <c r="J40" i="81"/>
  <c r="J39" i="81"/>
  <c r="J38" i="81"/>
  <c r="J36" i="81"/>
  <c r="J35" i="81"/>
  <c r="J34" i="81"/>
  <c r="J33" i="81"/>
  <c r="I30" i="81"/>
  <c r="H30" i="81"/>
  <c r="G30" i="81"/>
  <c r="F30" i="81"/>
  <c r="E30" i="81"/>
  <c r="J29" i="81"/>
  <c r="J28" i="81"/>
  <c r="J27" i="81"/>
  <c r="J26" i="81"/>
  <c r="J25" i="81"/>
  <c r="J24" i="81"/>
  <c r="J23" i="81"/>
  <c r="J22" i="81"/>
  <c r="I20" i="81"/>
  <c r="H20" i="81"/>
  <c r="G20" i="81"/>
  <c r="F20" i="81"/>
  <c r="E20" i="81"/>
  <c r="J19" i="81"/>
  <c r="J18" i="81"/>
  <c r="J17" i="81"/>
  <c r="I15" i="81"/>
  <c r="I89" i="81" s="1"/>
  <c r="H15" i="81"/>
  <c r="H89" i="81" s="1"/>
  <c r="G15" i="81"/>
  <c r="F15" i="81"/>
  <c r="F89" i="81" s="1"/>
  <c r="E15" i="81"/>
  <c r="J14" i="81"/>
  <c r="J13" i="81"/>
  <c r="J12" i="81"/>
  <c r="J15" i="81" s="1"/>
  <c r="D16" i="26"/>
  <c r="E115" i="116" s="1"/>
  <c r="C16" i="26"/>
  <c r="E83" i="116" s="1"/>
  <c r="H20" i="95"/>
  <c r="E86" i="116" s="1"/>
  <c r="G20" i="95"/>
  <c r="E85" i="116" s="1"/>
  <c r="F20" i="95"/>
  <c r="E20" i="95"/>
  <c r="D20" i="95"/>
  <c r="C20" i="95"/>
  <c r="D78" i="76"/>
  <c r="D114" i="116" s="1"/>
  <c r="C78" i="76"/>
  <c r="D113" i="116" s="1"/>
  <c r="D65" i="76"/>
  <c r="D112" i="116" s="1"/>
  <c r="C65" i="76"/>
  <c r="D111" i="116" s="1"/>
  <c r="E35" i="76"/>
  <c r="D110" i="116" s="1"/>
  <c r="D35" i="76"/>
  <c r="D109" i="116" s="1"/>
  <c r="C35" i="76"/>
  <c r="D108" i="116" s="1"/>
  <c r="E22" i="76"/>
  <c r="D107" i="116" s="1"/>
  <c r="D22" i="76"/>
  <c r="D106" i="116" s="1"/>
  <c r="C22" i="76"/>
  <c r="D105" i="116" s="1"/>
  <c r="I16" i="23"/>
  <c r="H16" i="23"/>
  <c r="G16" i="23"/>
  <c r="F16" i="23"/>
  <c r="E16" i="23"/>
  <c r="D16" i="23"/>
  <c r="C16" i="23"/>
  <c r="J15" i="23"/>
  <c r="J14" i="23"/>
  <c r="J13" i="23"/>
  <c r="J12" i="23"/>
  <c r="J16" i="23" s="1"/>
  <c r="D69" i="116" s="1"/>
  <c r="J11" i="23"/>
  <c r="F99" i="107"/>
  <c r="E99" i="116" s="1"/>
  <c r="D99" i="107"/>
  <c r="E97" i="116" s="1"/>
  <c r="G98" i="107"/>
  <c r="F98" i="107"/>
  <c r="E98" i="107"/>
  <c r="D98" i="107"/>
  <c r="G88" i="107"/>
  <c r="G99" i="107" s="1"/>
  <c r="F88" i="107"/>
  <c r="E88" i="107"/>
  <c r="E99" i="107" s="1"/>
  <c r="D88" i="107"/>
  <c r="H64" i="107"/>
  <c r="G64" i="107"/>
  <c r="F64" i="107"/>
  <c r="D64" i="107"/>
  <c r="H63" i="107"/>
  <c r="G63" i="107"/>
  <c r="F63" i="107"/>
  <c r="E63" i="107"/>
  <c r="D63" i="107"/>
  <c r="H53" i="107"/>
  <c r="E79" i="116" s="1"/>
  <c r="G53" i="107"/>
  <c r="F53" i="107"/>
  <c r="E53" i="107"/>
  <c r="D53" i="107"/>
  <c r="H28" i="107"/>
  <c r="G28" i="107"/>
  <c r="F28" i="107"/>
  <c r="E28" i="107"/>
  <c r="D28" i="107"/>
  <c r="H18" i="107"/>
  <c r="E77" i="116" s="1"/>
  <c r="G18" i="107"/>
  <c r="F18" i="107"/>
  <c r="F29" i="107" s="1"/>
  <c r="E18" i="107"/>
  <c r="D18" i="107"/>
  <c r="I22" i="20"/>
  <c r="H22" i="20"/>
  <c r="G22" i="20"/>
  <c r="J21" i="20"/>
  <c r="D103" i="116" s="1"/>
  <c r="F21" i="20"/>
  <c r="D102" i="116" s="1"/>
  <c r="F102" i="116" s="1"/>
  <c r="J20" i="20"/>
  <c r="D99" i="116" s="1"/>
  <c r="F99" i="116" s="1"/>
  <c r="D20" i="20"/>
  <c r="D97" i="116" s="1"/>
  <c r="F97" i="116" s="1"/>
  <c r="J19" i="20"/>
  <c r="D96" i="116" s="1"/>
  <c r="F96" i="116" s="1"/>
  <c r="F19" i="20"/>
  <c r="D95" i="116" s="1"/>
  <c r="F95" i="116" s="1"/>
  <c r="E19" i="20"/>
  <c r="D19" i="20"/>
  <c r="D93" i="116" s="1"/>
  <c r="F93" i="116" s="1"/>
  <c r="K18" i="20"/>
  <c r="D73" i="116" s="1"/>
  <c r="F73" i="116" s="1"/>
  <c r="J18" i="20"/>
  <c r="J17" i="20"/>
  <c r="K17" i="20" s="1"/>
  <c r="D72" i="116" s="1"/>
  <c r="F72" i="116" s="1"/>
  <c r="D17" i="20"/>
  <c r="D91" i="116" s="1"/>
  <c r="F91" i="116" s="1"/>
  <c r="J16" i="20"/>
  <c r="D90" i="116" s="1"/>
  <c r="F90" i="116" s="1"/>
  <c r="K15" i="20"/>
  <c r="J15" i="20"/>
  <c r="D86" i="116" s="1"/>
  <c r="F86" i="116" s="1"/>
  <c r="F15" i="20"/>
  <c r="D85" i="116" s="1"/>
  <c r="F85" i="116" s="1"/>
  <c r="E15" i="20"/>
  <c r="D84" i="116" s="1"/>
  <c r="D15" i="20"/>
  <c r="D83" i="116" s="1"/>
  <c r="F83" i="116" s="1"/>
  <c r="J14" i="20"/>
  <c r="D81" i="116" s="1"/>
  <c r="F14" i="20"/>
  <c r="D14" i="20"/>
  <c r="J13" i="20"/>
  <c r="D79" i="116" s="1"/>
  <c r="F79" i="116" s="1"/>
  <c r="F13" i="20"/>
  <c r="D13" i="20"/>
  <c r="J12" i="20"/>
  <c r="D77" i="116" s="1"/>
  <c r="F77" i="116" s="1"/>
  <c r="E12" i="20"/>
  <c r="K12" i="20" s="1"/>
  <c r="D12" i="20"/>
  <c r="A3" i="20"/>
  <c r="F21" i="89"/>
  <c r="E21" i="89"/>
  <c r="D21" i="89"/>
  <c r="E139" i="1" s="1"/>
  <c r="E145" i="1" s="1"/>
  <c r="C21" i="89"/>
  <c r="E12" i="116" s="1"/>
  <c r="G20" i="89"/>
  <c r="G19" i="89"/>
  <c r="G18" i="89"/>
  <c r="G17" i="89"/>
  <c r="G16" i="89"/>
  <c r="G15" i="89"/>
  <c r="G14" i="89"/>
  <c r="G13" i="89"/>
  <c r="G12" i="89"/>
  <c r="G21" i="89" s="1"/>
  <c r="G11" i="89"/>
  <c r="C40" i="122"/>
  <c r="E138" i="116" s="1"/>
  <c r="M31" i="125"/>
  <c r="L31" i="125"/>
  <c r="K31" i="125"/>
  <c r="I31" i="125"/>
  <c r="H31" i="125"/>
  <c r="G31" i="125"/>
  <c r="E31" i="125"/>
  <c r="D31" i="125"/>
  <c r="C31" i="125"/>
  <c r="N29" i="125"/>
  <c r="J29" i="125"/>
  <c r="F29" i="125"/>
  <c r="N27" i="125"/>
  <c r="J27" i="125"/>
  <c r="F27" i="125"/>
  <c r="O25" i="125"/>
  <c r="E66" i="116" s="1"/>
  <c r="N25" i="125"/>
  <c r="J25" i="125"/>
  <c r="F25" i="125"/>
  <c r="N24" i="125"/>
  <c r="J24" i="125"/>
  <c r="F24" i="125"/>
  <c r="O24" i="125" s="1"/>
  <c r="E65" i="116" s="1"/>
  <c r="F65" i="116" s="1"/>
  <c r="N22" i="125"/>
  <c r="J22" i="125"/>
  <c r="F22" i="125"/>
  <c r="O22" i="125" s="1"/>
  <c r="E64" i="116" s="1"/>
  <c r="N21" i="125"/>
  <c r="J21" i="125"/>
  <c r="O21" i="125" s="1"/>
  <c r="E63" i="116" s="1"/>
  <c r="F63" i="116" s="1"/>
  <c r="F21" i="125"/>
  <c r="N19" i="125"/>
  <c r="J19" i="125"/>
  <c r="F19" i="125"/>
  <c r="F31" i="125" s="1"/>
  <c r="N18" i="125"/>
  <c r="J18" i="125"/>
  <c r="F18" i="125"/>
  <c r="O18" i="125" s="1"/>
  <c r="E61" i="116" s="1"/>
  <c r="N16" i="125"/>
  <c r="O16" i="125" s="1"/>
  <c r="E60" i="116" s="1"/>
  <c r="F60" i="116" s="1"/>
  <c r="J16" i="125"/>
  <c r="F16" i="125"/>
  <c r="N15" i="125"/>
  <c r="J15" i="125"/>
  <c r="F15" i="125"/>
  <c r="N14" i="125"/>
  <c r="N31" i="125" s="1"/>
  <c r="J14" i="125"/>
  <c r="F14" i="125"/>
  <c r="O13" i="125"/>
  <c r="E57" i="116" s="1"/>
  <c r="F57" i="116" s="1"/>
  <c r="N13" i="125"/>
  <c r="J13" i="125"/>
  <c r="F13" i="125"/>
  <c r="H33" i="108"/>
  <c r="G33" i="108"/>
  <c r="F33" i="108"/>
  <c r="E33" i="108"/>
  <c r="D33" i="108"/>
  <c r="C33" i="108"/>
  <c r="I32" i="108"/>
  <c r="I31" i="108"/>
  <c r="I30" i="108"/>
  <c r="I29" i="108"/>
  <c r="I28" i="108"/>
  <c r="I27" i="108"/>
  <c r="I26" i="108"/>
  <c r="I25" i="108"/>
  <c r="I24" i="108"/>
  <c r="I23" i="108"/>
  <c r="I33" i="108" s="1"/>
  <c r="H20" i="108"/>
  <c r="G20" i="108"/>
  <c r="F20" i="108"/>
  <c r="E20" i="108"/>
  <c r="D20" i="108"/>
  <c r="I19" i="108"/>
  <c r="I18" i="108"/>
  <c r="I17" i="108"/>
  <c r="I16" i="108"/>
  <c r="I15" i="108"/>
  <c r="I20" i="108" s="1"/>
  <c r="I14" i="108"/>
  <c r="I13" i="108"/>
  <c r="I12" i="108"/>
  <c r="I11" i="108"/>
  <c r="I10" i="108"/>
  <c r="H61" i="94"/>
  <c r="G61" i="94"/>
  <c r="F61" i="94"/>
  <c r="E61" i="94"/>
  <c r="D61" i="94"/>
  <c r="C61" i="94"/>
  <c r="I61" i="94" s="1"/>
  <c r="I62" i="94" s="1"/>
  <c r="B61" i="94"/>
  <c r="I60" i="94"/>
  <c r="I58" i="94"/>
  <c r="I56" i="94"/>
  <c r="I55" i="94"/>
  <c r="I53" i="94"/>
  <c r="I52" i="94"/>
  <c r="I50" i="94"/>
  <c r="I49" i="94"/>
  <c r="I47" i="94"/>
  <c r="I46" i="94"/>
  <c r="I44" i="94"/>
  <c r="I43" i="94"/>
  <c r="I29" i="94"/>
  <c r="G29" i="94"/>
  <c r="F29" i="94"/>
  <c r="E29" i="94"/>
  <c r="D29" i="94"/>
  <c r="C29" i="94"/>
  <c r="I28" i="94"/>
  <c r="I26" i="94"/>
  <c r="E55" i="116" s="1"/>
  <c r="I24" i="94"/>
  <c r="E54" i="116" s="1"/>
  <c r="I23" i="94"/>
  <c r="E53" i="116" s="1"/>
  <c r="I21" i="94"/>
  <c r="I20" i="94"/>
  <c r="I18" i="94"/>
  <c r="E50" i="116" s="1"/>
  <c r="I17" i="94"/>
  <c r="I15" i="94"/>
  <c r="I14" i="94"/>
  <c r="E47" i="116" s="1"/>
  <c r="I12" i="94"/>
  <c r="E46" i="116" s="1"/>
  <c r="I11" i="94"/>
  <c r="A3" i="94"/>
  <c r="A35" i="94" s="1"/>
  <c r="P150" i="134"/>
  <c r="N150" i="134"/>
  <c r="M150" i="134"/>
  <c r="L150" i="134"/>
  <c r="K150" i="134"/>
  <c r="J150" i="134"/>
  <c r="I150" i="134"/>
  <c r="H150" i="134"/>
  <c r="G150" i="134"/>
  <c r="F150" i="134"/>
  <c r="E150" i="134"/>
  <c r="D150" i="134"/>
  <c r="O150" i="134" s="1"/>
  <c r="C150" i="134"/>
  <c r="O148" i="134"/>
  <c r="Q148" i="134" s="1"/>
  <c r="O146" i="134"/>
  <c r="Q146" i="134" s="1"/>
  <c r="O144" i="134"/>
  <c r="Q144" i="134" s="1"/>
  <c r="O143" i="134"/>
  <c r="Q143" i="134" s="1"/>
  <c r="Q141" i="134"/>
  <c r="O141" i="134"/>
  <c r="O140" i="134"/>
  <c r="Q140" i="134" s="1"/>
  <c r="O138" i="134"/>
  <c r="Q138" i="134" s="1"/>
  <c r="Q137" i="134"/>
  <c r="O137" i="134"/>
  <c r="O135" i="134"/>
  <c r="Q135" i="134" s="1"/>
  <c r="O134" i="134"/>
  <c r="Q134" i="134" s="1"/>
  <c r="O132" i="134"/>
  <c r="Q132" i="134" s="1"/>
  <c r="O131" i="134"/>
  <c r="Q131" i="134" s="1"/>
  <c r="R117" i="134"/>
  <c r="N117" i="134"/>
  <c r="G117" i="134"/>
  <c r="E117" i="134"/>
  <c r="D117" i="134"/>
  <c r="P115" i="134"/>
  <c r="N115" i="134"/>
  <c r="M115" i="134"/>
  <c r="M117" i="134" s="1"/>
  <c r="L115" i="134"/>
  <c r="K115" i="134"/>
  <c r="J115" i="134"/>
  <c r="J117" i="134" s="1"/>
  <c r="I115" i="134"/>
  <c r="H115" i="134"/>
  <c r="G115" i="134"/>
  <c r="F115" i="134"/>
  <c r="F117" i="134" s="1"/>
  <c r="E115" i="134"/>
  <c r="D115" i="134"/>
  <c r="C115" i="134"/>
  <c r="O113" i="134"/>
  <c r="Q113" i="134" s="1"/>
  <c r="O111" i="134"/>
  <c r="Q111" i="134" s="1"/>
  <c r="O109" i="134"/>
  <c r="Q109" i="134" s="1"/>
  <c r="O108" i="134"/>
  <c r="Q108" i="134" s="1"/>
  <c r="Q106" i="134"/>
  <c r="O106" i="134"/>
  <c r="O105" i="134"/>
  <c r="Q105" i="134" s="1"/>
  <c r="Q103" i="134"/>
  <c r="O103" i="134"/>
  <c r="Q102" i="134"/>
  <c r="O102" i="134"/>
  <c r="O100" i="134"/>
  <c r="Q100" i="134" s="1"/>
  <c r="O99" i="134"/>
  <c r="Q99" i="134" s="1"/>
  <c r="B99" i="134"/>
  <c r="O97" i="134"/>
  <c r="Q97" i="134" s="1"/>
  <c r="Q96" i="134"/>
  <c r="O96" i="134"/>
  <c r="P92" i="134"/>
  <c r="P117" i="134" s="1"/>
  <c r="N92" i="134"/>
  <c r="M92" i="134"/>
  <c r="L92" i="134"/>
  <c r="L117" i="134" s="1"/>
  <c r="K92" i="134"/>
  <c r="K117" i="134" s="1"/>
  <c r="J92" i="134"/>
  <c r="I92" i="134"/>
  <c r="I117" i="134" s="1"/>
  <c r="H92" i="134"/>
  <c r="H117" i="134" s="1"/>
  <c r="G92" i="134"/>
  <c r="F92" i="134"/>
  <c r="E92" i="134"/>
  <c r="D92" i="134"/>
  <c r="C92" i="134"/>
  <c r="C117" i="134" s="1"/>
  <c r="O90" i="134"/>
  <c r="E20" i="1" s="1"/>
  <c r="D11" i="116" s="1"/>
  <c r="Q88" i="134"/>
  <c r="O88" i="134"/>
  <c r="O86" i="134"/>
  <c r="Q86" i="134" s="1"/>
  <c r="Q85" i="134"/>
  <c r="O85" i="134"/>
  <c r="Q83" i="134"/>
  <c r="O83" i="134"/>
  <c r="Q82" i="134"/>
  <c r="O82" i="134"/>
  <c r="O80" i="134"/>
  <c r="Q80" i="134" s="1"/>
  <c r="O79" i="134"/>
  <c r="Q79" i="134" s="1"/>
  <c r="Q77" i="134"/>
  <c r="O77" i="134"/>
  <c r="O76" i="134"/>
  <c r="Q76" i="134" s="1"/>
  <c r="Q74" i="134"/>
  <c r="O74" i="134"/>
  <c r="O73" i="134"/>
  <c r="Q73" i="134" s="1"/>
  <c r="L57" i="134"/>
  <c r="I57" i="134"/>
  <c r="P55" i="134"/>
  <c r="N55" i="134"/>
  <c r="N57" i="134" s="1"/>
  <c r="M55" i="134"/>
  <c r="L55" i="134"/>
  <c r="K55" i="134"/>
  <c r="J55" i="134"/>
  <c r="I55" i="134"/>
  <c r="H55" i="134"/>
  <c r="G55" i="134"/>
  <c r="G57" i="134" s="1"/>
  <c r="F55" i="134"/>
  <c r="F57" i="134" s="1"/>
  <c r="E55" i="134"/>
  <c r="D55" i="134"/>
  <c r="C55" i="134"/>
  <c r="O53" i="134"/>
  <c r="Q53" i="134" s="1"/>
  <c r="Q51" i="134"/>
  <c r="O51" i="134"/>
  <c r="O49" i="134"/>
  <c r="Q49" i="134" s="1"/>
  <c r="O48" i="134"/>
  <c r="Q48" i="134" s="1"/>
  <c r="B47" i="134"/>
  <c r="O46" i="134"/>
  <c r="Q46" i="134" s="1"/>
  <c r="Q45" i="134"/>
  <c r="O45" i="134"/>
  <c r="B44" i="134"/>
  <c r="O43" i="134"/>
  <c r="Q43" i="134" s="1"/>
  <c r="O42" i="134"/>
  <c r="Q42" i="134" s="1"/>
  <c r="Q40" i="134"/>
  <c r="O40" i="134"/>
  <c r="O39" i="134"/>
  <c r="Q39" i="134" s="1"/>
  <c r="B39" i="134"/>
  <c r="O37" i="134"/>
  <c r="Q37" i="134" s="1"/>
  <c r="O36" i="134"/>
  <c r="Q36" i="134" s="1"/>
  <c r="P32" i="134"/>
  <c r="P57" i="134" s="1"/>
  <c r="N32" i="134"/>
  <c r="M32" i="134"/>
  <c r="M57" i="134" s="1"/>
  <c r="L32" i="134"/>
  <c r="K32" i="134"/>
  <c r="K57" i="134" s="1"/>
  <c r="J32" i="134"/>
  <c r="J57" i="134" s="1"/>
  <c r="I32" i="134"/>
  <c r="H32" i="134"/>
  <c r="H57" i="134" s="1"/>
  <c r="G32" i="134"/>
  <c r="F32" i="134"/>
  <c r="E32" i="134"/>
  <c r="E57" i="134" s="1"/>
  <c r="D32" i="134"/>
  <c r="D57" i="134" s="1"/>
  <c r="C32" i="134"/>
  <c r="O30" i="134"/>
  <c r="O28" i="134"/>
  <c r="Q26" i="134"/>
  <c r="O26" i="134"/>
  <c r="Q25" i="134"/>
  <c r="O25" i="134"/>
  <c r="Q23" i="134"/>
  <c r="O23" i="134"/>
  <c r="D52" i="116" s="1"/>
  <c r="O22" i="134"/>
  <c r="O20" i="134"/>
  <c r="E17" i="1" s="1"/>
  <c r="D8" i="116" s="1"/>
  <c r="Q19" i="134"/>
  <c r="O19" i="134"/>
  <c r="O17" i="134"/>
  <c r="O16" i="134"/>
  <c r="Q14" i="134"/>
  <c r="O14" i="134"/>
  <c r="O13" i="134"/>
  <c r="Q13" i="134" s="1"/>
  <c r="A3" i="134"/>
  <c r="A63" i="134" s="1"/>
  <c r="A122" i="134" s="1"/>
  <c r="E34" i="12"/>
  <c r="D34" i="12"/>
  <c r="D35" i="12" s="1"/>
  <c r="E4" i="116" s="1"/>
  <c r="D12" i="12"/>
  <c r="A3" i="132"/>
  <c r="K43" i="80"/>
  <c r="L43" i="80" s="1"/>
  <c r="N43" i="80" s="1"/>
  <c r="L42" i="80"/>
  <c r="N42" i="80" s="1"/>
  <c r="K42" i="80"/>
  <c r="K41" i="80"/>
  <c r="L41" i="80" s="1"/>
  <c r="N41" i="80" s="1"/>
  <c r="L40" i="80"/>
  <c r="N40" i="80" s="1"/>
  <c r="K40" i="80"/>
  <c r="K39" i="80"/>
  <c r="L39" i="80" s="1"/>
  <c r="N39" i="80" s="1"/>
  <c r="N38" i="80"/>
  <c r="L38" i="80"/>
  <c r="K38" i="80"/>
  <c r="K37" i="80"/>
  <c r="H36" i="80"/>
  <c r="H44" i="80" s="1"/>
  <c r="K35" i="80"/>
  <c r="L35" i="80" s="1"/>
  <c r="N35" i="80" s="1"/>
  <c r="H34" i="80"/>
  <c r="A26" i="80"/>
  <c r="J21" i="80"/>
  <c r="J34" i="80" s="1"/>
  <c r="J36" i="80" s="1"/>
  <c r="J44" i="80" s="1"/>
  <c r="N20" i="80"/>
  <c r="K20" i="80"/>
  <c r="L20" i="80" s="1"/>
  <c r="N19" i="80"/>
  <c r="L19" i="80"/>
  <c r="K19" i="80"/>
  <c r="N18" i="80"/>
  <c r="K18" i="80"/>
  <c r="L18" i="80" s="1"/>
  <c r="K17" i="80"/>
  <c r="L17" i="80" s="1"/>
  <c r="N17" i="80" s="1"/>
  <c r="N16" i="80"/>
  <c r="K16" i="80"/>
  <c r="L16" i="80" s="1"/>
  <c r="L15" i="80"/>
  <c r="N15" i="80" s="1"/>
  <c r="K15" i="80"/>
  <c r="K14" i="80"/>
  <c r="D44" i="116" s="1"/>
  <c r="M13" i="80"/>
  <c r="M21" i="80" s="1"/>
  <c r="G181" i="1" s="1"/>
  <c r="J13" i="80"/>
  <c r="I13" i="80"/>
  <c r="I21" i="80" s="1"/>
  <c r="I34" i="80" s="1"/>
  <c r="I36" i="80" s="1"/>
  <c r="I44" i="80" s="1"/>
  <c r="H13" i="80"/>
  <c r="H21" i="80" s="1"/>
  <c r="G13" i="80"/>
  <c r="G21" i="80" s="1"/>
  <c r="F13" i="80"/>
  <c r="F21" i="80" s="1"/>
  <c r="E13" i="80"/>
  <c r="E21" i="80" s="1"/>
  <c r="E34" i="80" s="1"/>
  <c r="E36" i="80" s="1"/>
  <c r="E44" i="80" s="1"/>
  <c r="E21" i="116" s="1"/>
  <c r="D13" i="80"/>
  <c r="D21" i="80" s="1"/>
  <c r="K12" i="80"/>
  <c r="L12" i="80" s="1"/>
  <c r="N12" i="80" s="1"/>
  <c r="L11" i="80"/>
  <c r="K11" i="80"/>
  <c r="K13" i="80" s="1"/>
  <c r="K21" i="80" s="1"/>
  <c r="K34" i="80" s="1"/>
  <c r="K36" i="80" s="1"/>
  <c r="K44" i="80" s="1"/>
  <c r="E179" i="1" s="1"/>
  <c r="A3" i="80"/>
  <c r="G41" i="79"/>
  <c r="E44" i="116" s="1"/>
  <c r="G39" i="79"/>
  <c r="E39" i="79"/>
  <c r="E41" i="79" s="1"/>
  <c r="E43" i="116" s="1"/>
  <c r="G27" i="79"/>
  <c r="E27" i="79"/>
  <c r="A3" i="79"/>
  <c r="G94" i="2"/>
  <c r="E92" i="2"/>
  <c r="G76" i="2"/>
  <c r="E76" i="2"/>
  <c r="E126" i="116" s="1"/>
  <c r="E71" i="2"/>
  <c r="A62" i="2"/>
  <c r="G57" i="2"/>
  <c r="G84" i="2" s="1"/>
  <c r="E57" i="2"/>
  <c r="E132" i="116" s="1"/>
  <c r="G46" i="2"/>
  <c r="E46" i="2"/>
  <c r="E130" i="116" s="1"/>
  <c r="F130" i="116" s="1"/>
  <c r="E44" i="2"/>
  <c r="G30" i="2"/>
  <c r="E30" i="2"/>
  <c r="G21" i="2"/>
  <c r="E21" i="2"/>
  <c r="A3" i="2"/>
  <c r="A3" i="23" s="1"/>
  <c r="A209" i="1"/>
  <c r="A59" i="2" s="1"/>
  <c r="C8" i="91" s="1"/>
  <c r="G179" i="1"/>
  <c r="G173" i="1"/>
  <c r="E173" i="1"/>
  <c r="D21" i="116" s="1"/>
  <c r="G145" i="1"/>
  <c r="E142" i="1"/>
  <c r="G135" i="1"/>
  <c r="G152" i="1" s="1"/>
  <c r="E135" i="1"/>
  <c r="E32" i="116" s="1"/>
  <c r="G127" i="1"/>
  <c r="E127" i="1"/>
  <c r="D29" i="116" s="1"/>
  <c r="F29" i="116" s="1"/>
  <c r="E125" i="1"/>
  <c r="E124" i="1"/>
  <c r="G121" i="1"/>
  <c r="E119" i="1"/>
  <c r="G87" i="1"/>
  <c r="E85" i="1"/>
  <c r="E77" i="1"/>
  <c r="G74" i="1"/>
  <c r="E72" i="1"/>
  <c r="E64" i="1"/>
  <c r="D14" i="116" s="1"/>
  <c r="F14" i="116" s="1"/>
  <c r="A54" i="1"/>
  <c r="A107" i="1" s="1"/>
  <c r="A157" i="1" s="1"/>
  <c r="G51" i="1"/>
  <c r="E49" i="1"/>
  <c r="E47" i="1"/>
  <c r="E46" i="1"/>
  <c r="G43" i="1"/>
  <c r="E37" i="1"/>
  <c r="E36" i="1"/>
  <c r="E35" i="1"/>
  <c r="E33" i="1"/>
  <c r="E27" i="1"/>
  <c r="D12" i="116" s="1"/>
  <c r="F12" i="116" s="1"/>
  <c r="G25" i="1"/>
  <c r="G91" i="1" s="1"/>
  <c r="D3" i="116" s="1"/>
  <c r="E19" i="1"/>
  <c r="D10" i="116" s="1"/>
  <c r="E16" i="1"/>
  <c r="D7" i="116" s="1"/>
  <c r="E15" i="1"/>
  <c r="D6" i="116" s="1"/>
  <c r="A3" i="1"/>
  <c r="C41" i="123"/>
  <c r="C37" i="123"/>
  <c r="C34" i="123"/>
  <c r="C30" i="123"/>
  <c r="A3" i="123"/>
  <c r="A98" i="91"/>
  <c r="A48" i="123" s="1"/>
  <c r="C50" i="91"/>
  <c r="C5" i="91"/>
  <c r="W5" i="92"/>
  <c r="W2" i="92"/>
  <c r="J9" i="34" s="1"/>
  <c r="B32" i="91" l="1"/>
  <c r="A4" i="21" s="1"/>
  <c r="B35" i="1"/>
  <c r="B137" i="1"/>
  <c r="C50" i="2"/>
  <c r="A8" i="94"/>
  <c r="H8" i="108"/>
  <c r="H21" i="108" s="1"/>
  <c r="B8" i="91"/>
  <c r="A4" i="2" s="1"/>
  <c r="A63" i="2" s="1"/>
  <c r="B65" i="91"/>
  <c r="A4" i="39" s="1"/>
  <c r="B12" i="92"/>
  <c r="H28" i="92"/>
  <c r="B12" i="91"/>
  <c r="A4" i="12" s="1"/>
  <c r="B28" i="91"/>
  <c r="A4" i="27" s="1"/>
  <c r="B66" i="91"/>
  <c r="A4" i="82" s="1"/>
  <c r="B85" i="91"/>
  <c r="B11" i="123"/>
  <c r="A33" i="123"/>
  <c r="A2" i="1"/>
  <c r="A56" i="1" s="1"/>
  <c r="A109" i="1" s="1"/>
  <c r="A159" i="1" s="1"/>
  <c r="D12" i="1"/>
  <c r="B18" i="1"/>
  <c r="B34" i="1"/>
  <c r="C37" i="1"/>
  <c r="B74" i="1"/>
  <c r="C82" i="1"/>
  <c r="C171" i="1"/>
  <c r="C17" i="2"/>
  <c r="C16" i="79"/>
  <c r="C34" i="79"/>
  <c r="C47" i="79"/>
  <c r="K9" i="80"/>
  <c r="K32" i="80" s="1"/>
  <c r="A16" i="80"/>
  <c r="B11" i="12"/>
  <c r="A2" i="134"/>
  <c r="A62" i="134" s="1"/>
  <c r="J9" i="134"/>
  <c r="J69" i="134" s="1"/>
  <c r="E8" i="108"/>
  <c r="B22" i="125"/>
  <c r="B25" i="125" s="1"/>
  <c r="F9" i="89"/>
  <c r="F10" i="107"/>
  <c r="A12" i="23"/>
  <c r="D8" i="24"/>
  <c r="F10" i="96"/>
  <c r="B88" i="91"/>
  <c r="B76" i="1"/>
  <c r="B78" i="2"/>
  <c r="A41" i="80"/>
  <c r="B18" i="94"/>
  <c r="B50" i="94" s="1"/>
  <c r="A72" i="76"/>
  <c r="L26" i="92"/>
  <c r="J10" i="92"/>
  <c r="A14" i="92"/>
  <c r="H30" i="92"/>
  <c r="B15" i="91"/>
  <c r="A4" i="108" s="1"/>
  <c r="B31" i="91"/>
  <c r="A4" i="96" s="1"/>
  <c r="B53" i="91"/>
  <c r="A4" i="103" s="1"/>
  <c r="B69" i="91"/>
  <c r="A4" i="6" s="1"/>
  <c r="B87" i="91"/>
  <c r="B13" i="123"/>
  <c r="F12" i="1"/>
  <c r="B19" i="1"/>
  <c r="B28" i="1"/>
  <c r="C34" i="1"/>
  <c r="C47" i="1"/>
  <c r="A62" i="1"/>
  <c r="C83" i="1"/>
  <c r="C125" i="1"/>
  <c r="B147" i="1"/>
  <c r="C19" i="2"/>
  <c r="B32" i="2"/>
  <c r="B48" i="2"/>
  <c r="B94" i="2"/>
  <c r="A2" i="79"/>
  <c r="B22" i="79"/>
  <c r="C35" i="79"/>
  <c r="A2" i="80"/>
  <c r="A25" i="80" s="1"/>
  <c r="A34" i="80"/>
  <c r="A38" i="80"/>
  <c r="A44" i="80"/>
  <c r="A12" i="134"/>
  <c r="B19" i="134"/>
  <c r="A24" i="134"/>
  <c r="B32" i="134"/>
  <c r="D40" i="94"/>
  <c r="G8" i="108"/>
  <c r="G9" i="89"/>
  <c r="A12" i="107"/>
  <c r="A23" i="76"/>
  <c r="A18" i="75"/>
  <c r="B150" i="1"/>
  <c r="A14" i="12"/>
  <c r="A6" i="20"/>
  <c r="B35" i="91"/>
  <c r="A4" i="29" s="1"/>
  <c r="A89" i="91"/>
  <c r="B38" i="123"/>
  <c r="A5" i="1"/>
  <c r="C15" i="1"/>
  <c r="B29" i="1"/>
  <c r="C35" i="1"/>
  <c r="C39" i="1"/>
  <c r="B49" i="1"/>
  <c r="C77" i="1"/>
  <c r="C85" i="1"/>
  <c r="B116" i="1"/>
  <c r="C138" i="1"/>
  <c r="A152" i="1"/>
  <c r="B175" i="1"/>
  <c r="B39" i="2"/>
  <c r="C52" i="2"/>
  <c r="C69" i="2"/>
  <c r="B82" i="2"/>
  <c r="B95" i="2"/>
  <c r="B25" i="79"/>
  <c r="A6" i="80"/>
  <c r="A29" i="80" s="1"/>
  <c r="A35" i="80"/>
  <c r="F14" i="12"/>
  <c r="O8" i="134"/>
  <c r="A68" i="134"/>
  <c r="B117" i="134"/>
  <c r="F8" i="94"/>
  <c r="F40" i="94"/>
  <c r="A5" i="122"/>
  <c r="D8" i="20"/>
  <c r="A73" i="76"/>
  <c r="B33" i="33"/>
  <c r="B16" i="91"/>
  <c r="A4" i="125" s="1"/>
  <c r="F13" i="123"/>
  <c r="D28" i="1"/>
  <c r="B38" i="1"/>
  <c r="A38" i="2"/>
  <c r="C24" i="79"/>
  <c r="B13" i="134"/>
  <c r="B26" i="86"/>
  <c r="B19" i="91"/>
  <c r="A4" i="20" s="1"/>
  <c r="B57" i="91"/>
  <c r="A4" i="35" s="1"/>
  <c r="B15" i="123"/>
  <c r="B20" i="1"/>
  <c r="D19" i="92"/>
  <c r="A2" i="91"/>
  <c r="B20" i="91"/>
  <c r="A4" i="107" s="1"/>
  <c r="A39" i="107" s="1"/>
  <c r="B36" i="91"/>
  <c r="A4" i="31" s="1"/>
  <c r="B58" i="91"/>
  <c r="A4" i="77" s="1"/>
  <c r="B74" i="91"/>
  <c r="A4" i="48" s="1"/>
  <c r="B89" i="91"/>
  <c r="A28" i="123"/>
  <c r="A6" i="1"/>
  <c r="B22" i="1"/>
  <c r="C31" i="1"/>
  <c r="B41" i="1"/>
  <c r="C69" i="1"/>
  <c r="C119" i="1"/>
  <c r="C142" i="1"/>
  <c r="B179" i="1"/>
  <c r="A8" i="2"/>
  <c r="B23" i="2"/>
  <c r="B41" i="2"/>
  <c r="C53" i="2"/>
  <c r="C70" i="2"/>
  <c r="B84" i="2"/>
  <c r="B97" i="2"/>
  <c r="A8" i="79"/>
  <c r="A27" i="79"/>
  <c r="D8" i="80"/>
  <c r="D31" i="80" s="1"/>
  <c r="A14" i="80"/>
  <c r="A18" i="80"/>
  <c r="A42" i="80"/>
  <c r="A6" i="132"/>
  <c r="G14" i="12"/>
  <c r="P8" i="134"/>
  <c r="P68" i="134" s="1"/>
  <c r="A19" i="94"/>
  <c r="A51" i="94" s="1"/>
  <c r="K8" i="125"/>
  <c r="C8" i="122"/>
  <c r="G8" i="20"/>
  <c r="A5" i="76"/>
  <c r="A49" i="76" s="1"/>
  <c r="C40" i="81"/>
  <c r="I8" i="33"/>
  <c r="F9" i="97"/>
  <c r="A30" i="111"/>
  <c r="A15" i="92"/>
  <c r="C1" i="121" s="1"/>
  <c r="B70" i="91"/>
  <c r="A4" i="44" s="1"/>
  <c r="B64" i="1"/>
  <c r="C36" i="79"/>
  <c r="D8" i="134"/>
  <c r="E40" i="94"/>
  <c r="A30" i="76"/>
  <c r="B73" i="91"/>
  <c r="A4" i="47" s="1"/>
  <c r="A7" i="92"/>
  <c r="A2" i="123" s="1"/>
  <c r="B24" i="92"/>
  <c r="B23" i="91"/>
  <c r="A4" i="95" s="1"/>
  <c r="B39" i="91"/>
  <c r="A4" i="98" s="1"/>
  <c r="B61" i="91"/>
  <c r="A4" i="101" s="1"/>
  <c r="B77" i="91"/>
  <c r="A4" i="124" s="1"/>
  <c r="B42" i="123"/>
  <c r="F7" i="1"/>
  <c r="C16" i="1"/>
  <c r="B25" i="1"/>
  <c r="C32" i="1"/>
  <c r="B36" i="1"/>
  <c r="B43" i="1"/>
  <c r="B51" i="1"/>
  <c r="C70" i="1"/>
  <c r="C78" i="1"/>
  <c r="B129" i="1"/>
  <c r="C11" i="2"/>
  <c r="C25" i="2"/>
  <c r="C43" i="2"/>
  <c r="C54" i="2"/>
  <c r="C71" i="2"/>
  <c r="B89" i="2"/>
  <c r="C98" i="2"/>
  <c r="A10" i="79"/>
  <c r="G8" i="80"/>
  <c r="G31" i="80" s="1"/>
  <c r="A36" i="80"/>
  <c r="A39" i="80"/>
  <c r="A5" i="12"/>
  <c r="E9" i="134"/>
  <c r="B115" i="134"/>
  <c r="B12" i="94"/>
  <c r="B44" i="94" s="1"/>
  <c r="C9" i="125"/>
  <c r="G9" i="125" s="1"/>
  <c r="K9" i="125" s="1"/>
  <c r="B12" i="20"/>
  <c r="A2" i="23"/>
  <c r="A13" i="76"/>
  <c r="A13" i="26"/>
  <c r="C33" i="81"/>
  <c r="A15" i="27"/>
  <c r="P26" i="33"/>
  <c r="K9" i="92"/>
  <c r="B7" i="91"/>
  <c r="A4" i="1" s="1"/>
  <c r="B24" i="91"/>
  <c r="A4" i="26" s="1"/>
  <c r="B40" i="91"/>
  <c r="A4" i="97" s="1"/>
  <c r="B62" i="91"/>
  <c r="A4" i="9" s="1"/>
  <c r="A82" i="91"/>
  <c r="A32" i="123"/>
  <c r="G43" i="123"/>
  <c r="B10" i="1"/>
  <c r="C33" i="1"/>
  <c r="C72" i="1"/>
  <c r="C79" i="1"/>
  <c r="B89" i="1"/>
  <c r="B131" i="1"/>
  <c r="C143" i="1"/>
  <c r="A165" i="1"/>
  <c r="B181" i="1"/>
  <c r="C13" i="2"/>
  <c r="B30" i="2"/>
  <c r="B57" i="2"/>
  <c r="B91" i="2"/>
  <c r="C99" i="2"/>
  <c r="A11" i="79"/>
  <c r="A43" i="79"/>
  <c r="M8" i="80"/>
  <c r="M31" i="80" s="1"/>
  <c r="A6" i="12"/>
  <c r="G9" i="134"/>
  <c r="B23" i="134"/>
  <c r="B141" i="134" s="1"/>
  <c r="B28" i="134"/>
  <c r="D9" i="125"/>
  <c r="H9" i="125" s="1"/>
  <c r="L9" i="125" s="1"/>
  <c r="A17" i="125"/>
  <c r="B29" i="125"/>
  <c r="B15" i="89"/>
  <c r="A2" i="107"/>
  <c r="A37" i="107" s="1"/>
  <c r="A72" i="107" s="1"/>
  <c r="E9" i="23"/>
  <c r="A52" i="76"/>
  <c r="A12" i="95"/>
  <c r="A46" i="92"/>
  <c r="B54" i="91"/>
  <c r="A4" i="104" s="1"/>
  <c r="C14" i="1"/>
  <c r="C84" i="1"/>
  <c r="B68" i="2"/>
  <c r="A20" i="80"/>
  <c r="E21" i="108"/>
  <c r="A17" i="92"/>
  <c r="P26" i="92"/>
  <c r="B27" i="91"/>
  <c r="A4" i="25" s="1"/>
  <c r="A49" i="91"/>
  <c r="B83" i="91"/>
  <c r="B9" i="123"/>
  <c r="F32" i="123"/>
  <c r="A47" i="123"/>
  <c r="B12" i="1"/>
  <c r="C17" i="1"/>
  <c r="B27" i="1"/>
  <c r="B37" i="1"/>
  <c r="C46" i="1"/>
  <c r="C81" i="1"/>
  <c r="A91" i="1"/>
  <c r="C124" i="1"/>
  <c r="C133" i="1"/>
  <c r="B145" i="1"/>
  <c r="C170" i="1"/>
  <c r="A183" i="1"/>
  <c r="C15" i="2"/>
  <c r="C74" i="2"/>
  <c r="B92" i="2"/>
  <c r="A105" i="2"/>
  <c r="B14" i="79"/>
  <c r="C30" i="79"/>
  <c r="A45" i="79"/>
  <c r="H9" i="80"/>
  <c r="H32" i="80" s="1"/>
  <c r="A37" i="80"/>
  <c r="A40" i="80"/>
  <c r="A43" i="80"/>
  <c r="A8" i="12"/>
  <c r="A37" i="12"/>
  <c r="H9" i="134"/>
  <c r="B17" i="134"/>
  <c r="B40" i="134" s="1"/>
  <c r="A34" i="134"/>
  <c r="B62" i="94"/>
  <c r="B13" i="125"/>
  <c r="B15" i="125"/>
  <c r="E9" i="89"/>
  <c r="A15" i="20"/>
  <c r="E9" i="107"/>
  <c r="E44" i="107" s="1"/>
  <c r="B27" i="107"/>
  <c r="B97" i="107" s="1"/>
  <c r="A59" i="76"/>
  <c r="H8" i="96"/>
  <c r="A6" i="21"/>
  <c r="G175" i="1"/>
  <c r="F34" i="80"/>
  <c r="F36" i="80" s="1"/>
  <c r="F44" i="80" s="1"/>
  <c r="E175" i="1" s="1"/>
  <c r="G177" i="1"/>
  <c r="G34" i="80"/>
  <c r="G36" i="80" s="1"/>
  <c r="G44" i="80" s="1"/>
  <c r="E177" i="1" s="1"/>
  <c r="E78" i="116"/>
  <c r="E105" i="116"/>
  <c r="E113" i="116"/>
  <c r="E108" i="116"/>
  <c r="E111" i="116"/>
  <c r="F111" i="116" s="1"/>
  <c r="E29" i="107"/>
  <c r="E103" i="116"/>
  <c r="F103" i="116" s="1"/>
  <c r="E21" i="20"/>
  <c r="B10" i="91"/>
  <c r="A4" i="80" s="1"/>
  <c r="B9" i="91"/>
  <c r="A4" i="79" s="1"/>
  <c r="A5" i="124"/>
  <c r="A30" i="124" s="1"/>
  <c r="A5" i="43"/>
  <c r="A5" i="37"/>
  <c r="A5" i="79"/>
  <c r="A5" i="2"/>
  <c r="A64" i="2" s="1"/>
  <c r="B11" i="91"/>
  <c r="A4" i="132" s="1"/>
  <c r="E32" i="2"/>
  <c r="E36" i="2" s="1"/>
  <c r="D35" i="116"/>
  <c r="F35" i="116" s="1"/>
  <c r="E94" i="2"/>
  <c r="G128" i="134"/>
  <c r="G69" i="134"/>
  <c r="E18" i="1"/>
  <c r="D9" i="116" s="1"/>
  <c r="Q90" i="134"/>
  <c r="Q150" i="134"/>
  <c r="F30" i="21"/>
  <c r="E128" i="134"/>
  <c r="E69" i="134"/>
  <c r="G32" i="2"/>
  <c r="G36" i="2" s="1"/>
  <c r="G95" i="2" s="1"/>
  <c r="G101" i="2" s="1"/>
  <c r="G105" i="2" s="1"/>
  <c r="B26" i="134"/>
  <c r="B83" i="134"/>
  <c r="B106" i="134" s="1"/>
  <c r="B46" i="134"/>
  <c r="B51" i="134"/>
  <c r="B88" i="134"/>
  <c r="B111" i="134" s="1"/>
  <c r="B146" i="134"/>
  <c r="D17" i="116"/>
  <c r="E5" i="116"/>
  <c r="D45" i="116"/>
  <c r="F45" i="116" s="1"/>
  <c r="E14" i="1"/>
  <c r="D5" i="116" s="1"/>
  <c r="O115" i="134"/>
  <c r="Q115" i="134" s="1"/>
  <c r="D78" i="116"/>
  <c r="F78" i="116" s="1"/>
  <c r="F6" i="116"/>
  <c r="A124" i="2"/>
  <c r="A49" i="79" s="1"/>
  <c r="A5" i="80"/>
  <c r="A28" i="80" s="1"/>
  <c r="L13" i="80"/>
  <c r="N11" i="80"/>
  <c r="N13" i="80" s="1"/>
  <c r="F52" i="116"/>
  <c r="E10" i="116"/>
  <c r="F10" i="116" s="1"/>
  <c r="D55" i="116"/>
  <c r="F55" i="116" s="1"/>
  <c r="Q28" i="134"/>
  <c r="O92" i="134"/>
  <c r="O55" i="134"/>
  <c r="Q55" i="134" s="1"/>
  <c r="M34" i="80"/>
  <c r="M36" i="80" s="1"/>
  <c r="M44" i="80" s="1"/>
  <c r="E181" i="1" s="1"/>
  <c r="E6" i="116"/>
  <c r="D48" i="116"/>
  <c r="Q17" i="134"/>
  <c r="E11" i="116"/>
  <c r="F11" i="116" s="1"/>
  <c r="D56" i="116"/>
  <c r="Q30" i="134"/>
  <c r="B62" i="107"/>
  <c r="A110" i="1"/>
  <c r="A160" i="1"/>
  <c r="A57" i="1"/>
  <c r="I34" i="108"/>
  <c r="E30" i="1"/>
  <c r="F21" i="116"/>
  <c r="C7" i="91"/>
  <c r="E10" i="1"/>
  <c r="E51" i="1"/>
  <c r="E25" i="116" s="1"/>
  <c r="F25" i="116" s="1"/>
  <c r="A162" i="1"/>
  <c r="D34" i="80"/>
  <c r="D36" i="80" s="1"/>
  <c r="D44" i="80" s="1"/>
  <c r="G167" i="1"/>
  <c r="G183" i="1" s="1"/>
  <c r="A5" i="132"/>
  <c r="B131" i="134"/>
  <c r="B73" i="134"/>
  <c r="B96" i="134" s="1"/>
  <c r="B36" i="134"/>
  <c r="B137" i="134"/>
  <c r="B79" i="134"/>
  <c r="B102" i="134" s="1"/>
  <c r="B42" i="134"/>
  <c r="P127" i="134"/>
  <c r="D70" i="116"/>
  <c r="G10" i="107"/>
  <c r="G45" i="107" s="1"/>
  <c r="F45" i="107"/>
  <c r="E112" i="116"/>
  <c r="E80" i="116"/>
  <c r="E109" i="116"/>
  <c r="E106" i="116"/>
  <c r="E114" i="116"/>
  <c r="F114" i="116" s="1"/>
  <c r="E64" i="107"/>
  <c r="E13" i="20"/>
  <c r="O19" i="125"/>
  <c r="E62" i="116" s="1"/>
  <c r="F62" i="116" s="1"/>
  <c r="A82" i="107"/>
  <c r="A47" i="107"/>
  <c r="D118" i="116"/>
  <c r="D119" i="116"/>
  <c r="F119" i="116" s="1"/>
  <c r="B77" i="134"/>
  <c r="B100" i="134" s="1"/>
  <c r="D8" i="94"/>
  <c r="B13" i="94"/>
  <c r="B45" i="94" s="1"/>
  <c r="G40" i="94"/>
  <c r="I8" i="108"/>
  <c r="I21" i="108" s="1"/>
  <c r="A2" i="125"/>
  <c r="E9" i="125"/>
  <c r="I9" i="125" s="1"/>
  <c r="M9" i="125" s="1"/>
  <c r="J31" i="125"/>
  <c r="O15" i="125"/>
  <c r="E59" i="116" s="1"/>
  <c r="F59" i="116" s="1"/>
  <c r="B18" i="125"/>
  <c r="B21" i="125"/>
  <c r="B24" i="125" s="1"/>
  <c r="O29" i="125"/>
  <c r="E68" i="116" s="1"/>
  <c r="F68" i="116" s="1"/>
  <c r="A1" i="122"/>
  <c r="A2" i="89"/>
  <c r="B11" i="89"/>
  <c r="E8" i="20"/>
  <c r="A16" i="20"/>
  <c r="A18" i="20"/>
  <c r="A3" i="107"/>
  <c r="A13" i="107"/>
  <c r="A43" i="107"/>
  <c r="A74" i="107"/>
  <c r="E100" i="116"/>
  <c r="E98" i="116"/>
  <c r="E20" i="20"/>
  <c r="A15" i="76"/>
  <c r="A34" i="76"/>
  <c r="A61" i="76"/>
  <c r="E8" i="81"/>
  <c r="E55" i="81" s="1"/>
  <c r="A2" i="86"/>
  <c r="A20" i="86"/>
  <c r="P27" i="33"/>
  <c r="E8" i="34"/>
  <c r="A2" i="31"/>
  <c r="A17" i="98"/>
  <c r="A30" i="42"/>
  <c r="A5" i="100"/>
  <c r="A47" i="100" s="1"/>
  <c r="E19" i="116"/>
  <c r="E79" i="1"/>
  <c r="D19" i="116" s="1"/>
  <c r="F19" i="116" s="1"/>
  <c r="A16" i="106"/>
  <c r="G29" i="107"/>
  <c r="F12" i="20"/>
  <c r="A1" i="4"/>
  <c r="A1" i="47"/>
  <c r="A1" i="6"/>
  <c r="A1" i="82"/>
  <c r="A1" i="101"/>
  <c r="A1" i="48"/>
  <c r="A1" i="5"/>
  <c r="A41" i="5" s="1"/>
  <c r="A1" i="121"/>
  <c r="A1" i="124"/>
  <c r="A26" i="124" s="1"/>
  <c r="A1" i="37"/>
  <c r="A1" i="39"/>
  <c r="A1" i="103"/>
  <c r="A1" i="111"/>
  <c r="A1" i="75"/>
  <c r="A1" i="9"/>
  <c r="A1" i="36"/>
  <c r="A1" i="43"/>
  <c r="A1" i="106"/>
  <c r="A51" i="106" s="1"/>
  <c r="A1" i="97"/>
  <c r="A1" i="38"/>
  <c r="A1" i="83"/>
  <c r="A1" i="104"/>
  <c r="A1" i="78"/>
  <c r="A1" i="77"/>
  <c r="A1" i="35"/>
  <c r="A1" i="99"/>
  <c r="A1" i="100"/>
  <c r="A43" i="100" s="1"/>
  <c r="A1" i="26"/>
  <c r="A1" i="23"/>
  <c r="A1" i="42"/>
  <c r="A1" i="96"/>
  <c r="A1" i="86"/>
  <c r="A1" i="102"/>
  <c r="A1" i="33"/>
  <c r="A1" i="27"/>
  <c r="A1" i="21"/>
  <c r="A1" i="31"/>
  <c r="A1" i="29"/>
  <c r="A1" i="34"/>
  <c r="A1" i="24"/>
  <c r="A1" i="98"/>
  <c r="A1" i="94"/>
  <c r="A33" i="94" s="1"/>
  <c r="A1" i="134"/>
  <c r="A1" i="87"/>
  <c r="A1" i="28"/>
  <c r="A1" i="25"/>
  <c r="A1" i="81"/>
  <c r="A48" i="81" s="1"/>
  <c r="A1" i="108"/>
  <c r="A1" i="12"/>
  <c r="A1" i="80"/>
  <c r="A24" i="80" s="1"/>
  <c r="A28" i="92"/>
  <c r="B13" i="91"/>
  <c r="A4" i="134" s="1"/>
  <c r="B17" i="91"/>
  <c r="A4" i="122" s="1"/>
  <c r="B21" i="91"/>
  <c r="A4" i="23" s="1"/>
  <c r="B25" i="91"/>
  <c r="A4" i="81" s="1"/>
  <c r="B29" i="91"/>
  <c r="A4" i="86" s="1"/>
  <c r="B33" i="91"/>
  <c r="A4" i="33" s="1"/>
  <c r="B37" i="91"/>
  <c r="A4" i="32" s="1"/>
  <c r="B41" i="91"/>
  <c r="A4" i="42" s="1"/>
  <c r="B51" i="91"/>
  <c r="A4" i="100" s="1"/>
  <c r="A46" i="100" s="1"/>
  <c r="B55" i="91"/>
  <c r="A4" i="83" s="1"/>
  <c r="B59" i="91"/>
  <c r="A4" i="78" s="1"/>
  <c r="B63" i="91"/>
  <c r="A4" i="102" s="1"/>
  <c r="B67" i="91"/>
  <c r="A4" i="43" s="1"/>
  <c r="B71" i="91"/>
  <c r="A4" i="5" s="1"/>
  <c r="B75" i="91"/>
  <c r="A4" i="75" s="1"/>
  <c r="B84" i="91"/>
  <c r="A26" i="123"/>
  <c r="A1" i="1"/>
  <c r="D7" i="1"/>
  <c r="B13" i="1"/>
  <c r="F28" i="1"/>
  <c r="B33" i="1"/>
  <c r="C38" i="1"/>
  <c r="A58" i="1"/>
  <c r="B66" i="1"/>
  <c r="C117" i="1"/>
  <c r="B123" i="1"/>
  <c r="C139" i="1"/>
  <c r="A3" i="75"/>
  <c r="A3" i="47"/>
  <c r="A3" i="4"/>
  <c r="A3" i="39"/>
  <c r="A3" i="43"/>
  <c r="A3" i="38"/>
  <c r="A3" i="78"/>
  <c r="A3" i="77"/>
  <c r="A3" i="35"/>
  <c r="A3" i="101"/>
  <c r="A3" i="83"/>
  <c r="A3" i="5"/>
  <c r="A43" i="5" s="1"/>
  <c r="A3" i="6"/>
  <c r="A3" i="37"/>
  <c r="A3" i="48"/>
  <c r="A3" i="36"/>
  <c r="A3" i="100"/>
  <c r="A45" i="100" s="1"/>
  <c r="A3" i="106"/>
  <c r="A53" i="106" s="1"/>
  <c r="A3" i="42"/>
  <c r="A3" i="99"/>
  <c r="A3" i="98"/>
  <c r="A3" i="31"/>
  <c r="A3" i="29"/>
  <c r="A3" i="9"/>
  <c r="A3" i="82"/>
  <c r="A3" i="102"/>
  <c r="A3" i="21"/>
  <c r="A3" i="28"/>
  <c r="A3" i="25"/>
  <c r="A3" i="103"/>
  <c r="A3" i="97"/>
  <c r="A3" i="32"/>
  <c r="A3" i="81"/>
  <c r="A50" i="81" s="1"/>
  <c r="A3" i="44"/>
  <c r="A3" i="104"/>
  <c r="A3" i="34"/>
  <c r="A3" i="24"/>
  <c r="A3" i="96"/>
  <c r="A3" i="86"/>
  <c r="A3" i="87"/>
  <c r="A3" i="12"/>
  <c r="A3" i="26"/>
  <c r="A3" i="111"/>
  <c r="A3" i="95"/>
  <c r="A3" i="27"/>
  <c r="A3" i="76"/>
  <c r="A47" i="76" s="1"/>
  <c r="C14" i="2"/>
  <c r="C24" i="2"/>
  <c r="B34" i="2"/>
  <c r="B46" i="2"/>
  <c r="C55" i="2"/>
  <c r="C72" i="2"/>
  <c r="E84" i="2"/>
  <c r="C15" i="79"/>
  <c r="A41" i="79"/>
  <c r="L8" i="80"/>
  <c r="L31" i="80" s="1"/>
  <c r="A12" i="80"/>
  <c r="D43" i="116"/>
  <c r="F43" i="116" s="1"/>
  <c r="L37" i="80"/>
  <c r="N37" i="80" s="1"/>
  <c r="E36" i="116" s="1"/>
  <c r="C9" i="132"/>
  <c r="A36" i="12"/>
  <c r="A8" i="134"/>
  <c r="I9" i="134"/>
  <c r="B20" i="134"/>
  <c r="C57" i="134"/>
  <c r="O32" i="134"/>
  <c r="A71" i="134"/>
  <c r="E8" i="94"/>
  <c r="B21" i="94"/>
  <c r="E56" i="116"/>
  <c r="A3" i="108"/>
  <c r="A21" i="108"/>
  <c r="A3" i="125"/>
  <c r="A23" i="125"/>
  <c r="A3" i="122"/>
  <c r="A3" i="89"/>
  <c r="F8" i="20"/>
  <c r="D16" i="20"/>
  <c r="D87" i="116" s="1"/>
  <c r="F87" i="116" s="1"/>
  <c r="A6" i="107"/>
  <c r="A14" i="107"/>
  <c r="A21" i="107"/>
  <c r="A16" i="76"/>
  <c r="F108" i="116"/>
  <c r="A64" i="76"/>
  <c r="A1" i="95"/>
  <c r="A11" i="81"/>
  <c r="E89" i="116"/>
  <c r="F16" i="20"/>
  <c r="D89" i="116" s="1"/>
  <c r="F89" i="116" s="1"/>
  <c r="H10" i="86"/>
  <c r="B23" i="86"/>
  <c r="I9" i="34"/>
  <c r="K8" i="87"/>
  <c r="F8" i="99"/>
  <c r="E8" i="100"/>
  <c r="A6" i="83"/>
  <c r="A21" i="20"/>
  <c r="D8" i="107"/>
  <c r="D43" i="107" s="1"/>
  <c r="B15" i="107"/>
  <c r="B23" i="107"/>
  <c r="E81" i="116"/>
  <c r="F81" i="116" s="1"/>
  <c r="H29" i="107"/>
  <c r="I8" i="23"/>
  <c r="A14" i="23"/>
  <c r="C8" i="25"/>
  <c r="B18" i="86"/>
  <c r="C8" i="28"/>
  <c r="D127" i="134"/>
  <c r="D68" i="134"/>
  <c r="D47" i="116"/>
  <c r="F47" i="116" s="1"/>
  <c r="E8" i="116"/>
  <c r="F8" i="116" s="1"/>
  <c r="D50" i="116"/>
  <c r="F50" i="116" s="1"/>
  <c r="A1" i="20"/>
  <c r="B10" i="124"/>
  <c r="B7" i="124"/>
  <c r="B32" i="124" s="1"/>
  <c r="B5" i="121"/>
  <c r="C35" i="75"/>
  <c r="A31" i="75"/>
  <c r="A27" i="75"/>
  <c r="C20" i="75"/>
  <c r="A12" i="75"/>
  <c r="A35" i="48"/>
  <c r="B24" i="48"/>
  <c r="A16" i="48"/>
  <c r="A6" i="48"/>
  <c r="A15" i="47"/>
  <c r="A5" i="47"/>
  <c r="A21" i="4"/>
  <c r="A13" i="4"/>
  <c r="D8" i="4"/>
  <c r="A66" i="5"/>
  <c r="A61" i="5"/>
  <c r="B9" i="124"/>
  <c r="A35" i="75"/>
  <c r="C30" i="75"/>
  <c r="A26" i="75"/>
  <c r="A20" i="75"/>
  <c r="B14" i="75"/>
  <c r="A11" i="75"/>
  <c r="A34" i="48"/>
  <c r="A29" i="48"/>
  <c r="E21" i="48"/>
  <c r="A15" i="48"/>
  <c r="A5" i="48"/>
  <c r="A22" i="47"/>
  <c r="A14" i="47"/>
  <c r="A20" i="4"/>
  <c r="A12" i="4"/>
  <c r="C8" i="4"/>
  <c r="A55" i="5"/>
  <c r="A28" i="5"/>
  <c r="A23" i="5"/>
  <c r="J9" i="5"/>
  <c r="J49" i="5" s="1"/>
  <c r="H7" i="124"/>
  <c r="H32" i="124" s="1"/>
  <c r="A30" i="75"/>
  <c r="A25" i="75"/>
  <c r="C18" i="75"/>
  <c r="A14" i="75"/>
  <c r="E8" i="75"/>
  <c r="A2" i="75"/>
  <c r="D21" i="48"/>
  <c r="A14" i="48"/>
  <c r="A21" i="47"/>
  <c r="A13" i="47"/>
  <c r="A19" i="4"/>
  <c r="A11" i="4"/>
  <c r="A8" i="4"/>
  <c r="A44" i="5"/>
  <c r="A33" i="5"/>
  <c r="A73" i="5" s="1"/>
  <c r="A17" i="5"/>
  <c r="I9" i="5"/>
  <c r="I49" i="5" s="1"/>
  <c r="A8" i="5"/>
  <c r="D7" i="124"/>
  <c r="D32" i="124" s="1"/>
  <c r="A2" i="121"/>
  <c r="A33" i="75"/>
  <c r="A24" i="75"/>
  <c r="C16" i="75"/>
  <c r="C8" i="75"/>
  <c r="A36" i="48"/>
  <c r="B27" i="48"/>
  <c r="A17" i="48"/>
  <c r="A16" i="47"/>
  <c r="I8" i="4"/>
  <c r="A59" i="5"/>
  <c r="A21" i="5"/>
  <c r="A15" i="5"/>
  <c r="N9" i="5"/>
  <c r="N49" i="5" s="1"/>
  <c r="P8" i="5"/>
  <c r="P48" i="5" s="1"/>
  <c r="A30" i="44"/>
  <c r="F19" i="44"/>
  <c r="A8" i="44"/>
  <c r="D8" i="6"/>
  <c r="A26" i="37"/>
  <c r="A18" i="37"/>
  <c r="C8" i="37"/>
  <c r="C30" i="37" s="1"/>
  <c r="A24" i="43"/>
  <c r="A16" i="43"/>
  <c r="A6" i="43"/>
  <c r="A27" i="82"/>
  <c r="C9" i="82"/>
  <c r="C28" i="82" s="1"/>
  <c r="E10" i="39"/>
  <c r="E29" i="39" s="1"/>
  <c r="A8" i="38"/>
  <c r="H8" i="102"/>
  <c r="A5" i="102"/>
  <c r="A12" i="9"/>
  <c r="A2" i="9"/>
  <c r="J9" i="101"/>
  <c r="C8" i="101"/>
  <c r="I8" i="36"/>
  <c r="B14" i="124"/>
  <c r="C7" i="124"/>
  <c r="C32" i="124" s="1"/>
  <c r="C32" i="75"/>
  <c r="C22" i="75"/>
  <c r="A16" i="75"/>
  <c r="B8" i="75"/>
  <c r="A13" i="48"/>
  <c r="A12" i="47"/>
  <c r="H8" i="4"/>
  <c r="A2" i="4"/>
  <c r="A31" i="5"/>
  <c r="A71" i="5" s="1"/>
  <c r="M9" i="5"/>
  <c r="M49" i="5" s="1"/>
  <c r="E8" i="5"/>
  <c r="E48" i="5" s="1"/>
  <c r="E19" i="44"/>
  <c r="A15" i="44"/>
  <c r="A26" i="44" s="1"/>
  <c r="A11" i="44"/>
  <c r="A22" i="44" s="1"/>
  <c r="A6" i="44"/>
  <c r="A8" i="6"/>
  <c r="A25" i="37"/>
  <c r="A17" i="37"/>
  <c r="A6" i="37"/>
  <c r="A23" i="43"/>
  <c r="A15" i="43"/>
  <c r="B13" i="124"/>
  <c r="A32" i="75"/>
  <c r="A22" i="75"/>
  <c r="A8" i="75"/>
  <c r="A33" i="48"/>
  <c r="A12" i="48"/>
  <c r="A11" i="47"/>
  <c r="A24" i="4"/>
  <c r="A22" i="4"/>
  <c r="G8" i="4"/>
  <c r="A68" i="5"/>
  <c r="A51" i="5"/>
  <c r="A30" i="5"/>
  <c r="A70" i="5" s="1"/>
  <c r="L9" i="5"/>
  <c r="L49" i="5" s="1"/>
  <c r="D8" i="5"/>
  <c r="D48" i="5" s="1"/>
  <c r="D19" i="44"/>
  <c r="H8" i="44"/>
  <c r="H19" i="44" s="1"/>
  <c r="A5" i="44"/>
  <c r="A16" i="6"/>
  <c r="A6" i="6"/>
  <c r="A24" i="37"/>
  <c r="A16" i="37"/>
  <c r="A22" i="43"/>
  <c r="B12" i="124"/>
  <c r="A2" i="124"/>
  <c r="A27" i="124" s="1"/>
  <c r="C21" i="75"/>
  <c r="A6" i="75"/>
  <c r="B25" i="48"/>
  <c r="A11" i="48"/>
  <c r="C8" i="47"/>
  <c r="A18" i="4"/>
  <c r="F8" i="4"/>
  <c r="A57" i="5"/>
  <c r="A19" i="5"/>
  <c r="A13" i="5"/>
  <c r="K9" i="5"/>
  <c r="K49" i="5" s="1"/>
  <c r="A6" i="5"/>
  <c r="A46" i="5" s="1"/>
  <c r="C19" i="44"/>
  <c r="A18" i="44"/>
  <c r="A29" i="44" s="1"/>
  <c r="A14" i="44"/>
  <c r="A25" i="44" s="1"/>
  <c r="G8" i="44"/>
  <c r="G19" i="44" s="1"/>
  <c r="A15" i="6"/>
  <c r="A5" i="6"/>
  <c r="A23" i="37"/>
  <c r="A15" i="37"/>
  <c r="A29" i="43"/>
  <c r="A21" i="43"/>
  <c r="A13" i="43"/>
  <c r="B38" i="82"/>
  <c r="A17" i="75"/>
  <c r="A2" i="48"/>
  <c r="A2" i="47"/>
  <c r="G9" i="5"/>
  <c r="G49" i="5" s="1"/>
  <c r="E8" i="44"/>
  <c r="A14" i="6"/>
  <c r="A19" i="37"/>
  <c r="A2" i="43"/>
  <c r="D10" i="82"/>
  <c r="D29" i="82" s="1"/>
  <c r="C10" i="39"/>
  <c r="C29" i="39" s="1"/>
  <c r="J9" i="102"/>
  <c r="A8" i="102"/>
  <c r="I8" i="101"/>
  <c r="A5" i="101"/>
  <c r="D8" i="36"/>
  <c r="A20" i="78"/>
  <c r="A12" i="78"/>
  <c r="F8" i="78"/>
  <c r="F39" i="77"/>
  <c r="G8" i="77"/>
  <c r="A12" i="35"/>
  <c r="A77" i="106"/>
  <c r="A37" i="106"/>
  <c r="I8" i="106"/>
  <c r="A2" i="106"/>
  <c r="A52" i="106" s="1"/>
  <c r="A5" i="83"/>
  <c r="A29" i="104"/>
  <c r="A25" i="104"/>
  <c r="A8" i="104"/>
  <c r="A18" i="103"/>
  <c r="A14" i="103"/>
  <c r="D8" i="103"/>
  <c r="A41" i="111"/>
  <c r="A14" i="111"/>
  <c r="D8" i="111"/>
  <c r="D35" i="111" s="1"/>
  <c r="J50" i="100"/>
  <c r="B29" i="75"/>
  <c r="A21" i="48"/>
  <c r="A17" i="4"/>
  <c r="F9" i="5"/>
  <c r="F49" i="5" s="1"/>
  <c r="D8" i="44"/>
  <c r="A13" i="6"/>
  <c r="A30" i="37"/>
  <c r="A14" i="37"/>
  <c r="A17" i="43"/>
  <c r="C10" i="82"/>
  <c r="C29" i="82" s="1"/>
  <c r="C9" i="39"/>
  <c r="C28" i="39" s="1"/>
  <c r="A2" i="38"/>
  <c r="I9" i="102"/>
  <c r="A6" i="102"/>
  <c r="A11" i="9"/>
  <c r="H8" i="101"/>
  <c r="C8" i="36"/>
  <c r="A19" i="78"/>
  <c r="A11" i="78"/>
  <c r="E8" i="78"/>
  <c r="A2" i="78"/>
  <c r="B39" i="77"/>
  <c r="F8" i="77"/>
  <c r="A94" i="106"/>
  <c r="A84" i="106"/>
  <c r="A44" i="106"/>
  <c r="A14" i="106"/>
  <c r="H8" i="106"/>
  <c r="A16" i="104"/>
  <c r="A26" i="104" s="1"/>
  <c r="A6" i="104"/>
  <c r="A8" i="103"/>
  <c r="A55" i="111"/>
  <c r="A35" i="111"/>
  <c r="A28" i="111"/>
  <c r="K8" i="111"/>
  <c r="K35" i="111" s="1"/>
  <c r="A8" i="111"/>
  <c r="A29" i="124"/>
  <c r="A7" i="121"/>
  <c r="A29" i="75"/>
  <c r="A20" i="48"/>
  <c r="A20" i="47"/>
  <c r="A16" i="4"/>
  <c r="E9" i="5"/>
  <c r="E49" i="5" s="1"/>
  <c r="C8" i="44"/>
  <c r="A12" i="6"/>
  <c r="A29" i="37"/>
  <c r="A13" i="37"/>
  <c r="A28" i="43"/>
  <c r="A14" i="43"/>
  <c r="A8" i="82"/>
  <c r="A27" i="39"/>
  <c r="A8" i="39"/>
  <c r="B58" i="38"/>
  <c r="A30" i="38"/>
  <c r="I8" i="102"/>
  <c r="C8" i="9"/>
  <c r="G8" i="101"/>
  <c r="J9" i="36"/>
  <c r="A8" i="36"/>
  <c r="A18" i="78"/>
  <c r="L8" i="78"/>
  <c r="D8" i="78"/>
  <c r="F38" i="77"/>
  <c r="E8" i="77"/>
  <c r="A2" i="77"/>
  <c r="A15" i="35"/>
  <c r="A11" i="35"/>
  <c r="A2" i="35"/>
  <c r="A103" i="106"/>
  <c r="A69" i="106"/>
  <c r="G8" i="106"/>
  <c r="A5" i="104"/>
  <c r="A17" i="103"/>
  <c r="A13" i="103"/>
  <c r="A6" i="103"/>
  <c r="A54" i="111"/>
  <c r="A27" i="111"/>
  <c r="J8" i="111"/>
  <c r="J35" i="111" s="1"/>
  <c r="A6" i="111"/>
  <c r="I51" i="100"/>
  <c r="E50" i="100"/>
  <c r="F7" i="124"/>
  <c r="F32" i="124" s="1"/>
  <c r="A21" i="75"/>
  <c r="A30" i="48"/>
  <c r="A10" i="48"/>
  <c r="A17" i="47"/>
  <c r="E8" i="4"/>
  <c r="A48" i="5"/>
  <c r="A11" i="5"/>
  <c r="A19" i="44"/>
  <c r="A17" i="44"/>
  <c r="A28" i="44" s="1"/>
  <c r="A12" i="44"/>
  <c r="A23" i="44" s="1"/>
  <c r="A22" i="37"/>
  <c r="A25" i="43"/>
  <c r="C8" i="43"/>
  <c r="C19" i="43" s="1"/>
  <c r="B38" i="39"/>
  <c r="A36" i="75"/>
  <c r="C17" i="75"/>
  <c r="A31" i="48"/>
  <c r="A5" i="4"/>
  <c r="A26" i="5"/>
  <c r="H9" i="5"/>
  <c r="H49" i="5" s="1"/>
  <c r="A21" i="37"/>
  <c r="A26" i="43"/>
  <c r="B23" i="82"/>
  <c r="D10" i="39"/>
  <c r="D29" i="39" s="1"/>
  <c r="D40" i="39" s="1"/>
  <c r="A5" i="38"/>
  <c r="F8" i="102"/>
  <c r="A6" i="101"/>
  <c r="I9" i="36"/>
  <c r="A16" i="78"/>
  <c r="G8" i="78"/>
  <c r="B41" i="77"/>
  <c r="D8" i="77"/>
  <c r="D8" i="35"/>
  <c r="G58" i="106"/>
  <c r="A5" i="106"/>
  <c r="A55" i="106" s="1"/>
  <c r="A2" i="83"/>
  <c r="A13" i="104"/>
  <c r="A24" i="104" s="1"/>
  <c r="A2" i="104"/>
  <c r="A2" i="103"/>
  <c r="F8" i="111"/>
  <c r="F35" i="111" s="1"/>
  <c r="G51" i="100"/>
  <c r="I8" i="100"/>
  <c r="A30" i="99"/>
  <c r="A23" i="99"/>
  <c r="B18" i="99"/>
  <c r="B13" i="99"/>
  <c r="B25" i="99" s="1"/>
  <c r="A6" i="99"/>
  <c r="G31" i="42"/>
  <c r="A5" i="42"/>
  <c r="A34" i="97"/>
  <c r="A20" i="97"/>
  <c r="A13" i="97"/>
  <c r="D8" i="97"/>
  <c r="A15" i="98"/>
  <c r="A22" i="98" s="1"/>
  <c r="A6" i="98"/>
  <c r="J8" i="87"/>
  <c r="A8" i="87"/>
  <c r="B32" i="32"/>
  <c r="Q27" i="32"/>
  <c r="J8" i="32"/>
  <c r="A8" i="32"/>
  <c r="A6" i="31"/>
  <c r="B45" i="29"/>
  <c r="M9" i="29"/>
  <c r="I8" i="29"/>
  <c r="A6" i="29"/>
  <c r="B37" i="34"/>
  <c r="A35" i="5"/>
  <c r="A75" i="5" s="1"/>
  <c r="A5" i="5"/>
  <c r="A45" i="5" s="1"/>
  <c r="A13" i="44"/>
  <c r="A24" i="44" s="1"/>
  <c r="A11" i="6"/>
  <c r="A20" i="37"/>
  <c r="E10" i="82"/>
  <c r="E29" i="82" s="1"/>
  <c r="A6" i="39"/>
  <c r="E8" i="102"/>
  <c r="A2" i="101"/>
  <c r="H8" i="36"/>
  <c r="A2" i="36"/>
  <c r="A15" i="78"/>
  <c r="C8" i="78"/>
  <c r="D40" i="77"/>
  <c r="C8" i="77"/>
  <c r="C8" i="35"/>
  <c r="A85" i="106"/>
  <c r="A58" i="106"/>
  <c r="A13" i="106"/>
  <c r="A17" i="104"/>
  <c r="A27" i="104" s="1"/>
  <c r="H8" i="104"/>
  <c r="E8" i="111"/>
  <c r="E35" i="111" s="1"/>
  <c r="F51" i="100"/>
  <c r="H8" i="100"/>
  <c r="A17" i="99"/>
  <c r="B12" i="99"/>
  <c r="A5" i="99"/>
  <c r="E31" i="42"/>
  <c r="A17" i="97"/>
  <c r="A12" i="97"/>
  <c r="A8" i="97"/>
  <c r="A33" i="98"/>
  <c r="A13" i="98"/>
  <c r="A20" i="98" s="1"/>
  <c r="A30" i="98" s="1"/>
  <c r="A5" i="98"/>
  <c r="A31" i="87"/>
  <c r="I8" i="87"/>
  <c r="A6" i="87"/>
  <c r="A39" i="32"/>
  <c r="A31" i="32"/>
  <c r="Q26" i="32"/>
  <c r="I8" i="32"/>
  <c r="A6" i="32"/>
  <c r="A5" i="31"/>
  <c r="B44" i="29"/>
  <c r="L9" i="29"/>
  <c r="H8" i="29"/>
  <c r="A5" i="29"/>
  <c r="A34" i="75"/>
  <c r="A19" i="47"/>
  <c r="A53" i="5"/>
  <c r="A12" i="37"/>
  <c r="A19" i="43"/>
  <c r="A6" i="82"/>
  <c r="A5" i="39"/>
  <c r="A47" i="38"/>
  <c r="D8" i="102"/>
  <c r="A8" i="9"/>
  <c r="G8" i="36"/>
  <c r="C24" i="78"/>
  <c r="A14" i="78"/>
  <c r="A8" i="78"/>
  <c r="B40" i="77"/>
  <c r="A8" i="77"/>
  <c r="A8" i="35"/>
  <c r="A93" i="106"/>
  <c r="A68" i="106"/>
  <c r="A21" i="106"/>
  <c r="A17" i="106"/>
  <c r="G8" i="104"/>
  <c r="G19" i="104" s="1"/>
  <c r="A58" i="111"/>
  <c r="A43" i="111"/>
  <c r="A31" i="111"/>
  <c r="A16" i="111"/>
  <c r="A5" i="111"/>
  <c r="L50" i="100"/>
  <c r="G8" i="100"/>
  <c r="A2" i="100"/>
  <c r="A44" i="100" s="1"/>
  <c r="A34" i="99"/>
  <c r="A10" i="99"/>
  <c r="C31" i="42"/>
  <c r="F9" i="42"/>
  <c r="F20" i="42" s="1"/>
  <c r="A11" i="97"/>
  <c r="A6" i="97"/>
  <c r="A49" i="98"/>
  <c r="A32" i="98"/>
  <c r="A26" i="98"/>
  <c r="A19" i="98"/>
  <c r="A12" i="98"/>
  <c r="H8" i="87"/>
  <c r="A5" i="87"/>
  <c r="B38" i="32"/>
  <c r="O9" i="32"/>
  <c r="H8" i="32"/>
  <c r="A5" i="32"/>
  <c r="B43" i="29"/>
  <c r="S8" i="29"/>
  <c r="G8" i="29"/>
  <c r="B11" i="124"/>
  <c r="C33" i="75"/>
  <c r="B13" i="75"/>
  <c r="A18" i="47"/>
  <c r="A63" i="5"/>
  <c r="A2" i="5"/>
  <c r="A42" i="5" s="1"/>
  <c r="A2" i="6"/>
  <c r="A11" i="37"/>
  <c r="A5" i="82"/>
  <c r="C8" i="102"/>
  <c r="A6" i="9"/>
  <c r="I9" i="101"/>
  <c r="F8" i="36"/>
  <c r="A24" i="78"/>
  <c r="A13" i="78"/>
  <c r="A6" i="78"/>
  <c r="B38" i="77"/>
  <c r="A6" i="77"/>
  <c r="A6" i="35"/>
  <c r="A76" i="106"/>
  <c r="H18" i="106"/>
  <c r="A12" i="106"/>
  <c r="F8" i="104"/>
  <c r="F19" i="104" s="1"/>
  <c r="A16" i="103"/>
  <c r="K50" i="100"/>
  <c r="F8" i="100"/>
  <c r="A32" i="99"/>
  <c r="G8" i="99"/>
  <c r="A31" i="42"/>
  <c r="A17" i="42"/>
  <c r="A28" i="42" s="1"/>
  <c r="E9" i="42"/>
  <c r="E20" i="42" s="1"/>
  <c r="A2" i="42"/>
  <c r="A16" i="97"/>
  <c r="A37" i="97" s="1"/>
  <c r="G9" i="97"/>
  <c r="A5" i="97"/>
  <c r="A31" i="98"/>
  <c r="A43" i="98" s="1"/>
  <c r="A11" i="98"/>
  <c r="A21" i="87"/>
  <c r="G8" i="87"/>
  <c r="B37" i="32"/>
  <c r="N9" i="32"/>
  <c r="G8" i="32"/>
  <c r="F8" i="31"/>
  <c r="B42" i="29"/>
  <c r="R8" i="29"/>
  <c r="F8" i="29"/>
  <c r="B34" i="34"/>
  <c r="A28" i="75"/>
  <c r="B12" i="75"/>
  <c r="A18" i="48"/>
  <c r="A14" i="4"/>
  <c r="A2" i="44"/>
  <c r="A28" i="37"/>
  <c r="A8" i="43"/>
  <c r="B57" i="38"/>
  <c r="C9" i="38"/>
  <c r="D8" i="101"/>
  <c r="A5" i="36"/>
  <c r="A21" i="78"/>
  <c r="I8" i="78"/>
  <c r="E36" i="77"/>
  <c r="A13" i="35"/>
  <c r="A61" i="106"/>
  <c r="A28" i="106"/>
  <c r="A15" i="106"/>
  <c r="A8" i="106"/>
  <c r="A8" i="83"/>
  <c r="A14" i="104"/>
  <c r="A56" i="111"/>
  <c r="A29" i="111"/>
  <c r="H8" i="111"/>
  <c r="H35" i="111" s="1"/>
  <c r="K8" i="100"/>
  <c r="A6" i="100"/>
  <c r="A48" i="100" s="1"/>
  <c r="B15" i="99"/>
  <c r="D8" i="99"/>
  <c r="A8" i="42"/>
  <c r="A27" i="37"/>
  <c r="J8" i="78"/>
  <c r="A5" i="77"/>
  <c r="A18" i="106"/>
  <c r="D50" i="100"/>
  <c r="E8" i="99"/>
  <c r="A16" i="42"/>
  <c r="A27" i="42" s="1"/>
  <c r="H8" i="97"/>
  <c r="A41" i="98"/>
  <c r="E8" i="98"/>
  <c r="F8" i="87"/>
  <c r="B36" i="32"/>
  <c r="D8" i="32"/>
  <c r="E8" i="31"/>
  <c r="B41" i="29"/>
  <c r="E8" i="29"/>
  <c r="B36" i="34"/>
  <c r="I8" i="34"/>
  <c r="A6" i="34"/>
  <c r="B37" i="33"/>
  <c r="J9" i="33"/>
  <c r="E8" i="33"/>
  <c r="A2" i="33"/>
  <c r="D8" i="96"/>
  <c r="A14" i="28"/>
  <c r="B15" i="86"/>
  <c r="E8" i="86"/>
  <c r="A12" i="27"/>
  <c r="A2" i="27"/>
  <c r="A14" i="25"/>
  <c r="A16" i="24"/>
  <c r="A6" i="24"/>
  <c r="A82" i="81"/>
  <c r="B76" i="81"/>
  <c r="A65" i="81"/>
  <c r="B63" i="81"/>
  <c r="B59" i="81"/>
  <c r="C35" i="81"/>
  <c r="B28" i="81"/>
  <c r="B24" i="81"/>
  <c r="I9" i="81"/>
  <c r="I56" i="81" s="1"/>
  <c r="A5" i="81"/>
  <c r="A52" i="81" s="1"/>
  <c r="C8" i="26"/>
  <c r="A19" i="95"/>
  <c r="G10" i="95"/>
  <c r="A5" i="95"/>
  <c r="A70" i="76"/>
  <c r="A63" i="76"/>
  <c r="A32" i="76"/>
  <c r="A19" i="76"/>
  <c r="C10" i="76"/>
  <c r="A2" i="76"/>
  <c r="A46" i="76" s="1"/>
  <c r="G9" i="23"/>
  <c r="C8" i="23"/>
  <c r="G78" i="107"/>
  <c r="A64" i="107"/>
  <c r="A5" i="75"/>
  <c r="A8" i="47"/>
  <c r="A2" i="37"/>
  <c r="A2" i="82"/>
  <c r="B23" i="39"/>
  <c r="D9" i="38"/>
  <c r="A2" i="102"/>
  <c r="E8" i="36"/>
  <c r="H8" i="78"/>
  <c r="A5" i="35"/>
  <c r="A19" i="104"/>
  <c r="E8" i="104"/>
  <c r="E19" i="104" s="1"/>
  <c r="A5" i="103"/>
  <c r="A42" i="111"/>
  <c r="B19" i="99"/>
  <c r="A8" i="99"/>
  <c r="A15" i="97"/>
  <c r="D8" i="98"/>
  <c r="E8" i="87"/>
  <c r="B35" i="32"/>
  <c r="B30" i="32"/>
  <c r="C8" i="32"/>
  <c r="D8" i="31"/>
  <c r="B40" i="29"/>
  <c r="P9" i="29"/>
  <c r="D8" i="29"/>
  <c r="B35" i="34"/>
  <c r="H8" i="34"/>
  <c r="A5" i="34"/>
  <c r="B36" i="33"/>
  <c r="I9" i="33"/>
  <c r="D8" i="33"/>
  <c r="C10" i="21"/>
  <c r="E10" i="21" s="1"/>
  <c r="A2" i="21"/>
  <c r="C8" i="96"/>
  <c r="A13" i="28"/>
  <c r="B14" i="86"/>
  <c r="D8" i="86"/>
  <c r="D8" i="27"/>
  <c r="A13" i="25"/>
  <c r="A15" i="24"/>
  <c r="A5" i="24"/>
  <c r="A88" i="81"/>
  <c r="A75" i="81"/>
  <c r="B73" i="81"/>
  <c r="B69" i="81"/>
  <c r="A58" i="81"/>
  <c r="C39" i="81"/>
  <c r="B17" i="81"/>
  <c r="H9" i="81"/>
  <c r="H56" i="81" s="1"/>
  <c r="A16" i="26"/>
  <c r="A8" i="26"/>
  <c r="A18" i="95"/>
  <c r="F10" i="95"/>
  <c r="A77" i="76"/>
  <c r="A62" i="76"/>
  <c r="A31" i="76"/>
  <c r="A18" i="76"/>
  <c r="E8" i="76"/>
  <c r="E23" i="76" s="1"/>
  <c r="A13" i="23"/>
  <c r="F9" i="23"/>
  <c r="A8" i="23"/>
  <c r="E78" i="107"/>
  <c r="A29" i="107"/>
  <c r="B26" i="107"/>
  <c r="A6" i="47"/>
  <c r="A15" i="4"/>
  <c r="F8" i="44"/>
  <c r="A2" i="39"/>
  <c r="A6" i="38"/>
  <c r="F8" i="101"/>
  <c r="A6" i="36"/>
  <c r="A5" i="78"/>
  <c r="A18" i="104"/>
  <c r="A28" i="104" s="1"/>
  <c r="D8" i="104"/>
  <c r="D19" i="104" s="1"/>
  <c r="A15" i="111"/>
  <c r="A2" i="99"/>
  <c r="A19" i="42"/>
  <c r="A28" i="98"/>
  <c r="A8" i="98"/>
  <c r="D8" i="87"/>
  <c r="B34" i="32"/>
  <c r="M9" i="32"/>
  <c r="C8" i="31"/>
  <c r="A39" i="29"/>
  <c r="O9" i="29"/>
  <c r="C8" i="29"/>
  <c r="B33" i="34"/>
  <c r="L9" i="34"/>
  <c r="G8" i="34"/>
  <c r="B35" i="33"/>
  <c r="N8" i="33"/>
  <c r="C8" i="33"/>
  <c r="E8" i="21"/>
  <c r="A8" i="96"/>
  <c r="A12" i="28"/>
  <c r="A2" i="28"/>
  <c r="B13" i="86"/>
  <c r="A8" i="86"/>
  <c r="C8" i="27"/>
  <c r="A12" i="25"/>
  <c r="A2" i="25"/>
  <c r="A14" i="24"/>
  <c r="A81" i="81"/>
  <c r="A68" i="81"/>
  <c r="B62" i="81"/>
  <c r="C34" i="81"/>
  <c r="B27" i="81"/>
  <c r="B23" i="81"/>
  <c r="A16" i="81"/>
  <c r="B14" i="81"/>
  <c r="G9" i="81"/>
  <c r="G56" i="81" s="1"/>
  <c r="A15" i="26"/>
  <c r="A6" i="26"/>
  <c r="A17" i="95"/>
  <c r="E10" i="95"/>
  <c r="C28" i="75"/>
  <c r="A6" i="4"/>
  <c r="O9" i="5"/>
  <c r="O49" i="5" s="1"/>
  <c r="E8" i="101"/>
  <c r="A92" i="106"/>
  <c r="H58" i="106"/>
  <c r="A36" i="106"/>
  <c r="A11" i="106"/>
  <c r="I8" i="111"/>
  <c r="I35" i="111" s="1"/>
  <c r="L8" i="100"/>
  <c r="A40" i="97"/>
  <c r="A29" i="97"/>
  <c r="A14" i="97"/>
  <c r="A2" i="97"/>
  <c r="A47" i="98"/>
  <c r="A27" i="98"/>
  <c r="A2" i="98"/>
  <c r="C8" i="87"/>
  <c r="B33" i="32"/>
  <c r="L9" i="32"/>
  <c r="A2" i="32"/>
  <c r="A8" i="31"/>
  <c r="N9" i="29"/>
  <c r="A8" i="29"/>
  <c r="B32" i="34"/>
  <c r="K9" i="34"/>
  <c r="F8" i="34"/>
  <c r="B34" i="33"/>
  <c r="M8" i="33"/>
  <c r="A8" i="33"/>
  <c r="C8" i="21"/>
  <c r="G10" i="96"/>
  <c r="A6" i="96"/>
  <c r="D8" i="28"/>
  <c r="A12" i="86"/>
  <c r="A6" i="86"/>
  <c r="A8" i="27"/>
  <c r="D8" i="25"/>
  <c r="A13" i="24"/>
  <c r="A87" i="81"/>
  <c r="B85" i="81"/>
  <c r="B72" i="81"/>
  <c r="A51" i="81"/>
  <c r="C38" i="81"/>
  <c r="F9" i="81"/>
  <c r="F56" i="81" s="1"/>
  <c r="A2" i="81"/>
  <c r="A49" i="81" s="1"/>
  <c r="A14" i="26"/>
  <c r="A5" i="26"/>
  <c r="E7" i="124"/>
  <c r="E32" i="124" s="1"/>
  <c r="A12" i="43"/>
  <c r="A17" i="78"/>
  <c r="B37" i="77"/>
  <c r="A14" i="35"/>
  <c r="C8" i="83"/>
  <c r="A15" i="104"/>
  <c r="A2" i="111"/>
  <c r="H51" i="100"/>
  <c r="D8" i="100"/>
  <c r="B14" i="99"/>
  <c r="A9" i="42"/>
  <c r="A20" i="42" s="1"/>
  <c r="A18" i="97"/>
  <c r="E9" i="97"/>
  <c r="A53" i="98"/>
  <c r="A16" i="98"/>
  <c r="L8" i="87"/>
  <c r="F8" i="32"/>
  <c r="K8" i="29"/>
  <c r="N8" i="34"/>
  <c r="C8" i="34"/>
  <c r="A31" i="33"/>
  <c r="L9" i="33"/>
  <c r="G8" i="33"/>
  <c r="B31" i="21"/>
  <c r="A5" i="21"/>
  <c r="D10" i="96"/>
  <c r="A16" i="28"/>
  <c r="A6" i="28"/>
  <c r="A25" i="86"/>
  <c r="B21" i="86"/>
  <c r="B17" i="86"/>
  <c r="F10" i="86"/>
  <c r="A14" i="27"/>
  <c r="A16" i="25"/>
  <c r="A6" i="25"/>
  <c r="C8" i="24"/>
  <c r="A83" i="81"/>
  <c r="A79" i="81"/>
  <c r="B77" i="81"/>
  <c r="A66" i="81"/>
  <c r="B60" i="81"/>
  <c r="C36" i="81"/>
  <c r="A31" i="81"/>
  <c r="B29" i="81"/>
  <c r="B25" i="81"/>
  <c r="B12" i="81"/>
  <c r="A8" i="81"/>
  <c r="A55" i="81" s="1"/>
  <c r="A11" i="26"/>
  <c r="A2" i="26"/>
  <c r="A13" i="95"/>
  <c r="A27" i="43"/>
  <c r="A52" i="38"/>
  <c r="K8" i="78"/>
  <c r="G18" i="106"/>
  <c r="A51" i="98"/>
  <c r="L8" i="32"/>
  <c r="Q8" i="29"/>
  <c r="D8" i="34"/>
  <c r="H8" i="33"/>
  <c r="A5" i="96"/>
  <c r="A8" i="28"/>
  <c r="G10" i="86"/>
  <c r="A13" i="27"/>
  <c r="A8" i="25"/>
  <c r="A8" i="24"/>
  <c r="B71" i="81"/>
  <c r="B61" i="81"/>
  <c r="B32" i="81"/>
  <c r="B22" i="81"/>
  <c r="B19" i="81"/>
  <c r="A6" i="81"/>
  <c r="A53" i="81" s="1"/>
  <c r="A8" i="95"/>
  <c r="A58" i="76"/>
  <c r="A29" i="76"/>
  <c r="D10" i="76"/>
  <c r="G8" i="23"/>
  <c r="B22" i="107"/>
  <c r="A8" i="107"/>
  <c r="A19" i="20"/>
  <c r="A17" i="20"/>
  <c r="B13" i="20"/>
  <c r="K8" i="20"/>
  <c r="A8" i="20"/>
  <c r="B13" i="89"/>
  <c r="E8" i="89"/>
  <c r="G8" i="125"/>
  <c r="F21" i="108"/>
  <c r="F8" i="108"/>
  <c r="A2" i="108"/>
  <c r="C40" i="94"/>
  <c r="B28" i="94"/>
  <c r="B60" i="94" s="1"/>
  <c r="B17" i="94"/>
  <c r="B49" i="94" s="1"/>
  <c r="C8" i="94"/>
  <c r="B15" i="134"/>
  <c r="A11" i="134"/>
  <c r="F9" i="134"/>
  <c r="C8" i="134"/>
  <c r="A27" i="80"/>
  <c r="A21" i="80"/>
  <c r="A19" i="80"/>
  <c r="A17" i="80"/>
  <c r="A15" i="80"/>
  <c r="A13" i="80"/>
  <c r="A11" i="80"/>
  <c r="H8" i="80"/>
  <c r="H31" i="80" s="1"/>
  <c r="C46" i="79"/>
  <c r="C31" i="79"/>
  <c r="C23" i="79"/>
  <c r="A12" i="79"/>
  <c r="A6" i="79"/>
  <c r="C109" i="2"/>
  <c r="B103" i="2"/>
  <c r="B90" i="2"/>
  <c r="C73" i="2"/>
  <c r="C51" i="2"/>
  <c r="C44" i="2"/>
  <c r="B36" i="2"/>
  <c r="C28" i="2"/>
  <c r="B21" i="2"/>
  <c r="C12" i="2"/>
  <c r="A185" i="1"/>
  <c r="B167" i="1"/>
  <c r="C141" i="1"/>
  <c r="B135" i="1"/>
  <c r="B127" i="1"/>
  <c r="B121" i="1"/>
  <c r="A115" i="1"/>
  <c r="B87" i="1"/>
  <c r="A9" i="48"/>
  <c r="G8" i="102"/>
  <c r="A8" i="101"/>
  <c r="G8" i="111"/>
  <c r="G35" i="111" s="1"/>
  <c r="A2" i="87"/>
  <c r="K8" i="32"/>
  <c r="L8" i="29"/>
  <c r="A8" i="34"/>
  <c r="F8" i="33"/>
  <c r="A5" i="28"/>
  <c r="E10" i="86"/>
  <c r="A6" i="27"/>
  <c r="A5" i="25"/>
  <c r="A2" i="24"/>
  <c r="A21" i="81"/>
  <c r="A16" i="95"/>
  <c r="A6" i="95"/>
  <c r="A76" i="76"/>
  <c r="A66" i="76"/>
  <c r="A57" i="76"/>
  <c r="A28" i="76"/>
  <c r="A21" i="76"/>
  <c r="C8" i="76"/>
  <c r="A11" i="23"/>
  <c r="E8" i="23"/>
  <c r="G7" i="124"/>
  <c r="G32" i="124" s="1"/>
  <c r="A13" i="75"/>
  <c r="A11" i="43"/>
  <c r="F37" i="77"/>
  <c r="A15" i="103"/>
  <c r="F50" i="100"/>
  <c r="A22" i="97"/>
  <c r="A27" i="97" s="1"/>
  <c r="A35" i="98"/>
  <c r="E8" i="32"/>
  <c r="J8" i="29"/>
  <c r="A2" i="34"/>
  <c r="A6" i="33"/>
  <c r="A2" i="96"/>
  <c r="A5" i="86"/>
  <c r="A5" i="27"/>
  <c r="B84" i="81"/>
  <c r="B70" i="81"/>
  <c r="B37" i="81"/>
  <c r="B18" i="81"/>
  <c r="A15" i="95"/>
  <c r="A75" i="76"/>
  <c r="A56" i="76"/>
  <c r="A27" i="76"/>
  <c r="A20" i="76"/>
  <c r="A8" i="76"/>
  <c r="A15" i="23"/>
  <c r="I9" i="23"/>
  <c r="A6" i="23"/>
  <c r="A20" i="107"/>
  <c r="B17" i="107"/>
  <c r="G9" i="107"/>
  <c r="G44" i="107" s="1"/>
  <c r="A5" i="107"/>
  <c r="A40" i="107" s="1"/>
  <c r="A75" i="107" s="1"/>
  <c r="A20" i="20"/>
  <c r="B14" i="20"/>
  <c r="I8" i="20"/>
  <c r="A5" i="20"/>
  <c r="B12" i="89"/>
  <c r="C8" i="89"/>
  <c r="A2" i="122"/>
  <c r="A20" i="125"/>
  <c r="B16" i="125"/>
  <c r="A12" i="125"/>
  <c r="A8" i="125"/>
  <c r="D21" i="108"/>
  <c r="D8" i="108"/>
  <c r="B26" i="94"/>
  <c r="B58" i="94" s="1"/>
  <c r="A10" i="94"/>
  <c r="A42" i="94" s="1"/>
  <c r="A6" i="94"/>
  <c r="A38" i="94" s="1"/>
  <c r="A127" i="134"/>
  <c r="B30" i="134"/>
  <c r="B22" i="134"/>
  <c r="A18" i="134"/>
  <c r="L9" i="134"/>
  <c r="D9" i="134"/>
  <c r="A6" i="134"/>
  <c r="D39" i="12"/>
  <c r="A34" i="12"/>
  <c r="B10" i="12"/>
  <c r="A2" i="132"/>
  <c r="J9" i="80"/>
  <c r="J32" i="80" s="1"/>
  <c r="F8" i="80"/>
  <c r="F31" i="80" s="1"/>
  <c r="A39" i="79"/>
  <c r="A29" i="79"/>
  <c r="C20" i="79"/>
  <c r="B88" i="2"/>
  <c r="B80" i="2"/>
  <c r="C49" i="2"/>
  <c r="C42" i="2"/>
  <c r="C26" i="2"/>
  <c r="C18" i="2"/>
  <c r="B9" i="2"/>
  <c r="A2" i="2"/>
  <c r="A61" i="2" s="1"/>
  <c r="B173" i="1"/>
  <c r="A5" i="9"/>
  <c r="A36" i="77"/>
  <c r="A6" i="106"/>
  <c r="A56" i="106" s="1"/>
  <c r="J8" i="100"/>
  <c r="D9" i="42"/>
  <c r="D20" i="42" s="1"/>
  <c r="A2" i="29"/>
  <c r="A5" i="33"/>
  <c r="A8" i="21"/>
  <c r="B26" i="81"/>
  <c r="B13" i="81"/>
  <c r="A14" i="95"/>
  <c r="A2" i="95"/>
  <c r="A74" i="76"/>
  <c r="A17" i="76"/>
  <c r="A6" i="76"/>
  <c r="A50" i="76" s="1"/>
  <c r="H9" i="23"/>
  <c r="A5" i="23"/>
  <c r="D78" i="107"/>
  <c r="A28" i="107"/>
  <c r="A19" i="107"/>
  <c r="B16" i="107"/>
  <c r="F9" i="107"/>
  <c r="F44" i="107" s="1"/>
  <c r="H8" i="20"/>
  <c r="A6" i="89"/>
  <c r="F9" i="125"/>
  <c r="J9" i="125" s="1"/>
  <c r="N9" i="125" s="1"/>
  <c r="A6" i="125"/>
  <c r="C21" i="108"/>
  <c r="A8" i="108"/>
  <c r="B20" i="94"/>
  <c r="B15" i="94"/>
  <c r="B47" i="94" s="1"/>
  <c r="I8" i="94"/>
  <c r="I40" i="94" s="1"/>
  <c r="A5" i="94"/>
  <c r="A37" i="94" s="1"/>
  <c r="A94" i="134"/>
  <c r="B92" i="134"/>
  <c r="B57" i="134"/>
  <c r="B55" i="134"/>
  <c r="A21" i="134"/>
  <c r="B14" i="134"/>
  <c r="K9" i="134"/>
  <c r="Q8" i="134"/>
  <c r="A5" i="134"/>
  <c r="D38" i="12"/>
  <c r="A26" i="12"/>
  <c r="D8" i="12"/>
  <c r="I9" i="80"/>
  <c r="I32" i="80" s="1"/>
  <c r="E8" i="80"/>
  <c r="E31" i="80" s="1"/>
  <c r="C37" i="79"/>
  <c r="C19" i="79"/>
  <c r="C108" i="2"/>
  <c r="B101" i="2"/>
  <c r="B87" i="2"/>
  <c r="A16" i="44"/>
  <c r="A27" i="44" s="1"/>
  <c r="A57" i="111"/>
  <c r="F8" i="98"/>
  <c r="A11" i="87"/>
  <c r="A31" i="34"/>
  <c r="M8" i="34"/>
  <c r="B32" i="33"/>
  <c r="K9" i="33"/>
  <c r="A32" i="21"/>
  <c r="E10" i="96"/>
  <c r="A15" i="28"/>
  <c r="A27" i="86"/>
  <c r="B22" i="86"/>
  <c r="B16" i="86"/>
  <c r="A15" i="25"/>
  <c r="A12" i="24"/>
  <c r="A80" i="81"/>
  <c r="F8" i="81"/>
  <c r="F55" i="81" s="1"/>
  <c r="A12" i="26"/>
  <c r="D8" i="95"/>
  <c r="A71" i="76"/>
  <c r="A60" i="76"/>
  <c r="A33" i="76"/>
  <c r="A14" i="76"/>
  <c r="A16" i="92"/>
  <c r="A30" i="92"/>
  <c r="A3" i="91"/>
  <c r="A50" i="91" s="1"/>
  <c r="B14" i="91"/>
  <c r="A4" i="94" s="1"/>
  <c r="B18" i="91"/>
  <c r="A4" i="89" s="1"/>
  <c r="B22" i="91"/>
  <c r="A4" i="76" s="1"/>
  <c r="B26" i="91"/>
  <c r="A4" i="24" s="1"/>
  <c r="B30" i="91"/>
  <c r="A4" i="28" s="1"/>
  <c r="B34" i="91"/>
  <c r="A4" i="34" s="1"/>
  <c r="B38" i="91"/>
  <c r="A4" i="87" s="1"/>
  <c r="B42" i="91"/>
  <c r="A4" i="99" s="1"/>
  <c r="B52" i="91"/>
  <c r="A4" i="111" s="1"/>
  <c r="B56" i="91"/>
  <c r="A4" i="106" s="1"/>
  <c r="A54" i="106" s="1"/>
  <c r="B60" i="91"/>
  <c r="A4" i="36" s="1"/>
  <c r="B64" i="91"/>
  <c r="A4" i="38" s="1"/>
  <c r="B68" i="91"/>
  <c r="A4" i="37" s="1"/>
  <c r="B72" i="91"/>
  <c r="A4" i="4" s="1"/>
  <c r="B76" i="91"/>
  <c r="B4" i="121" s="1"/>
  <c r="B86" i="91"/>
  <c r="A7" i="123"/>
  <c r="A30" i="123"/>
  <c r="G39" i="123"/>
  <c r="A8" i="1"/>
  <c r="C30" i="1"/>
  <c r="C36" i="1"/>
  <c r="B39" i="1"/>
  <c r="B45" i="1"/>
  <c r="B68" i="1"/>
  <c r="C80" i="1"/>
  <c r="A111" i="1"/>
  <c r="C118" i="1"/>
  <c r="C132" i="1"/>
  <c r="C140" i="1"/>
  <c r="B149" i="1"/>
  <c r="A161" i="1"/>
  <c r="B169" i="1"/>
  <c r="B177" i="1"/>
  <c r="A6" i="2"/>
  <c r="A65" i="2" s="1"/>
  <c r="C16" i="2"/>
  <c r="C27" i="2"/>
  <c r="A67" i="2"/>
  <c r="B76" i="2"/>
  <c r="A86" i="2"/>
  <c r="B107" i="2"/>
  <c r="B18" i="79"/>
  <c r="C33" i="79"/>
  <c r="N8" i="80"/>
  <c r="N31" i="80" s="1"/>
  <c r="A2" i="12"/>
  <c r="D14" i="12"/>
  <c r="D37" i="12"/>
  <c r="N8" i="134"/>
  <c r="M9" i="134"/>
  <c r="Q16" i="134"/>
  <c r="Q20" i="134"/>
  <c r="D54" i="116"/>
  <c r="F54" i="116" s="1"/>
  <c r="B150" i="134"/>
  <c r="G8" i="94"/>
  <c r="H40" i="94" s="1"/>
  <c r="A16" i="94"/>
  <c r="A48" i="94" s="1"/>
  <c r="A22" i="94"/>
  <c r="A54" i="94" s="1"/>
  <c r="A36" i="94"/>
  <c r="A5" i="108"/>
  <c r="G21" i="108"/>
  <c r="A5" i="125"/>
  <c r="B14" i="125"/>
  <c r="B27" i="125"/>
  <c r="A6" i="122"/>
  <c r="A5" i="89"/>
  <c r="J8" i="20"/>
  <c r="F8" i="107"/>
  <c r="F43" i="107" s="1"/>
  <c r="A18" i="107"/>
  <c r="B24" i="107"/>
  <c r="A78" i="107"/>
  <c r="A99" i="107"/>
  <c r="C9" i="23"/>
  <c r="F106" i="116"/>
  <c r="C8" i="95"/>
  <c r="E94" i="116"/>
  <c r="D117" i="116"/>
  <c r="F117" i="116" s="1"/>
  <c r="E74" i="116"/>
  <c r="A17" i="28"/>
  <c r="A1" i="32"/>
  <c r="D51" i="116"/>
  <c r="F51" i="116" s="1"/>
  <c r="E9" i="116"/>
  <c r="Q22" i="134"/>
  <c r="J128" i="134"/>
  <c r="B135" i="134"/>
  <c r="A2" i="94"/>
  <c r="A34" i="94" s="1"/>
  <c r="B11" i="94"/>
  <c r="B43" i="94" s="1"/>
  <c r="E49" i="116"/>
  <c r="A40" i="94"/>
  <c r="A6" i="108"/>
  <c r="C8" i="125"/>
  <c r="O14" i="125"/>
  <c r="B19" i="125"/>
  <c r="O27" i="125"/>
  <c r="E67" i="116" s="1"/>
  <c r="F67" i="116" s="1"/>
  <c r="A8" i="122"/>
  <c r="D8" i="89"/>
  <c r="B14" i="89"/>
  <c r="A2" i="20"/>
  <c r="A11" i="20"/>
  <c r="D94" i="116"/>
  <c r="F94" i="116" s="1"/>
  <c r="K19" i="20"/>
  <c r="D74" i="116" s="1"/>
  <c r="F74" i="116" s="1"/>
  <c r="D9" i="107"/>
  <c r="D44" i="107" s="1"/>
  <c r="B25" i="107"/>
  <c r="D9" i="23"/>
  <c r="A1" i="76"/>
  <c r="A45" i="76" s="1"/>
  <c r="A48" i="76"/>
  <c r="D10" i="95"/>
  <c r="D8" i="26"/>
  <c r="J30" i="81"/>
  <c r="A67" i="81"/>
  <c r="A89" i="81"/>
  <c r="C32" i="21"/>
  <c r="D9" i="97"/>
  <c r="A6" i="42"/>
  <c r="E89" i="81"/>
  <c r="J41" i="81"/>
  <c r="D40" i="97"/>
  <c r="F44" i="116"/>
  <c r="D18" i="20"/>
  <c r="D92" i="116" s="1"/>
  <c r="F92" i="116" s="1"/>
  <c r="F109" i="116"/>
  <c r="H19" i="97"/>
  <c r="H40" i="97" s="1"/>
  <c r="E118" i="116" s="1"/>
  <c r="L14" i="80"/>
  <c r="N14" i="80" s="1"/>
  <c r="E37" i="116" s="1"/>
  <c r="D46" i="116"/>
  <c r="F46" i="116" s="1"/>
  <c r="D53" i="116"/>
  <c r="F53" i="116" s="1"/>
  <c r="E48" i="116"/>
  <c r="E51" i="116"/>
  <c r="J22" i="20"/>
  <c r="E41" i="1" s="1"/>
  <c r="F112" i="116"/>
  <c r="J64" i="81"/>
  <c r="L38" i="100"/>
  <c r="E110" i="116"/>
  <c r="F110" i="116" s="1"/>
  <c r="E107" i="116"/>
  <c r="F107" i="116" s="1"/>
  <c r="E82" i="116"/>
  <c r="J20" i="81"/>
  <c r="J89" i="81" s="1"/>
  <c r="J74" i="81"/>
  <c r="D49" i="116"/>
  <c r="F49" i="116" s="1"/>
  <c r="E7" i="116"/>
  <c r="F7" i="116" s="1"/>
  <c r="E45" i="116"/>
  <c r="E52" i="116"/>
  <c r="E14" i="20"/>
  <c r="D29" i="107"/>
  <c r="F105" i="116"/>
  <c r="E70" i="116"/>
  <c r="D115" i="116"/>
  <c r="F115" i="116" s="1"/>
  <c r="E84" i="116"/>
  <c r="F84" i="116" s="1"/>
  <c r="G29" i="42"/>
  <c r="I31" i="87"/>
  <c r="F47" i="98"/>
  <c r="F49" i="98" s="1"/>
  <c r="F53" i="98" s="1"/>
  <c r="H28" i="97"/>
  <c r="E17" i="116"/>
  <c r="E33" i="116"/>
  <c r="Q62" i="5"/>
  <c r="D31" i="87"/>
  <c r="L31" i="87"/>
  <c r="E49" i="98"/>
  <c r="E53" i="98" s="1"/>
  <c r="E104" i="116"/>
  <c r="E101" i="116"/>
  <c r="F40" i="97"/>
  <c r="G18" i="42"/>
  <c r="J17" i="106"/>
  <c r="E117" i="1" s="1"/>
  <c r="G93" i="106"/>
  <c r="G104" i="106" s="1"/>
  <c r="D121" i="116" s="1"/>
  <c r="F121" i="116" s="1"/>
  <c r="K26" i="111"/>
  <c r="F113" i="116"/>
  <c r="D15" i="21"/>
  <c r="D19" i="21"/>
  <c r="D23" i="21"/>
  <c r="D30" i="21" s="1"/>
  <c r="D27" i="21"/>
  <c r="K53" i="111"/>
  <c r="Q63" i="5"/>
  <c r="Q64" i="5" s="1"/>
  <c r="F64" i="116"/>
  <c r="H93" i="106"/>
  <c r="F66" i="116"/>
  <c r="I29" i="104"/>
  <c r="E120" i="116"/>
  <c r="E15" i="35"/>
  <c r="E11" i="35"/>
  <c r="E16" i="35" s="1"/>
  <c r="J18" i="103"/>
  <c r="J29" i="104"/>
  <c r="F126" i="116"/>
  <c r="D27" i="116"/>
  <c r="Q22" i="5"/>
  <c r="F32" i="116"/>
  <c r="H29" i="44"/>
  <c r="H30" i="44" s="1"/>
  <c r="D122" i="116" s="1"/>
  <c r="F122" i="116" s="1"/>
  <c r="D24" i="5"/>
  <c r="Q23" i="5"/>
  <c r="Q24" i="5" s="1"/>
  <c r="F132" i="116"/>
  <c r="E40" i="116"/>
  <c r="E34" i="116"/>
  <c r="F61" i="116"/>
  <c r="Q58" i="5"/>
  <c r="W55" i="92" l="1"/>
  <c r="K1" i="20"/>
  <c r="L1" i="100"/>
  <c r="Q1" i="5"/>
  <c r="A1" i="91"/>
  <c r="A48" i="91" s="1"/>
  <c r="G1" i="2"/>
  <c r="H1" i="97"/>
  <c r="D1" i="24"/>
  <c r="D1" i="28"/>
  <c r="N1" i="33"/>
  <c r="J1" i="101"/>
  <c r="C1" i="43"/>
  <c r="G1" i="48"/>
  <c r="F164" i="1"/>
  <c r="F114" i="1"/>
  <c r="F7" i="79"/>
  <c r="F7" i="2"/>
  <c r="F66" i="2" s="1"/>
  <c r="G61" i="1"/>
  <c r="A60" i="1"/>
  <c r="A163" i="1"/>
  <c r="A113" i="1"/>
  <c r="A84" i="134"/>
  <c r="A107" i="134" s="1"/>
  <c r="A142" i="134"/>
  <c r="A47" i="134"/>
  <c r="G1" i="79"/>
  <c r="F1" i="98"/>
  <c r="D1" i="26"/>
  <c r="J1" i="106"/>
  <c r="A121" i="134"/>
  <c r="I1" i="108"/>
  <c r="G1" i="132"/>
  <c r="K1" i="81"/>
  <c r="G1" i="99"/>
  <c r="G1" i="77"/>
  <c r="J1" i="103"/>
  <c r="C1" i="47"/>
  <c r="I1" i="4"/>
  <c r="S1" i="29"/>
  <c r="C1" i="122"/>
  <c r="O1" i="125"/>
  <c r="E1" i="39"/>
  <c r="I1" i="86"/>
  <c r="L1" i="104"/>
  <c r="J1" i="36"/>
  <c r="H69" i="134"/>
  <c r="H128" i="134"/>
  <c r="A59" i="1"/>
  <c r="A112" i="1"/>
  <c r="A72" i="134"/>
  <c r="A95" i="134" s="1"/>
  <c r="A130" i="134"/>
  <c r="A35" i="134"/>
  <c r="D1" i="25"/>
  <c r="G1" i="1"/>
  <c r="N1" i="34"/>
  <c r="G1" i="89"/>
  <c r="F1" i="21"/>
  <c r="H1" i="96"/>
  <c r="C1" i="83"/>
  <c r="C1" i="9"/>
  <c r="H1" i="107"/>
  <c r="H1" i="95"/>
  <c r="O1" i="32"/>
  <c r="F1" i="31"/>
  <c r="E1" i="35"/>
  <c r="G1" i="42"/>
  <c r="H1" i="44"/>
  <c r="E1" i="82"/>
  <c r="J1" i="23"/>
  <c r="I1" i="1"/>
  <c r="N1" i="80"/>
  <c r="L1" i="87"/>
  <c r="C1" i="37"/>
  <c r="K1" i="111"/>
  <c r="L1" i="78"/>
  <c r="E1" i="75"/>
  <c r="O68" i="134"/>
  <c r="O127" i="134"/>
  <c r="D1" i="27"/>
  <c r="Q1" i="134"/>
  <c r="I1" i="94"/>
  <c r="G1" i="12"/>
  <c r="D1" i="6"/>
  <c r="E1" i="76"/>
  <c r="J1" i="102"/>
  <c r="E1" i="38"/>
  <c r="A1" i="44"/>
  <c r="A1" i="89"/>
  <c r="A1" i="107"/>
  <c r="A36" i="107" s="1"/>
  <c r="A71" i="107" s="1"/>
  <c r="A1" i="132"/>
  <c r="A1" i="125"/>
  <c r="A1" i="2"/>
  <c r="A60" i="2" s="1"/>
  <c r="V55" i="92"/>
  <c r="X55" i="92" s="1"/>
  <c r="A1" i="79"/>
  <c r="E20" i="116"/>
  <c r="E129" i="1"/>
  <c r="E39" i="116"/>
  <c r="G185" i="1"/>
  <c r="E3" i="116" s="1"/>
  <c r="F3" i="116" s="1"/>
  <c r="A23" i="98"/>
  <c r="A36" i="98"/>
  <c r="A97" i="106"/>
  <c r="A70" i="106"/>
  <c r="A30" i="106"/>
  <c r="A22" i="106"/>
  <c r="A86" i="106"/>
  <c r="A78" i="106"/>
  <c r="A38" i="106"/>
  <c r="A62" i="106"/>
  <c r="L128" i="134"/>
  <c r="L69" i="134"/>
  <c r="A55" i="107"/>
  <c r="A90" i="107"/>
  <c r="C54" i="76"/>
  <c r="C68" i="76"/>
  <c r="C25" i="76"/>
  <c r="A41" i="134"/>
  <c r="A78" i="134"/>
  <c r="A101" i="134" s="1"/>
  <c r="A136" i="134"/>
  <c r="B92" i="107"/>
  <c r="B57" i="107"/>
  <c r="A61" i="134"/>
  <c r="A120" i="134"/>
  <c r="F70" i="116"/>
  <c r="E183" i="1"/>
  <c r="B144" i="134"/>
  <c r="B49" i="134"/>
  <c r="B86" i="134"/>
  <c r="B109" i="134" s="1"/>
  <c r="B59" i="107"/>
  <c r="B94" i="107"/>
  <c r="B25" i="134"/>
  <c r="B82" i="134"/>
  <c r="B105" i="134" s="1"/>
  <c r="B45" i="134"/>
  <c r="B140" i="134"/>
  <c r="A25" i="97"/>
  <c r="A33" i="97"/>
  <c r="B61" i="107"/>
  <c r="B96" i="107"/>
  <c r="A26" i="97"/>
  <c r="A36" i="97"/>
  <c r="A21" i="97"/>
  <c r="A30" i="97"/>
  <c r="B50" i="107"/>
  <c r="B85" i="107"/>
  <c r="F118" i="116"/>
  <c r="F17" i="116"/>
  <c r="E128" i="116"/>
  <c r="F128" i="116" s="1"/>
  <c r="E95" i="2"/>
  <c r="E101" i="2" s="1"/>
  <c r="E105" i="2" s="1"/>
  <c r="A139" i="134"/>
  <c r="A81" i="134"/>
  <c r="A104" i="134" s="1"/>
  <c r="A44" i="134"/>
  <c r="A39" i="98"/>
  <c r="A45" i="98"/>
  <c r="A71" i="106"/>
  <c r="A31" i="106"/>
  <c r="A23" i="106"/>
  <c r="A63" i="106"/>
  <c r="A98" i="106"/>
  <c r="A39" i="106"/>
  <c r="A79" i="106"/>
  <c r="A87" i="106"/>
  <c r="A65" i="134"/>
  <c r="A124" i="134"/>
  <c r="D54" i="76"/>
  <c r="D68" i="76"/>
  <c r="D25" i="76"/>
  <c r="A38" i="98"/>
  <c r="A44" i="98"/>
  <c r="A38" i="97"/>
  <c r="A24" i="97"/>
  <c r="A32" i="97"/>
  <c r="I8" i="104"/>
  <c r="H19" i="104"/>
  <c r="I8" i="103"/>
  <c r="H8" i="103"/>
  <c r="G8" i="103"/>
  <c r="F8" i="103"/>
  <c r="E8" i="103"/>
  <c r="Q32" i="134"/>
  <c r="Q57" i="134" s="1"/>
  <c r="O57" i="134"/>
  <c r="A37" i="98"/>
  <c r="A24" i="98"/>
  <c r="D40" i="116"/>
  <c r="F40" i="116" s="1"/>
  <c r="E167" i="1"/>
  <c r="D34" i="116" s="1"/>
  <c r="F34" i="116" s="1"/>
  <c r="N21" i="80"/>
  <c r="G10" i="79"/>
  <c r="G43" i="79" s="1"/>
  <c r="G108" i="2"/>
  <c r="E42" i="116" s="1"/>
  <c r="F42" i="116" s="1"/>
  <c r="B51" i="107"/>
  <c r="B86" i="107"/>
  <c r="B133" i="134"/>
  <c r="B38" i="134"/>
  <c r="B75" i="134"/>
  <c r="B98" i="134" s="1"/>
  <c r="D22" i="116"/>
  <c r="F22" i="116" s="1"/>
  <c r="D4" i="116"/>
  <c r="F4" i="116" s="1"/>
  <c r="A98" i="107"/>
  <c r="A63" i="107"/>
  <c r="B93" i="107"/>
  <c r="B58" i="107"/>
  <c r="A88" i="107"/>
  <c r="A53" i="107"/>
  <c r="K14" i="20"/>
  <c r="D82" i="116" s="1"/>
  <c r="F82" i="116" s="1"/>
  <c r="E32" i="1"/>
  <c r="E58" i="116"/>
  <c r="F58" i="116" s="1"/>
  <c r="O31" i="125"/>
  <c r="E22" i="1" s="1"/>
  <c r="E25" i="1" s="1"/>
  <c r="D23" i="116" s="1"/>
  <c r="F23" i="116" s="1"/>
  <c r="Q68" i="134"/>
  <c r="Q127" i="134"/>
  <c r="B26" i="99"/>
  <c r="B20" i="99"/>
  <c r="A65" i="106"/>
  <c r="A89" i="106"/>
  <c r="A41" i="106"/>
  <c r="A25" i="106"/>
  <c r="A33" i="106"/>
  <c r="A100" i="106"/>
  <c r="A73" i="106"/>
  <c r="A81" i="106"/>
  <c r="A56" i="107"/>
  <c r="A91" i="107"/>
  <c r="F22" i="20"/>
  <c r="D75" i="116" s="1"/>
  <c r="F75" i="116" s="1"/>
  <c r="A83" i="107"/>
  <c r="A48" i="107"/>
  <c r="F56" i="116"/>
  <c r="Q92" i="134"/>
  <c r="Q117" i="134" s="1"/>
  <c r="O117" i="134"/>
  <c r="L21" i="80"/>
  <c r="L34" i="80" s="1"/>
  <c r="L36" i="80" s="1"/>
  <c r="L44" i="80" s="1"/>
  <c r="E16" i="116"/>
  <c r="E70" i="1"/>
  <c r="D16" i="116" s="1"/>
  <c r="F16" i="116" s="1"/>
  <c r="B52" i="94"/>
  <c r="B23" i="94"/>
  <c r="B55" i="94" s="1"/>
  <c r="D128" i="134"/>
  <c r="D69" i="134"/>
  <c r="B52" i="107"/>
  <c r="B87" i="107"/>
  <c r="C23" i="76"/>
  <c r="C66" i="76"/>
  <c r="C52" i="76"/>
  <c r="A108" i="1"/>
  <c r="A158" i="1"/>
  <c r="A55" i="1"/>
  <c r="D98" i="116"/>
  <c r="F98" i="116" s="1"/>
  <c r="E38" i="1"/>
  <c r="K20" i="20"/>
  <c r="D100" i="116" s="1"/>
  <c r="F100" i="116" s="1"/>
  <c r="F48" i="116"/>
  <c r="A89" i="107"/>
  <c r="A54" i="107"/>
  <c r="B53" i="94"/>
  <c r="B24" i="94"/>
  <c r="B56" i="94" s="1"/>
  <c r="D22" i="20"/>
  <c r="B60" i="107"/>
  <c r="B95" i="107"/>
  <c r="B148" i="134"/>
  <c r="B90" i="134"/>
  <c r="B113" i="134" s="1"/>
  <c r="B53" i="134"/>
  <c r="H104" i="106"/>
  <c r="E118" i="1"/>
  <c r="E121" i="1" s="1"/>
  <c r="E13" i="116"/>
  <c r="E66" i="1"/>
  <c r="E88" i="116"/>
  <c r="E71" i="116"/>
  <c r="E16" i="20"/>
  <c r="D116" i="116"/>
  <c r="F116" i="116" s="1"/>
  <c r="E15" i="116"/>
  <c r="E69" i="1"/>
  <c r="M128" i="134"/>
  <c r="M69" i="134"/>
  <c r="K128" i="134"/>
  <c r="K69" i="134"/>
  <c r="C127" i="134"/>
  <c r="C68" i="134"/>
  <c r="B21" i="99"/>
  <c r="B27" i="99"/>
  <c r="A24" i="106"/>
  <c r="A64" i="106"/>
  <c r="A40" i="106"/>
  <c r="A32" i="106"/>
  <c r="A88" i="106"/>
  <c r="A80" i="106"/>
  <c r="A99" i="106"/>
  <c r="A72" i="106"/>
  <c r="A49" i="107"/>
  <c r="A84" i="107"/>
  <c r="B138" i="134"/>
  <c r="B80" i="134"/>
  <c r="B103" i="134" s="1"/>
  <c r="B43" i="134"/>
  <c r="A38" i="107"/>
  <c r="A73" i="107"/>
  <c r="F9" i="116"/>
  <c r="E18" i="116"/>
  <c r="E78" i="1"/>
  <c r="N68" i="134"/>
  <c r="N127" i="134"/>
  <c r="B37" i="134"/>
  <c r="B74" i="134"/>
  <c r="B97" i="134" s="1"/>
  <c r="B132" i="134"/>
  <c r="A125" i="134"/>
  <c r="A66" i="134"/>
  <c r="F69" i="134"/>
  <c r="F128" i="134"/>
  <c r="A90" i="106"/>
  <c r="A42" i="106"/>
  <c r="A26" i="106"/>
  <c r="A34" i="106"/>
  <c r="A66" i="106"/>
  <c r="A82" i="106"/>
  <c r="A101" i="106"/>
  <c r="A74" i="106"/>
  <c r="A76" i="107"/>
  <c r="A41" i="107"/>
  <c r="I128" i="134"/>
  <c r="I69" i="134"/>
  <c r="D7" i="79"/>
  <c r="E61" i="1"/>
  <c r="D164" i="1"/>
  <c r="D114" i="1"/>
  <c r="D7" i="2"/>
  <c r="D66" i="2" s="1"/>
  <c r="A91" i="106"/>
  <c r="A83" i="106"/>
  <c r="A43" i="106"/>
  <c r="A35" i="106"/>
  <c r="A67" i="106"/>
  <c r="A102" i="106"/>
  <c r="A27" i="106"/>
  <c r="A75" i="106"/>
  <c r="K13" i="20"/>
  <c r="E31" i="1"/>
  <c r="A23" i="80"/>
  <c r="C9" i="91"/>
  <c r="F5" i="116"/>
  <c r="D101" i="116"/>
  <c r="F101" i="116" s="1"/>
  <c r="K21" i="20"/>
  <c r="D104" i="116" s="1"/>
  <c r="F104" i="116" s="1"/>
  <c r="E39" i="1"/>
  <c r="D28" i="116" l="1"/>
  <c r="F28" i="116" s="1"/>
  <c r="E135" i="116"/>
  <c r="F135" i="116" s="1"/>
  <c r="E152" i="1"/>
  <c r="D26" i="116"/>
  <c r="F26" i="116" s="1"/>
  <c r="D13" i="116"/>
  <c r="F13" i="116" s="1"/>
  <c r="D37" i="116"/>
  <c r="F37" i="116" s="1"/>
  <c r="G46" i="79"/>
  <c r="B143" i="134"/>
  <c r="B48" i="134"/>
  <c r="B85" i="134"/>
  <c r="B108" i="134" s="1"/>
  <c r="D39" i="116"/>
  <c r="F39" i="116" s="1"/>
  <c r="N34" i="80"/>
  <c r="N36" i="80" s="1"/>
  <c r="N44" i="80" s="1"/>
  <c r="D38" i="116" s="1"/>
  <c r="J8" i="104"/>
  <c r="I19" i="104"/>
  <c r="A46" i="80"/>
  <c r="A28" i="132" s="1"/>
  <c r="C10" i="91"/>
  <c r="E123" i="116"/>
  <c r="F123" i="116" s="1"/>
  <c r="D120" i="116"/>
  <c r="F120" i="116" s="1"/>
  <c r="E108" i="2"/>
  <c r="E41" i="116" s="1"/>
  <c r="F41" i="116" s="1"/>
  <c r="E10" i="79"/>
  <c r="E43" i="79" s="1"/>
  <c r="D30" i="116"/>
  <c r="F30" i="116" s="1"/>
  <c r="D20" i="116"/>
  <c r="F20" i="116" s="1"/>
  <c r="E38" i="116"/>
  <c r="D33" i="116"/>
  <c r="F33" i="116" s="1"/>
  <c r="E185" i="1"/>
  <c r="E2" i="116" s="1"/>
  <c r="D18" i="116"/>
  <c r="F18" i="116" s="1"/>
  <c r="E87" i="1"/>
  <c r="D15" i="116"/>
  <c r="F15" i="116" s="1"/>
  <c r="E74" i="1"/>
  <c r="E27" i="116" s="1"/>
  <c r="F27" i="116" s="1"/>
  <c r="D80" i="116"/>
  <c r="F80" i="116" s="1"/>
  <c r="K22" i="20"/>
  <c r="D76" i="116" s="1"/>
  <c r="F76" i="116" s="1"/>
  <c r="E69" i="116"/>
  <c r="F69" i="116" s="1"/>
  <c r="E124" i="116"/>
  <c r="F124" i="116" s="1"/>
  <c r="D88" i="116"/>
  <c r="F88" i="116" s="1"/>
  <c r="K16" i="20"/>
  <c r="E34" i="1"/>
  <c r="E43" i="1" s="1"/>
  <c r="E22" i="20"/>
  <c r="D24" i="116" l="1"/>
  <c r="F24" i="116" s="1"/>
  <c r="E91" i="1"/>
  <c r="D2" i="116" s="1"/>
  <c r="F2" i="116" s="1"/>
  <c r="K8" i="104"/>
  <c r="K19" i="104" s="1"/>
  <c r="J19" i="104"/>
  <c r="F38" i="116"/>
  <c r="D71" i="116"/>
  <c r="F71" i="116" s="1"/>
  <c r="E125" i="116"/>
  <c r="F125" i="116" s="1"/>
  <c r="A43" i="12"/>
  <c r="C11" i="91"/>
  <c r="D36" i="116"/>
  <c r="F36" i="116" s="1"/>
  <c r="E46" i="79"/>
  <c r="A60" i="134" l="1"/>
  <c r="C12" i="91"/>
  <c r="A119" i="134" l="1"/>
  <c r="A155" i="134" s="1"/>
  <c r="C13" i="91"/>
  <c r="A32" i="94" l="1"/>
  <c r="C14" i="91" s="1"/>
  <c r="A65" i="94"/>
  <c r="A37" i="108" s="1"/>
  <c r="A34" i="125" l="1"/>
  <c r="C15" i="91"/>
  <c r="A46" i="122" l="1"/>
  <c r="C16" i="91"/>
  <c r="A45" i="89" l="1"/>
  <c r="C17" i="91"/>
  <c r="A39" i="20" l="1"/>
  <c r="C18" i="91"/>
  <c r="A35" i="107" l="1"/>
  <c r="C19" i="91"/>
  <c r="A70" i="107" l="1"/>
  <c r="A105" i="107" s="1"/>
  <c r="A30" i="23" s="1"/>
  <c r="C20" i="91"/>
  <c r="A44" i="76" l="1"/>
  <c r="C21" i="91"/>
  <c r="A87" i="76" l="1"/>
  <c r="A46" i="95" s="1"/>
  <c r="C22" i="91"/>
  <c r="A46" i="26" l="1"/>
  <c r="C23" i="91"/>
  <c r="A47" i="81" l="1"/>
  <c r="C24" i="91"/>
  <c r="A91" i="81" l="1"/>
  <c r="A42" i="24" s="1"/>
  <c r="C25" i="91"/>
  <c r="A45" i="25" l="1"/>
  <c r="C26" i="91"/>
  <c r="A45" i="27" l="1"/>
  <c r="C27" i="91"/>
  <c r="A33" i="86" l="1"/>
  <c r="C28" i="91"/>
  <c r="A47" i="28" l="1"/>
  <c r="C29" i="91"/>
  <c r="A45" i="96" l="1"/>
  <c r="C30" i="91"/>
  <c r="A54" i="21" l="1"/>
  <c r="C31" i="91"/>
  <c r="A39" i="33" l="1"/>
  <c r="C32" i="91"/>
  <c r="A39" i="34" l="1"/>
  <c r="C33" i="91"/>
  <c r="A46" i="29" l="1"/>
  <c r="C34" i="91"/>
  <c r="A41" i="31" l="1"/>
  <c r="C35" i="91"/>
  <c r="A41" i="32" l="1"/>
  <c r="C36" i="91"/>
  <c r="A36" i="87" l="1"/>
  <c r="C37" i="91"/>
  <c r="A55" i="98" l="1"/>
  <c r="C38" i="91"/>
  <c r="A46" i="97" l="1"/>
  <c r="C39" i="91"/>
  <c r="A44" i="42" l="1"/>
  <c r="C40" i="91"/>
  <c r="A42" i="99" l="1"/>
  <c r="C41" i="91"/>
  <c r="A42" i="100" l="1"/>
  <c r="C42" i="91"/>
  <c r="A86" i="100" l="1"/>
  <c r="A61" i="111" s="1"/>
  <c r="C51" i="91"/>
  <c r="A44" i="103" l="1"/>
  <c r="C52" i="91"/>
  <c r="A35" i="104" l="1"/>
  <c r="C53" i="91"/>
  <c r="A46" i="83" l="1"/>
  <c r="C54" i="91"/>
  <c r="A50" i="106" l="1"/>
  <c r="C55" i="91"/>
  <c r="A106" i="106" l="1"/>
  <c r="A44" i="35" s="1"/>
  <c r="C56" i="91"/>
  <c r="A42" i="77" l="1"/>
  <c r="C57" i="91"/>
  <c r="A37" i="78" l="1"/>
  <c r="C58" i="91"/>
  <c r="A32" i="36" l="1"/>
  <c r="C59" i="91"/>
  <c r="A32" i="101" l="1"/>
  <c r="C60" i="91"/>
  <c r="A47" i="9" l="1"/>
  <c r="C61" i="91"/>
  <c r="A32" i="102" l="1"/>
  <c r="C62" i="91"/>
  <c r="A61" i="38" l="1"/>
  <c r="C63" i="91"/>
  <c r="A46" i="39" l="1"/>
  <c r="C64" i="91"/>
  <c r="A46" i="82" l="1"/>
  <c r="C65" i="91"/>
  <c r="A46" i="43" l="1"/>
  <c r="C66" i="91"/>
  <c r="A46" i="37" l="1"/>
  <c r="C67" i="91"/>
  <c r="A37" i="6" l="1"/>
  <c r="C68" i="91"/>
  <c r="A34" i="44" l="1"/>
  <c r="C69" i="91"/>
  <c r="A40" i="5" l="1"/>
  <c r="C70" i="91"/>
  <c r="A78" i="5" l="1"/>
  <c r="A28" i="4" s="1"/>
  <c r="C71" i="91"/>
  <c r="A43" i="47" l="1"/>
  <c r="C72" i="91"/>
  <c r="A41" i="48" l="1"/>
  <c r="C73" i="91"/>
  <c r="A41" i="75" l="1"/>
  <c r="C74" i="91"/>
  <c r="A11" i="121" l="1"/>
  <c r="C75" i="91"/>
  <c r="A25" i="124" l="1"/>
  <c r="C76" i="91"/>
  <c r="A50" i="124" l="1"/>
  <c r="C77" i="91"/>
</calcChain>
</file>

<file path=xl/sharedStrings.xml><?xml version="1.0" encoding="utf-8"?>
<sst xmlns="http://schemas.openxmlformats.org/spreadsheetml/2006/main" count="5266" uniqueCount="2730">
  <si>
    <t>Nom de la société</t>
  </si>
  <si>
    <t>Obligations et débentures</t>
  </si>
  <si>
    <t>Gouvernementales - fédérales, provinciales et municipales</t>
  </si>
  <si>
    <t>Sociétés - canadiennes</t>
  </si>
  <si>
    <t>Sociétés - étrangères</t>
  </si>
  <si>
    <t>Actions ordinaires et privilégiées</t>
  </si>
  <si>
    <t>Titres adossés à des créances</t>
  </si>
  <si>
    <t>Prêts</t>
  </si>
  <si>
    <t xml:space="preserve">Hypothécaires </t>
  </si>
  <si>
    <t xml:space="preserve">À la consommation </t>
  </si>
  <si>
    <t>Sur nantissement</t>
  </si>
  <si>
    <t>Immeubles à l'usage de la société</t>
  </si>
  <si>
    <t>Immeubles de placement</t>
  </si>
  <si>
    <t>Immeubles repris</t>
  </si>
  <si>
    <t>Placement en actions</t>
  </si>
  <si>
    <t>Prêts et avances</t>
  </si>
  <si>
    <t>Frais payés d'avance et frais reportés</t>
  </si>
  <si>
    <t>Intérêts et dividendes courus à recevoir</t>
  </si>
  <si>
    <t>Intérêts courus à payer</t>
  </si>
  <si>
    <t>Emprunts</t>
  </si>
  <si>
    <t>Hypothèques à payer</t>
  </si>
  <si>
    <t>Autres emprunts</t>
  </si>
  <si>
    <t>Autres éléments de passif</t>
  </si>
  <si>
    <t>Engagement aux titres de valeurs mobilières empruntées</t>
  </si>
  <si>
    <t>Engagement aux titres d'éléments vendus dans le cadre d'accords de rachat</t>
  </si>
  <si>
    <t>Revenus reportés</t>
  </si>
  <si>
    <t xml:space="preserve">Actions ordinaires </t>
  </si>
  <si>
    <t>Actions privilégiées</t>
  </si>
  <si>
    <t>Prêts hypothécaires</t>
  </si>
  <si>
    <t>Contrats de crédit-bail</t>
  </si>
  <si>
    <t>Prêts à la consommation</t>
  </si>
  <si>
    <t>Prêts sur nantissement de titres</t>
  </si>
  <si>
    <t xml:space="preserve">Autres revenus d'intérêts </t>
  </si>
  <si>
    <t xml:space="preserve">Autres frais d'intérêts </t>
  </si>
  <si>
    <t>Revenus tirés des activités de négociation</t>
  </si>
  <si>
    <t>Revenu net (perte) sur immeubles</t>
  </si>
  <si>
    <t>Successions, fiducies et mandats</t>
  </si>
  <si>
    <t>Commissions sur courtage immobilier (net)</t>
  </si>
  <si>
    <t>Honoraires de gestion</t>
  </si>
  <si>
    <t>Honoraires sur prêts et engagements</t>
  </si>
  <si>
    <t>Frais d'administration</t>
  </si>
  <si>
    <t>Autres</t>
  </si>
  <si>
    <t>Traitements</t>
  </si>
  <si>
    <t>Honoraires des administrateurs</t>
  </si>
  <si>
    <t>Frais d'audit et comptabilité</t>
  </si>
  <si>
    <t>Frais de gestion</t>
  </si>
  <si>
    <t>Actions</t>
  </si>
  <si>
    <t>Exigibles</t>
  </si>
  <si>
    <t>Actionnaires sans contrôle</t>
  </si>
  <si>
    <t>Avantages du personnel</t>
  </si>
  <si>
    <t>Répercussion de la couverture</t>
  </si>
  <si>
    <t>Total des autres éléments du résultat global (perte)</t>
  </si>
  <si>
    <t>Consommation</t>
  </si>
  <si>
    <t>Total</t>
  </si>
  <si>
    <t>Alberta</t>
  </si>
  <si>
    <t>Saskatchewan</t>
  </si>
  <si>
    <t>Manitoba</t>
  </si>
  <si>
    <t>Ontario</t>
  </si>
  <si>
    <t>Québec</t>
  </si>
  <si>
    <t>Nouvelle-Écosse</t>
  </si>
  <si>
    <t>Nouveau-Brunswick</t>
  </si>
  <si>
    <t>Terre-Neuve-et-Labrador</t>
  </si>
  <si>
    <t>T.N.O./Yukon/Nunavut</t>
  </si>
  <si>
    <t>Étranger</t>
  </si>
  <si>
    <t>ACTIF</t>
  </si>
  <si>
    <t>Autres éléments d'actif</t>
  </si>
  <si>
    <t>Taux fixe</t>
  </si>
  <si>
    <t>À recevoir à taux fixe</t>
  </si>
  <si>
    <t>À recevoir à taux variable</t>
  </si>
  <si>
    <t>%</t>
  </si>
  <si>
    <t>$</t>
  </si>
  <si>
    <t>Courts</t>
  </si>
  <si>
    <t>Longs</t>
  </si>
  <si>
    <t>PASSIF ET AVOIR DES ACTIONNAIRES</t>
  </si>
  <si>
    <t>À payer à taux variable</t>
  </si>
  <si>
    <t>Garanties et lettres de crédit de soutien</t>
  </si>
  <si>
    <t>Lettres de crédit documentaires</t>
  </si>
  <si>
    <t>Engagements de crédit</t>
  </si>
  <si>
    <t>Facilités d'émission d'effets/facilités de prise ferme renouvelable</t>
  </si>
  <si>
    <t>Description</t>
  </si>
  <si>
    <t>TOTAL</t>
  </si>
  <si>
    <t>Total des dépôts à demande</t>
  </si>
  <si>
    <t>Catégorie</t>
  </si>
  <si>
    <t>Hypothécaires</t>
  </si>
  <si>
    <t>Résidentiels assurés</t>
  </si>
  <si>
    <t>Résidentiels non assurés</t>
  </si>
  <si>
    <t>Crédit-bail</t>
  </si>
  <si>
    <t>À la consommation</t>
  </si>
  <si>
    <t>Cote moyenne pondérée</t>
  </si>
  <si>
    <t>Habitations unifamiliales</t>
  </si>
  <si>
    <t>Hôtels/Motels</t>
  </si>
  <si>
    <t>CATÉGORIE</t>
  </si>
  <si>
    <t>Prêts en cours</t>
  </si>
  <si>
    <t>De 30 à 89 jours</t>
  </si>
  <si>
    <t>90 jours et plus</t>
  </si>
  <si>
    <t>Non assurés</t>
  </si>
  <si>
    <t>Assurés</t>
  </si>
  <si>
    <t>TOTAL DES CONTRATS DE CRÉDIT-BAIL</t>
  </si>
  <si>
    <t>TOTAL DES PRÊTS SUR NANTISSEMENT</t>
  </si>
  <si>
    <t>Garantie</t>
  </si>
  <si>
    <t>Titres nantis</t>
  </si>
  <si>
    <t>Locations des locaux (montant net)</t>
  </si>
  <si>
    <t>Réparations et entretien des bureaux</t>
  </si>
  <si>
    <t>Mobiliers et agencements</t>
  </si>
  <si>
    <t>Locations et entretien du matériel informatique et de bureau</t>
  </si>
  <si>
    <t>Télécommunications</t>
  </si>
  <si>
    <t>Publicité, marketing, et relations publiques</t>
  </si>
  <si>
    <t>Frais de déplacement</t>
  </si>
  <si>
    <t>Affranchissements et messageries</t>
  </si>
  <si>
    <t>Papeterie et impression</t>
  </si>
  <si>
    <t>Autres assurances</t>
  </si>
  <si>
    <t>Frais de contentieux</t>
  </si>
  <si>
    <t>Taxes d'affaires, taxes sur le capital et permis</t>
  </si>
  <si>
    <t>Associations, cotisations et droits</t>
  </si>
  <si>
    <t>Dons de charité</t>
  </si>
  <si>
    <t>Autres actionnaires (nombre)</t>
  </si>
  <si>
    <t>CONTRATS DE TAUX D'INTÉRÊT</t>
  </si>
  <si>
    <t>CONTRATS DE CHANGE</t>
  </si>
  <si>
    <t>Swaps de devises</t>
  </si>
  <si>
    <t>Swaps</t>
  </si>
  <si>
    <t>AAA</t>
  </si>
  <si>
    <t>BBB</t>
  </si>
  <si>
    <t>AA</t>
  </si>
  <si>
    <t>A</t>
  </si>
  <si>
    <t>Non coté</t>
  </si>
  <si>
    <t>SERVICES AUX PARTICULIERS</t>
  </si>
  <si>
    <t>Gestion de portefeuille et conseil d'investissement</t>
  </si>
  <si>
    <t>Administration de fonds collectifs</t>
  </si>
  <si>
    <t>Garde de valeur</t>
  </si>
  <si>
    <t xml:space="preserve">SERVICES AUX ENTREPRISES </t>
  </si>
  <si>
    <t>Fiducie corporative</t>
  </si>
  <si>
    <t>Agent de transfert et registraire</t>
  </si>
  <si>
    <t>Caisse de retraite</t>
  </si>
  <si>
    <t>Mandat d'administration</t>
  </si>
  <si>
    <t>Administration de prêts</t>
  </si>
  <si>
    <t>Dépositaire de préarrangement funéraire</t>
  </si>
  <si>
    <t>Encaisse des fonds fiduciaires</t>
  </si>
  <si>
    <t>Titres - obligations, actions</t>
  </si>
  <si>
    <t>Dépôts garantis - compagnies affiliées</t>
  </si>
  <si>
    <t>SERVICES AUX ENTREPRISES</t>
  </si>
  <si>
    <t>TOTAL DES ACTIFS GÉRÉS POUR AUTRUI</t>
  </si>
  <si>
    <t>Colombie-Britannique</t>
  </si>
  <si>
    <t>Revenu total provenant de l'activité d'intermédiaire financier</t>
  </si>
  <si>
    <t>Solde année précédente</t>
  </si>
  <si>
    <t>Solde année courante</t>
  </si>
  <si>
    <t>(11)</t>
  </si>
  <si>
    <t>Taux variable</t>
  </si>
  <si>
    <t xml:space="preserve"> Hypothèques</t>
  </si>
  <si>
    <t xml:space="preserve"> Autres prêts</t>
  </si>
  <si>
    <t>(12)</t>
  </si>
  <si>
    <t>(13)</t>
  </si>
  <si>
    <t>Nombre</t>
  </si>
  <si>
    <t>Cote</t>
  </si>
  <si>
    <t>Provision</t>
  </si>
  <si>
    <t>Solde</t>
  </si>
  <si>
    <t>Cote assignée au titre</t>
  </si>
  <si>
    <t>Nombre d'actions</t>
  </si>
  <si>
    <t>Nombre de prêts</t>
  </si>
  <si>
    <t xml:space="preserve">  %</t>
  </si>
  <si>
    <t>Cote de risque</t>
  </si>
  <si>
    <t>Régimes enregistrés et comptes autogérés</t>
  </si>
  <si>
    <t>Mandats de gestion</t>
  </si>
  <si>
    <t xml:space="preserve"> Comptes en fiducie particuliers</t>
  </si>
  <si>
    <t xml:space="preserve"> Fonds collectifs</t>
  </si>
  <si>
    <t>(10)</t>
  </si>
  <si>
    <t>Agences</t>
  </si>
  <si>
    <t xml:space="preserve"> Mandats d'administration</t>
  </si>
  <si>
    <t xml:space="preserve">  Total</t>
  </si>
  <si>
    <t>011</t>
  </si>
  <si>
    <t>Nom de l'emprunteur</t>
  </si>
  <si>
    <t>Mois de retard</t>
  </si>
  <si>
    <t>(14)</t>
  </si>
  <si>
    <t>(15)</t>
  </si>
  <si>
    <t>Taux</t>
  </si>
  <si>
    <t>Année</t>
  </si>
  <si>
    <t>Charges prioritaires</t>
  </si>
  <si>
    <t>ÉTAT ANNUEL</t>
  </si>
  <si>
    <t>Excédent de réévaluation</t>
  </si>
  <si>
    <t>L’AUTORITÉ DES MARCHÉS FINANCIERS</t>
  </si>
  <si>
    <t>Adresse du siège social :</t>
  </si>
  <si>
    <t>TABLE DES MATIÈRES</t>
  </si>
  <si>
    <t>060</t>
  </si>
  <si>
    <t>066</t>
  </si>
  <si>
    <t>072</t>
  </si>
  <si>
    <t>078</t>
  </si>
  <si>
    <t>062</t>
  </si>
  <si>
    <t>064</t>
  </si>
  <si>
    <t>068</t>
  </si>
  <si>
    <t>070</t>
  </si>
  <si>
    <t>074</t>
  </si>
  <si>
    <t>076</t>
  </si>
  <si>
    <t>080</t>
  </si>
  <si>
    <t>082</t>
  </si>
  <si>
    <t>Courriel :</t>
  </si>
  <si>
    <t>020</t>
  </si>
  <si>
    <t>030</t>
  </si>
  <si>
    <t>001</t>
  </si>
  <si>
    <t>Cumul des autres éléments du résultat global (perte)</t>
  </si>
  <si>
    <t>Attribuable aux :</t>
  </si>
  <si>
    <t>Conversion de devises</t>
  </si>
  <si>
    <t>040</t>
  </si>
  <si>
    <t>Valeur au bilan</t>
  </si>
  <si>
    <t>Téléphone :</t>
  </si>
  <si>
    <t xml:space="preserve">Solde brut des prêts  </t>
  </si>
  <si>
    <t xml:space="preserve"> Prêts nets</t>
  </si>
  <si>
    <t>Montant</t>
  </si>
  <si>
    <t>(16)</t>
  </si>
  <si>
    <t>(17)</t>
  </si>
  <si>
    <t>(18)</t>
  </si>
  <si>
    <t>Ville et province</t>
  </si>
  <si>
    <t>Année du prêt</t>
  </si>
  <si>
    <t>Terme</t>
  </si>
  <si>
    <t>Prêt original</t>
  </si>
  <si>
    <t xml:space="preserve">Charges prioritaires </t>
  </si>
  <si>
    <t>Solde du prêt</t>
  </si>
  <si>
    <t>% des actions détenues</t>
  </si>
  <si>
    <t>Description des placements en actions</t>
  </si>
  <si>
    <t xml:space="preserve"> Nom de la filiale</t>
  </si>
  <si>
    <t>Cautionnement</t>
  </si>
  <si>
    <t>Contrat de taux d'intérêt</t>
  </si>
  <si>
    <t xml:space="preserve"> Nom de l'entité</t>
  </si>
  <si>
    <t>Montant positif net des engagements selon la méthode d'évaluation du risque de crédit maximal</t>
  </si>
  <si>
    <t>Autres placements</t>
  </si>
  <si>
    <t>Actions privilégiées rachetables</t>
  </si>
  <si>
    <t>Goodwill</t>
  </si>
  <si>
    <t>Dépenses hypothécaires</t>
  </si>
  <si>
    <t>Instruments dérivés désignés comme éléments de couverture de flux de trésorerie</t>
  </si>
  <si>
    <t>Dépôts prélevés par l'entremise d'agents</t>
  </si>
  <si>
    <t>Commissions sur dépôts et certificats</t>
  </si>
  <si>
    <t>Contrats à terme normalisés</t>
  </si>
  <si>
    <t>Inférieur à BBB</t>
  </si>
  <si>
    <t>Planification successorale et administration de fiducie personnelle</t>
  </si>
  <si>
    <t xml:space="preserve"> Régimes enregistrés sans gestion</t>
  </si>
  <si>
    <t>Total des fonds propres</t>
  </si>
  <si>
    <t>Fonds propres nets de catégorie 1</t>
  </si>
  <si>
    <t>Prêts hypothécaires résidentiels</t>
  </si>
  <si>
    <t>Prêts hypothécaires non résidentiels</t>
  </si>
  <si>
    <t>≤ 50%</t>
  </si>
  <si>
    <t>&gt; 50% et ≤ 65%</t>
  </si>
  <si>
    <t>&gt; 65% et ≤ 75%</t>
  </si>
  <si>
    <t>&gt; 75% et ≤ 80%</t>
  </si>
  <si>
    <t>&gt; 80% et ≤ 85%</t>
  </si>
  <si>
    <t>&gt; 85% et ≤ 90%</t>
  </si>
  <si>
    <t>&gt; 90% et ≤ 95%</t>
  </si>
  <si>
    <t>&gt; 95% et ≤ 100%</t>
  </si>
  <si>
    <t>&gt; 100%</t>
  </si>
  <si>
    <t>≤ 15 ans</t>
  </si>
  <si>
    <t>&gt; 15 ans et ≤ 20 ans</t>
  </si>
  <si>
    <t>&gt; 20 ans et ≤ 25 ans</t>
  </si>
  <si>
    <t>&gt; 25 ans et ≤ 30 ans</t>
  </si>
  <si>
    <t>&gt; 30 ans et ≤ 35 ans</t>
  </si>
  <si>
    <t>&gt; 35 ans et ≤ 40 ans</t>
  </si>
  <si>
    <t>&gt; 40 ans</t>
  </si>
  <si>
    <t>≤ 25%</t>
  </si>
  <si>
    <t>&gt; 25% et ≤ 30%</t>
  </si>
  <si>
    <t>&gt; 30% et ≤ 35%</t>
  </si>
  <si>
    <t>&gt; 35% et ≤ 40%</t>
  </si>
  <si>
    <t>&gt; 40% et ≤ 45%</t>
  </si>
  <si>
    <t>&gt; 45% et ≤ 50%</t>
  </si>
  <si>
    <t>&gt; 50% et ≤ 55%</t>
  </si>
  <si>
    <t>&gt; 55%</t>
  </si>
  <si>
    <t>Aucun ratio fourni</t>
  </si>
  <si>
    <t>COTE DES AGENCES D'ÉVALUATION DU CRÉDIT</t>
  </si>
  <si>
    <t>≤ 500</t>
  </si>
  <si>
    <t>&gt; 500 et ≤ 550</t>
  </si>
  <si>
    <t>&gt; 550 et ≤ 600</t>
  </si>
  <si>
    <t>&gt; 600 et ≤ 650</t>
  </si>
  <si>
    <t>&gt; 650 et ≤ 700</t>
  </si>
  <si>
    <t>&gt; 700 et ≤ 750</t>
  </si>
  <si>
    <t>&gt; 750</t>
  </si>
  <si>
    <t>Aucune cote</t>
  </si>
  <si>
    <t>Nom du déposant</t>
  </si>
  <si>
    <t>Dépôts totaux</t>
  </si>
  <si>
    <t>Dépôts garantis</t>
  </si>
  <si>
    <t>Courtier 1</t>
  </si>
  <si>
    <t>Courtier 2</t>
  </si>
  <si>
    <t>Courtier 4</t>
  </si>
  <si>
    <t>Courtier 5</t>
  </si>
  <si>
    <t>Courtier 6</t>
  </si>
  <si>
    <t>Courtier 7</t>
  </si>
  <si>
    <t>Courtier 8</t>
  </si>
  <si>
    <t>Courtier 9</t>
  </si>
  <si>
    <t>Courtier 10</t>
  </si>
  <si>
    <t>Dépôts et certificats à demande</t>
  </si>
  <si>
    <t>Dépôts et certificats à terme</t>
  </si>
  <si>
    <t>Différés</t>
  </si>
  <si>
    <t>Dépôts et certificats à terme (0 à 30 jours)</t>
  </si>
  <si>
    <t>Dépôts et certificats à terme (1 à 3 mois)</t>
  </si>
  <si>
    <t>Dépôts et certificats à terme (3 à 6 mois)</t>
  </si>
  <si>
    <t>Dépôts et certificats à terme (6 à 12 mois)</t>
  </si>
  <si>
    <t>Dépôts et certificats à terme (1 à 2 ans)</t>
  </si>
  <si>
    <t>Dépôts et certificats à terme (2 à 3 ans)</t>
  </si>
  <si>
    <t>Dépôts et certificats à terme (3 à 5 ans)</t>
  </si>
  <si>
    <t>Dépôts et certificats à terme (plus de 5 ans) - non remboursable à demande après 5 ans</t>
  </si>
  <si>
    <t>Dépôts et certificats à terme (plus de 5 ans) - remboursable à demande après 5 ans</t>
  </si>
  <si>
    <t>(%)</t>
  </si>
  <si>
    <t>Nom du courtier</t>
  </si>
  <si>
    <t>Charges entre sociétés apparentées</t>
  </si>
  <si>
    <t>Dépôts à demande</t>
  </si>
  <si>
    <r>
      <rPr>
        <sz val="12"/>
        <color theme="1"/>
        <rFont val="Calibri"/>
        <family val="2"/>
        <scheme val="minor"/>
      </rPr>
      <t>%</t>
    </r>
  </si>
  <si>
    <t>Total des immeubles</t>
  </si>
  <si>
    <t>Instruments financiers dérivés</t>
  </si>
  <si>
    <t>Immobilisations corporelles</t>
  </si>
  <si>
    <t>Actif d’impôts exigibles</t>
  </si>
  <si>
    <t>Actif d'impôts différés</t>
  </si>
  <si>
    <t>Total des dépôts</t>
  </si>
  <si>
    <t>Total des emprunts</t>
  </si>
  <si>
    <t>Total des autres éléments de passif</t>
  </si>
  <si>
    <t>Total des revenus d'intérêts</t>
  </si>
  <si>
    <t>Total des frais d'intérêts</t>
  </si>
  <si>
    <t>Revenu net d'intérêts</t>
  </si>
  <si>
    <t>Total du revenu net (perte) sur immeubles</t>
  </si>
  <si>
    <t>Total des honoraires et commissions</t>
  </si>
  <si>
    <t>Détenteurs d'actions</t>
  </si>
  <si>
    <t xml:space="preserve">Actifs gérés pour autrui\biens sous administration </t>
  </si>
  <si>
    <t>Ile du Prince-Édouard</t>
  </si>
  <si>
    <t>Terre-Neuve/Labrador</t>
  </si>
  <si>
    <t>Source de la cote</t>
  </si>
  <si>
    <t>Sous-total</t>
  </si>
  <si>
    <t>Valeur inscrite au bilan (méthode de la mise en équivalence)</t>
  </si>
  <si>
    <t>Total des services aux particuliers</t>
  </si>
  <si>
    <t>Total des services aux entreprises</t>
  </si>
  <si>
    <t>Île du Prince-Édouard</t>
  </si>
  <si>
    <t>Autres revenus autres que d'intérêts</t>
  </si>
  <si>
    <t xml:space="preserve"> </t>
  </si>
  <si>
    <t>(000$)</t>
  </si>
  <si>
    <t>Engagements
 hors bilan</t>
  </si>
  <si>
    <t>Ville 
et 
province</t>
  </si>
  <si>
    <t>Mesure de l'exposition</t>
  </si>
  <si>
    <t>Ratio de levier</t>
  </si>
  <si>
    <t xml:space="preserve">Total des actions privilégiées </t>
  </si>
  <si>
    <t>NCCF (Flux de trésorerie nets cumulatifs)</t>
  </si>
  <si>
    <t>LCR (Ratio de liquidité à court terme)</t>
  </si>
  <si>
    <t>*</t>
  </si>
  <si>
    <t>* Champ obligatoire</t>
  </si>
  <si>
    <t>(AAAA-MM-JJ)</t>
  </si>
  <si>
    <t>Champ de saisie</t>
  </si>
  <si>
    <t>Champ verrouillé - Formule</t>
  </si>
  <si>
    <t>Champ verrouillé - Report</t>
  </si>
  <si>
    <t>Résidentiel non assurés</t>
  </si>
  <si>
    <t>Non résidentiels</t>
  </si>
  <si>
    <t>TOTAL DE L'ACTIF</t>
  </si>
  <si>
    <t>TOTAL DU PASSIF</t>
  </si>
  <si>
    <t>PASSIF</t>
  </si>
  <si>
    <t>Rachetables</t>
  </si>
  <si>
    <t>Non rachetables</t>
  </si>
  <si>
    <t>Montants courus à l'égard des régimes de pension des employés</t>
  </si>
  <si>
    <t>050</t>
  </si>
  <si>
    <t>Gouvernementales - étrangères</t>
  </si>
  <si>
    <t>Participations dans des entreprises associées et des coentreprises</t>
  </si>
  <si>
    <t>Part des revenus (pertes) des entreprises associées et des coentreprises</t>
  </si>
  <si>
    <t>Frais d'intérêts</t>
  </si>
  <si>
    <t>Autres dépenses excluant les dépenses d'intérêts</t>
  </si>
  <si>
    <t>Part des autres éléments du résultat global attribuable aux filiales, entreprises associées et coentreprises</t>
  </si>
  <si>
    <t>Site WEB :</t>
  </si>
  <si>
    <t>1210.2</t>
  </si>
  <si>
    <t>1210.1</t>
  </si>
  <si>
    <t>1610.1</t>
  </si>
  <si>
    <t>2000.1</t>
  </si>
  <si>
    <t>2000.2</t>
  </si>
  <si>
    <t>2680.1</t>
  </si>
  <si>
    <t>2680.2</t>
  </si>
  <si>
    <t>Actifs nets au titre de régimes de retraite à prestations définies</t>
  </si>
  <si>
    <t>Passifs nets au titre de régimes à prestations définies</t>
  </si>
  <si>
    <t>AUTRES REVENUS</t>
  </si>
  <si>
    <t>REVENUS NETS D'INTÉRÊTS</t>
  </si>
  <si>
    <t xml:space="preserve">Total du revenu net (perte) sur valeurs mobilières </t>
  </si>
  <si>
    <t xml:space="preserve">Total des autres revenus </t>
  </si>
  <si>
    <t>Autres éléments du résultat global (perte) (nets d'impôts)</t>
  </si>
  <si>
    <t>Éléments qui seront reclassés ultérieurement à l'état consolidé du résultat :</t>
  </si>
  <si>
    <t>Gains (pertes) nets non réalisés</t>
  </si>
  <si>
    <t>Total partiel des éléments qui seront reclassés ultérieurement à l'état consolidé du résultat</t>
  </si>
  <si>
    <t>Éléments qui ne seront pas ultérieurement reclassés à l'état consolidé du résultat :</t>
  </si>
  <si>
    <t>Réévaluation des régimes à prestations définies</t>
  </si>
  <si>
    <t>Total partiel des éléments qui ne seront pas reclassés ultérieurement à l'état consolidé du résultat</t>
  </si>
  <si>
    <t>Participations ne donnant pas le contrôle</t>
  </si>
  <si>
    <t>(02)</t>
  </si>
  <si>
    <t>(01)</t>
  </si>
  <si>
    <t>(03)</t>
  </si>
  <si>
    <t>(04)</t>
  </si>
  <si>
    <t>(05)</t>
  </si>
  <si>
    <t>(06)</t>
  </si>
  <si>
    <t>(07)</t>
  </si>
  <si>
    <t>(08)</t>
  </si>
  <si>
    <t>(09)</t>
  </si>
  <si>
    <t>010</t>
  </si>
  <si>
    <t>099</t>
  </si>
  <si>
    <t>Aux succursales</t>
  </si>
  <si>
    <t xml:space="preserve">Au siège social  </t>
  </si>
  <si>
    <t>100</t>
  </si>
  <si>
    <t>110</t>
  </si>
  <si>
    <t>B</t>
  </si>
  <si>
    <t>C</t>
  </si>
  <si>
    <t xml:space="preserve">Les cotes de placements sont assignées selon : </t>
  </si>
  <si>
    <t xml:space="preserve">(03)          </t>
  </si>
  <si>
    <t xml:space="preserve">(04)          </t>
  </si>
  <si>
    <t>090</t>
  </si>
  <si>
    <t>DESCRIPTION</t>
  </si>
  <si>
    <t>Solde du début</t>
  </si>
  <si>
    <t>Solde de la fin</t>
  </si>
  <si>
    <t>Reprises/
Recouvrement</t>
  </si>
  <si>
    <t>Solde à la fin</t>
  </si>
  <si>
    <t>Provisions/
Radiations</t>
  </si>
  <si>
    <t>PRÊTS ASSURÉS</t>
  </si>
  <si>
    <t>PRÊTS NON ASSURÉS</t>
  </si>
  <si>
    <t>TOTAL DES PRÊTS NON ASSURÉS</t>
  </si>
  <si>
    <t>TOTAL DES PRÊTS ASSURÉS</t>
  </si>
  <si>
    <t>IMMEUBLES REPRIS</t>
  </si>
  <si>
    <t>TOTAL DES IMMEUBLES REPRIS</t>
  </si>
  <si>
    <t>TRANCHE</t>
  </si>
  <si>
    <t>Plus de 5 000</t>
  </si>
  <si>
    <t>Autre</t>
  </si>
  <si>
    <t>RATIO DU SERVICE DE LA DETTE TOTALE (SDT)
(%)</t>
  </si>
  <si>
    <t>RATIO PRÊT-VALEUR (RPV)
(%)</t>
  </si>
  <si>
    <t>SECTEUR</t>
  </si>
  <si>
    <t>Solde net au bilan</t>
  </si>
  <si>
    <t>1 à 29 jours</t>
  </si>
  <si>
    <t>30 à 59 jours</t>
  </si>
  <si>
    <t>60 à 89 jours</t>
  </si>
  <si>
    <t>Aliments, boissons et produits du tabac</t>
  </si>
  <si>
    <t>Cuir, textiles et vêtements</t>
  </si>
  <si>
    <t>Matériel de transport</t>
  </si>
  <si>
    <t>Caoutchouc, plastique et produits chimiques</t>
  </si>
  <si>
    <t>Constructeurs et promoteurs</t>
  </si>
  <si>
    <t>Services immobiliers</t>
  </si>
  <si>
    <t>Transport par pipelines</t>
  </si>
  <si>
    <t>Commerce de gros</t>
  </si>
  <si>
    <t>Transport par camion</t>
  </si>
  <si>
    <t>Entreposage</t>
  </si>
  <si>
    <t>Autres transport et entreposage</t>
  </si>
  <si>
    <t>Culture et élevage</t>
  </si>
  <si>
    <t>Pêche, chasse et piégeage</t>
  </si>
  <si>
    <t>Extraction minière et exploitation en carrière</t>
  </si>
  <si>
    <t>Extraction de pétrole et de gaz</t>
  </si>
  <si>
    <t>Activités de soutien à l'extraction minière, pétrolière et gazière</t>
  </si>
  <si>
    <t>Bois, papier et impression</t>
  </si>
  <si>
    <t>Autres fabrications</t>
  </si>
  <si>
    <t>Fabrication de produits de pétrole et du charbon</t>
  </si>
  <si>
    <t>Métaux et produits métalliques</t>
  </si>
  <si>
    <t>Construction non résidentielle</t>
  </si>
  <si>
    <t>Construction résidentielle</t>
  </si>
  <si>
    <t>Travaux de génie civil</t>
  </si>
  <si>
    <t>Entrepreneurs spécialisés</t>
  </si>
  <si>
    <t>Services immobiliers, service de location et de location à bail</t>
  </si>
  <si>
    <t>Services de location et de location à bail</t>
  </si>
  <si>
    <t>Bailleurs de biens incorporels non financiers</t>
  </si>
  <si>
    <t>Foresterie, exploitation forestière et autre</t>
  </si>
  <si>
    <t>Transport en commun et transport terrestre de voyageurs</t>
  </si>
  <si>
    <t>Industrie de l'information et industrie culturelle</t>
  </si>
  <si>
    <t>Services publics</t>
  </si>
  <si>
    <t>Magasins d'alimentation</t>
  </si>
  <si>
    <t>Magasin de produits de santé et de soins personnels</t>
  </si>
  <si>
    <t>Autres commerces de détail</t>
  </si>
  <si>
    <t>Marchands de matériaux de construction, de matériel et fournitures de jardinage</t>
  </si>
  <si>
    <t>Services d'hébergement</t>
  </si>
  <si>
    <t>Services de restauration et de débits de boisson</t>
  </si>
  <si>
    <t>Services professionnels, scientifiques et techniques</t>
  </si>
  <si>
    <t>Gestion de société et d'entreprises</t>
  </si>
  <si>
    <t>Services administratifs, de soutien, de gestion des déchets et d'assainissement</t>
  </si>
  <si>
    <t>Services d'enseignement</t>
  </si>
  <si>
    <t>Établissement de soins infirmiers et de soins pour bénéficiaires internes</t>
  </si>
  <si>
    <t>Autres soins de santé et assistance sociale</t>
  </si>
  <si>
    <t>Arts, spectacles et loisirs</t>
  </si>
  <si>
    <t>Autres services (sauf les administrations publiques)</t>
  </si>
  <si>
    <t xml:space="preserve">(05)          </t>
  </si>
  <si>
    <t>COTE DE RISQUE</t>
  </si>
  <si>
    <t>COTE</t>
  </si>
  <si>
    <t>Type de prêt</t>
  </si>
  <si>
    <t>Évaluation</t>
  </si>
  <si>
    <t>TYPE DE PRÊT</t>
  </si>
  <si>
    <t xml:space="preserve"> Évaluation</t>
  </si>
  <si>
    <t>N° DU GROUPE</t>
  </si>
  <si>
    <t>L.N.H. ou conv.</t>
  </si>
  <si>
    <t>Hypothécaire</t>
  </si>
  <si>
    <t>Commercial</t>
  </si>
  <si>
    <t>Nantissement</t>
  </si>
  <si>
    <t>Institutionnel</t>
  </si>
  <si>
    <t>Plus de 500</t>
  </si>
  <si>
    <t>Plus de 100 jusqu'à 200</t>
  </si>
  <si>
    <t>Plus de 200 jusqu'à 500</t>
  </si>
  <si>
    <t xml:space="preserve">Plus de 100  jusqu'à 200 </t>
  </si>
  <si>
    <t xml:space="preserve">Plus de 200 </t>
  </si>
  <si>
    <t>NOM DE LA FILIALE</t>
  </si>
  <si>
    <t>Dette subordonnée</t>
  </si>
  <si>
    <r>
      <t>Régime des impôts différés (RE</t>
    </r>
    <r>
      <rPr>
        <sz val="11"/>
        <rFont val="Calibri"/>
        <family val="2"/>
        <scheme val="minor"/>
      </rPr>
      <t>É</t>
    </r>
    <r>
      <rPr>
        <sz val="11"/>
        <color theme="1"/>
        <rFont val="Calibri"/>
        <family val="2"/>
        <scheme val="minor"/>
      </rPr>
      <t>R, FERR)</t>
    </r>
  </si>
  <si>
    <t>Valeur nominale
($)</t>
  </si>
  <si>
    <t xml:space="preserve">Plus de 10 000  </t>
  </si>
  <si>
    <t xml:space="preserve">0 à 100  </t>
  </si>
  <si>
    <t xml:space="preserve">Plus de 100 jusqu'à 250  </t>
  </si>
  <si>
    <t xml:space="preserve">Plus de 250 jusqu'à 1 000  </t>
  </si>
  <si>
    <t xml:space="preserve">Plus de 1 000 jusqu'à 10 000  </t>
  </si>
  <si>
    <t>PROVINCE/TERRITOIRE</t>
  </si>
  <si>
    <t>Filiales, entreprises associées et coentreprises</t>
  </si>
  <si>
    <t>Type de prêt (01)</t>
  </si>
  <si>
    <t>Type de prêt (02)</t>
  </si>
  <si>
    <t>NOM DU PRÊTEUR</t>
  </si>
  <si>
    <t>Type de déposant (02)</t>
  </si>
  <si>
    <t>Particulier</t>
  </si>
  <si>
    <t>PME</t>
  </si>
  <si>
    <t>Grande entreprise</t>
  </si>
  <si>
    <t>Secteur public</t>
  </si>
  <si>
    <t>REÉR\FERR et autres plans enregistrés</t>
  </si>
  <si>
    <t>TYPE DE DÉPOSANT</t>
  </si>
  <si>
    <t>CATÉGORIE DE DÉPÔT</t>
  </si>
  <si>
    <t>025</t>
  </si>
  <si>
    <t xml:space="preserve"> RÉER collectifs</t>
  </si>
  <si>
    <t>SOLDE MOYEN</t>
  </si>
  <si>
    <t>DÉPÔTS ET CERTIFICATS</t>
  </si>
  <si>
    <t>Honoraires et commissions gagnés au Québec</t>
  </si>
  <si>
    <t xml:space="preserve">Ratio cible de fonds propres de catégorie 1 sous forme d'actions ordinaires  </t>
  </si>
  <si>
    <t xml:space="preserve">Ratio cible de fonds propres de catégorie 1  </t>
  </si>
  <si>
    <t xml:space="preserve">Ratio de fonds propres de catégorie 1  </t>
  </si>
  <si>
    <t xml:space="preserve">= Ligne 040 / Ligne 070 </t>
  </si>
  <si>
    <t>TYPE DE RATIO</t>
  </si>
  <si>
    <t>Formule</t>
  </si>
  <si>
    <t>Référence</t>
  </si>
  <si>
    <t>COTE DE CRÉDIT</t>
  </si>
  <si>
    <t xml:space="preserve">CATÉGORIE DE CONTRAT </t>
  </si>
  <si>
    <t>De 1 à 
29 jours</t>
  </si>
  <si>
    <t>De 30 à 
59 jours</t>
  </si>
  <si>
    <t xml:space="preserve">60  à 
89 jours </t>
  </si>
  <si>
    <t xml:space="preserve">Caisses de retraite </t>
  </si>
  <si>
    <t>Gouvernement fédéral</t>
  </si>
  <si>
    <t>Gouvernement provincial</t>
  </si>
  <si>
    <t xml:space="preserve">Municipalités et commissions scolaires </t>
  </si>
  <si>
    <t>Administrations publiques étrangères</t>
  </si>
  <si>
    <t>NOM DE L'ENTREPRISE \ COENTREPRISE</t>
  </si>
  <si>
    <t>% détenu</t>
  </si>
  <si>
    <t>Actifs</t>
  </si>
  <si>
    <t>Passifs</t>
  </si>
  <si>
    <t>Capitaux propres</t>
  </si>
  <si>
    <t>Participation Valeur au bilan</t>
  </si>
  <si>
    <t>Revenu total</t>
  </si>
  <si>
    <t>Dotations aux 
amortissements</t>
  </si>
  <si>
    <t xml:space="preserve">Distributions reçues </t>
  </si>
  <si>
    <t>TOTAL DES PARTICIPATIONS</t>
  </si>
  <si>
    <t>Solde comptabilisé à l'actif</t>
  </si>
  <si>
    <t>Actifs provenant de tiers</t>
  </si>
  <si>
    <t>Actifs pouvant être vendus ou réaffectés en garantie</t>
  </si>
  <si>
    <t>Portion non vendue ou réaffectée en garantie</t>
  </si>
  <si>
    <t>Montant net</t>
  </si>
  <si>
    <t>Banque du Canada</t>
  </si>
  <si>
    <t>Institutions financières canadiennes</t>
  </si>
  <si>
    <t>Institutions financières étrangères</t>
  </si>
  <si>
    <t>Gouvernements fédéral et provinciaux</t>
  </si>
  <si>
    <t>Gouvernements étrangers</t>
  </si>
  <si>
    <t>Champ verrouillé - Vide</t>
  </si>
  <si>
    <t>Cote d’une agence de notation</t>
  </si>
  <si>
    <t>Cote déterminée par des ressources internes</t>
  </si>
  <si>
    <t>Non déterminée (n.d.)</t>
  </si>
  <si>
    <t>Annexe</t>
  </si>
  <si>
    <t>BÉNÉFICE NET (PERTE)</t>
  </si>
  <si>
    <t xml:space="preserve">TOTAL DU RÉSULTAT GLOBAL (PERTE) </t>
  </si>
  <si>
    <t>Autres prêts</t>
  </si>
  <si>
    <t xml:space="preserve">Immeubles à l'usage de la société </t>
  </si>
  <si>
    <t>Reclassement des (gains)/pertes à l'état consolidé du résultat</t>
  </si>
  <si>
    <t>AVOIR DES ACTIONNAIRES</t>
  </si>
  <si>
    <t>TOTAL DE L'AVOIR DES ACTIONNAIRES</t>
  </si>
  <si>
    <t>TOTAL DU PASSIF ET DE L'AVOIR DES ACTIONNAIRES</t>
  </si>
  <si>
    <t>095</t>
  </si>
  <si>
    <t>Amortissement - immobilisations incorporelles</t>
  </si>
  <si>
    <t>199</t>
  </si>
  <si>
    <t>Produit à :</t>
  </si>
  <si>
    <t>Autres provinces ou territoires dans lesquels la société détient un permis :</t>
  </si>
  <si>
    <t>Immeubles</t>
  </si>
  <si>
    <t>Dépôts</t>
  </si>
  <si>
    <t>Passif d'impôts sur le revenu</t>
  </si>
  <si>
    <t>Bénéfices non répartis</t>
  </si>
  <si>
    <t>Revenus d'intérêts</t>
  </si>
  <si>
    <t>Revenu net (perte) sur valeurs mobilières</t>
  </si>
  <si>
    <t>Honoraires et commissions</t>
  </si>
  <si>
    <t>Impôts</t>
  </si>
  <si>
    <t>FRAIS AUTRES QUE D'INTÉRÊTS</t>
  </si>
  <si>
    <t>Total des frais autres que d'intérêts</t>
  </si>
  <si>
    <t>BÉNÉFICE NET (PERTE) AVANT IMPÔTS ET ACTIVITÉS ABANDONNÉES</t>
  </si>
  <si>
    <t>Bénéfice (perte) avant activités abandonnées</t>
  </si>
  <si>
    <t>Activités abandonnées</t>
  </si>
  <si>
    <t>Actions ordinaires</t>
  </si>
  <si>
    <t>LÉGENDE</t>
  </si>
  <si>
    <t>1250.1</t>
  </si>
  <si>
    <t>1280.1</t>
  </si>
  <si>
    <t>Souligné</t>
  </si>
  <si>
    <t>Lien hypertexte</t>
  </si>
  <si>
    <t>TOTAL DES PRÊTS À LA CONSOMMATION</t>
  </si>
  <si>
    <t>Type de dépôt (05)</t>
  </si>
  <si>
    <t>Nunavut</t>
  </si>
  <si>
    <t xml:space="preserve">Adresse postale, si différente : </t>
  </si>
  <si>
    <t xml:space="preserve">Nom de la société : </t>
  </si>
  <si>
    <t>Créances émises ou garanties par :</t>
  </si>
  <si>
    <t>Municipalités, administrations publiques, commissions scolaires</t>
  </si>
  <si>
    <t>Administrations publiques à l'étranger</t>
  </si>
  <si>
    <t>TOTAL DES VALEURS MOBILIÈRES</t>
  </si>
  <si>
    <t>Autres notations</t>
  </si>
  <si>
    <t>Pas de notation</t>
  </si>
  <si>
    <t>1240.1</t>
  </si>
  <si>
    <t>Marges de crédit</t>
  </si>
  <si>
    <t>Cartes de crédit</t>
  </si>
  <si>
    <t>Prêts autos / Véhicules</t>
  </si>
  <si>
    <t>Prêts personnels</t>
  </si>
  <si>
    <t xml:space="preserve">Prêts étudiants </t>
  </si>
  <si>
    <t xml:space="preserve">Prêts REÉR </t>
  </si>
  <si>
    <t>Prêts achetés d'autres institutions</t>
  </si>
  <si>
    <t xml:space="preserve">Autres </t>
  </si>
  <si>
    <t>De 1 à 29 jours</t>
  </si>
  <si>
    <t>De 30 à 59 jours</t>
  </si>
  <si>
    <t>De 60 à 89 jours</t>
  </si>
  <si>
    <t>120</t>
  </si>
  <si>
    <t>130</t>
  </si>
  <si>
    <t>140</t>
  </si>
  <si>
    <t>150</t>
  </si>
  <si>
    <t>160</t>
  </si>
  <si>
    <t>170</t>
  </si>
  <si>
    <t>180</t>
  </si>
  <si>
    <t>190</t>
  </si>
  <si>
    <t>1297.1</t>
  </si>
  <si>
    <t>Échéance</t>
  </si>
  <si>
    <t>Montant nominal de référence</t>
  </si>
  <si>
    <t>Moins de 1 an</t>
  </si>
  <si>
    <t>De 1 à 3 ans</t>
  </si>
  <si>
    <t>Plus de 3 ans à 
5 ans</t>
  </si>
  <si>
    <t>Plus de 5 ans</t>
  </si>
  <si>
    <t>Contrats hors cote</t>
  </si>
  <si>
    <t>Swaps de taux d'intérêt</t>
  </si>
  <si>
    <t>Contrats de garantie de taux d'intérêt</t>
  </si>
  <si>
    <t>Contrats négociables en Bourse</t>
  </si>
  <si>
    <t>Options achetées</t>
  </si>
  <si>
    <t>Options vendues</t>
  </si>
  <si>
    <t>Contrats à terme</t>
  </si>
  <si>
    <t>AUTRES CONTRATS</t>
  </si>
  <si>
    <t>Contrats négociés par l'intermédiaire d'une chambre de compensation</t>
  </si>
  <si>
    <t>Actif</t>
  </si>
  <si>
    <t>Passif</t>
  </si>
  <si>
    <t xml:space="preserve">DÉSIGNÉS COMME INSTRUMENTS DE COUVERTURE </t>
  </si>
  <si>
    <t>Couverture de juste valeur</t>
  </si>
  <si>
    <t>Contrats de taux d'intérêt</t>
  </si>
  <si>
    <t>Contrats de change</t>
  </si>
  <si>
    <t>Contrats de change à terme</t>
  </si>
  <si>
    <t>049</t>
  </si>
  <si>
    <t>Couverture de flux de trésorerie</t>
  </si>
  <si>
    <t>À DES FINS DE TRANSACTIONS</t>
  </si>
  <si>
    <t>Total des instruments dérivés avant l'incidence des accords généraux de compensation</t>
  </si>
  <si>
    <t>Moins : Incidence des accords généraux de compensation</t>
  </si>
  <si>
    <t>Total des instruments financiers dérivés après l'incidence des accords généraux de compensation</t>
  </si>
  <si>
    <t>Valeur de remplacement</t>
  </si>
  <si>
    <t>Risque de crédit équivalent</t>
  </si>
  <si>
    <t>Solde pondéré en fonction du risque</t>
  </si>
  <si>
    <t xml:space="preserve">Options achetées </t>
  </si>
  <si>
    <t>210</t>
  </si>
  <si>
    <t>220</t>
  </si>
  <si>
    <t>230</t>
  </si>
  <si>
    <t>240</t>
  </si>
  <si>
    <t>299</t>
  </si>
  <si>
    <t>1610.3</t>
  </si>
  <si>
    <t>Type de biens immobiliers</t>
  </si>
  <si>
    <t>Valeur nette au début de l'exercice</t>
  </si>
  <si>
    <t>Acquisitions</t>
  </si>
  <si>
    <t>Gains (pertes) déclarés dans les résultats</t>
  </si>
  <si>
    <t>Amortissement</t>
  </si>
  <si>
    <t>Ajustement amortissement cumulé (dispositions)</t>
  </si>
  <si>
    <t>Valeur nette à la fin de l'exercice</t>
  </si>
  <si>
    <t>200</t>
  </si>
  <si>
    <t>250</t>
  </si>
  <si>
    <t>% de propriété</t>
  </si>
  <si>
    <t>Année d'acquisition</t>
  </si>
  <si>
    <t>Provisions individuelles cumulatives</t>
  </si>
  <si>
    <t>Revenu net de l'exercice</t>
  </si>
  <si>
    <t>Prêts hypothécaires et autres charges immobilières</t>
  </si>
  <si>
    <t>Valeur d'évaluation</t>
  </si>
  <si>
    <t>Total des acquisitions depuis la dernière évaluation</t>
  </si>
  <si>
    <t>Valeur d'évaluation redressée</t>
  </si>
  <si>
    <t>(20)</t>
  </si>
  <si>
    <t>(21)</t>
  </si>
  <si>
    <t>(22)</t>
  </si>
  <si>
    <t>(23)</t>
  </si>
  <si>
    <t>(24)</t>
  </si>
  <si>
    <t>(25)</t>
  </si>
  <si>
    <t>(26)</t>
  </si>
  <si>
    <t>(27)</t>
  </si>
  <si>
    <t>(28)</t>
  </si>
  <si>
    <t xml:space="preserve">TOTAL </t>
  </si>
  <si>
    <t>TOTAL DES ENGAGEMENTS</t>
  </si>
  <si>
    <t>COÛTS</t>
  </si>
  <si>
    <t>Solde au début</t>
  </si>
  <si>
    <t>Acquisitions d'entreprises</t>
  </si>
  <si>
    <t>Dispositions /retraits</t>
  </si>
  <si>
    <t>Perte de valeur</t>
  </si>
  <si>
    <t>COÛT</t>
  </si>
  <si>
    <t>Logiciels acquis</t>
  </si>
  <si>
    <t>Logiciels développés en interne</t>
  </si>
  <si>
    <t>Relations clients</t>
  </si>
  <si>
    <t>Marques de commerce et licences</t>
  </si>
  <si>
    <t>AMORTISSEMENT CUMULÉ</t>
  </si>
  <si>
    <t>SOLDE À LA FIN</t>
  </si>
  <si>
    <t>VALEUR NETTE COMPTABLE</t>
  </si>
  <si>
    <t>Aux entreprises</t>
  </si>
  <si>
    <t>TOTAL DES PRÊTS AUX ENTREPRISES</t>
  </si>
  <si>
    <t>Surplus d'apports</t>
  </si>
  <si>
    <t>Prêts aux administrations publiques canadiennes</t>
  </si>
  <si>
    <t>Prêts étrangers</t>
  </si>
  <si>
    <t xml:space="preserve">Prêts aux institutions financières </t>
  </si>
  <si>
    <t>Entreprises associées</t>
  </si>
  <si>
    <t>Coentreprises</t>
  </si>
  <si>
    <t>Total net de l'exposition positive liée au risque de crédit maximal</t>
  </si>
  <si>
    <t>Total brut de l'exposition positive liée au risque de crédit maximal</t>
  </si>
  <si>
    <t>Les cinq engagements les plus importants</t>
  </si>
  <si>
    <t>Autre secteur (préciser) :</t>
  </si>
  <si>
    <t>Si oui, fournir les détails, ci-dessous :</t>
  </si>
  <si>
    <t>Autorisé</t>
  </si>
  <si>
    <t>Émis et versé</t>
  </si>
  <si>
    <r>
      <rPr>
        <b/>
        <sz val="11"/>
        <color indexed="8"/>
        <rFont val="Calibri"/>
        <family val="2"/>
      </rPr>
      <t xml:space="preserve">Émis et non versé / </t>
    </r>
    <r>
      <rPr>
        <b/>
        <sz val="11"/>
        <color theme="1"/>
        <rFont val="Calibri"/>
        <family val="2"/>
        <scheme val="minor"/>
      </rPr>
      <t>capital appelé</t>
    </r>
  </si>
  <si>
    <t>Émis et non versé / capital non appelé</t>
  </si>
  <si>
    <r>
      <rPr>
        <b/>
        <sz val="11"/>
        <color indexed="8"/>
        <rFont val="Calibri"/>
        <family val="2"/>
        <scheme val="minor"/>
      </rPr>
      <t xml:space="preserve">Résidents - Actions ordinaires  
</t>
    </r>
    <r>
      <rPr>
        <sz val="11"/>
        <color indexed="8"/>
        <rFont val="Calibri"/>
        <family val="2"/>
        <scheme val="minor"/>
      </rPr>
      <t>Actionnaires détenant 10 % ou plus des actions de la société (nom et adresse)</t>
    </r>
  </si>
  <si>
    <r>
      <rPr>
        <b/>
        <sz val="11"/>
        <color indexed="8"/>
        <rFont val="Calibri"/>
        <family val="2"/>
      </rPr>
      <t xml:space="preserve">Résidents - Actions privilégiées
</t>
    </r>
    <r>
      <rPr>
        <sz val="11"/>
        <color indexed="8"/>
        <rFont val="Calibri"/>
        <family val="2"/>
      </rPr>
      <t>Actionnaires détenant 10 % ou plus des actions de la société (nom et adresse)</t>
    </r>
  </si>
  <si>
    <r>
      <rPr>
        <b/>
        <sz val="11"/>
        <color indexed="8"/>
        <rFont val="Calibri"/>
        <family val="2"/>
        <scheme val="minor"/>
      </rPr>
      <t xml:space="preserve">Non résidents - Actions ordinaires 
</t>
    </r>
    <r>
      <rPr>
        <sz val="11"/>
        <color indexed="8"/>
        <rFont val="Calibri"/>
        <family val="2"/>
        <scheme val="minor"/>
      </rPr>
      <t>Actionnaires détenant 10 % ou plus des actions de la société (nom et adresse)</t>
    </r>
  </si>
  <si>
    <r>
      <rPr>
        <b/>
        <sz val="11"/>
        <color indexed="8"/>
        <rFont val="Calibri"/>
        <family val="2"/>
      </rPr>
      <t xml:space="preserve">Non résidents - Actions privilégiées
</t>
    </r>
    <r>
      <rPr>
        <sz val="11"/>
        <color indexed="8"/>
        <rFont val="Calibri"/>
        <family val="2"/>
      </rPr>
      <t>Actionnaires détenant 10 % ou plus des actions de la société (nom et adresse)</t>
    </r>
  </si>
  <si>
    <t>Caisses de retraite et avantages sociaux</t>
  </si>
  <si>
    <t>Revenu au Québec de l'activité d'intermédiaire financier</t>
  </si>
  <si>
    <t>Ratios de fonds propres</t>
  </si>
  <si>
    <t>À payer à taux fixe</t>
  </si>
  <si>
    <t>Agriculture/Foresterie/Pêche et chasse</t>
  </si>
  <si>
    <t>Extraction minière, de pétrole et de gaz/Exploitation en carrière</t>
  </si>
  <si>
    <t>Fabrication</t>
  </si>
  <si>
    <t>Construction/Services immobiliers</t>
  </si>
  <si>
    <t>Transport/Entreposage</t>
  </si>
  <si>
    <t>Commerce de détail</t>
  </si>
  <si>
    <t>Services d'hébergement et de restauration</t>
  </si>
  <si>
    <t>Soin de santé et assistance sociale</t>
  </si>
  <si>
    <t>260</t>
  </si>
  <si>
    <t>Valeurs mobilières</t>
  </si>
  <si>
    <t>Aux institutions financières et administrations publiques</t>
  </si>
  <si>
    <t>Payable à vue</t>
  </si>
  <si>
    <t>Payable à terme fixe &lt; 1 an</t>
  </si>
  <si>
    <t>Payable à terme fixe &gt;= 1 an et &lt; 3 ans</t>
  </si>
  <si>
    <t>Payable à terme fixe &gt;= 3 ans et &lt;= 5 ans</t>
  </si>
  <si>
    <t>Payable à terme fixe &gt; 5 ans, non remboursable</t>
  </si>
  <si>
    <t>Payable à terme fixe &gt; 5 ans, remboursable sur demande</t>
  </si>
  <si>
    <t>Secteur commercial</t>
  </si>
  <si>
    <t>Total secteur commercial</t>
  </si>
  <si>
    <t>Secteur industriel</t>
  </si>
  <si>
    <t>Total secteur industriel</t>
  </si>
  <si>
    <t>Secteur agricole</t>
  </si>
  <si>
    <t>Total secteur agricole</t>
  </si>
  <si>
    <t>Secteur forestier</t>
  </si>
  <si>
    <t>Total secteur forestier</t>
  </si>
  <si>
    <t>Secteur des services</t>
  </si>
  <si>
    <t>Total secteur des services</t>
  </si>
  <si>
    <t>Secteur des institutions publiques</t>
  </si>
  <si>
    <t>Total secteur des institutions publiques</t>
  </si>
  <si>
    <t>Secteur Autres</t>
  </si>
  <si>
    <t>Total Autres</t>
  </si>
  <si>
    <t>2000.3</t>
  </si>
  <si>
    <t>1610.2</t>
  </si>
  <si>
    <t>Sociétés canadiennes</t>
  </si>
  <si>
    <t>Sociétés étrangères</t>
  </si>
  <si>
    <t>Canadiennes</t>
  </si>
  <si>
    <t>Étrangères</t>
  </si>
  <si>
    <t>Particuliers</t>
  </si>
  <si>
    <t>Entreprises et gouvernements</t>
  </si>
  <si>
    <t>Institutions de dépôts</t>
  </si>
  <si>
    <t>Total des titres à la juste valeur par le biais du compte de résultat</t>
  </si>
  <si>
    <t>1100.1</t>
  </si>
  <si>
    <t>1100.2</t>
  </si>
  <si>
    <t>270</t>
  </si>
  <si>
    <t>280</t>
  </si>
  <si>
    <t>290</t>
  </si>
  <si>
    <t>300</t>
  </si>
  <si>
    <t>Total des prêts</t>
  </si>
  <si>
    <t>Passif d'un groupe destiné à être cédé, classé comme détenu en vue de la vente</t>
  </si>
  <si>
    <t>Revenu (perte) de change</t>
  </si>
  <si>
    <t>Solde net 
au bilan</t>
  </si>
  <si>
    <t>REÉR/FEÉR et autres plans enregistrés</t>
  </si>
  <si>
    <t>Fonds distincts et fonds communs</t>
  </si>
  <si>
    <t>ENCAISSE</t>
  </si>
  <si>
    <t>Page</t>
  </si>
  <si>
    <t>Dépôts 
non-enregistrés</t>
  </si>
  <si>
    <t>Solde comptabilisé au passif</t>
  </si>
  <si>
    <t>Plus de 
3 ans à 
4 ans</t>
  </si>
  <si>
    <t>Plus de 
1 an à 
2 ans</t>
  </si>
  <si>
    <t>Plus de 
6 mois à 
1 an</t>
  </si>
  <si>
    <t>Plus de 
3 mois à 
6 mois</t>
  </si>
  <si>
    <t>Plus de 
4 ans à 
5 ans</t>
  </si>
  <si>
    <t>Plus de 
5 ans à 
7 ans</t>
  </si>
  <si>
    <t>Plus de 
7 ans</t>
  </si>
  <si>
    <t>Plus de 
2 ans à 
3 ans</t>
  </si>
  <si>
    <t>(19)</t>
  </si>
  <si>
    <t>Logements multiples</t>
  </si>
  <si>
    <t>Immeubles en copropriété</t>
  </si>
  <si>
    <t>Résidentiels</t>
  </si>
  <si>
    <t>Appartements en copropriété</t>
  </si>
  <si>
    <t>Immeubles agricoles</t>
  </si>
  <si>
    <t>Propriétés non agricoles</t>
  </si>
  <si>
    <t>Bureaux d'affaires</t>
  </si>
  <si>
    <t>Centres commerciaux</t>
  </si>
  <si>
    <t>Immeubles industriels</t>
  </si>
  <si>
    <t>0 à 25</t>
  </si>
  <si>
    <t>Plus de 150</t>
  </si>
  <si>
    <t>Préciser le secteur :</t>
  </si>
  <si>
    <t>COURT TERME</t>
  </si>
  <si>
    <t>LONG TERME</t>
  </si>
  <si>
    <t>0 à 250</t>
  </si>
  <si>
    <t>0 à 350</t>
  </si>
  <si>
    <t>Plus de 350 jusqu'à 1 000</t>
  </si>
  <si>
    <t>Plus de 1 000 jusqu'à 5 000</t>
  </si>
  <si>
    <t>Plus de 500 jusqu'à 1 000</t>
  </si>
  <si>
    <t>Plus de 25 jusqu'à 50</t>
  </si>
  <si>
    <t>Plus de 50 jusqu'à 100</t>
  </si>
  <si>
    <t>Plus de 100 jusqu'à 150</t>
  </si>
  <si>
    <t>Revenu (perte) net(te)</t>
  </si>
  <si>
    <t>0 à 500</t>
  </si>
  <si>
    <t xml:space="preserve">Plus de 500  jusqu'à 1 000 </t>
  </si>
  <si>
    <t>Plus de 1 000  jusqu'à 5 000</t>
  </si>
  <si>
    <t>Plus de 5 000  jusqu'à 10 000</t>
  </si>
  <si>
    <t xml:space="preserve">Plus de 10 000 </t>
  </si>
  <si>
    <t>Plus de 
1 mois à 
3 mois</t>
  </si>
  <si>
    <t>Canada</t>
  </si>
  <si>
    <t>Insensible aux taux d'intérêt</t>
  </si>
  <si>
    <t>De
1 jour à 
1 mois</t>
  </si>
  <si>
    <t>Instruments financiers dérivés (1610)</t>
  </si>
  <si>
    <t>Instruments financiers dérivés (2200)</t>
  </si>
  <si>
    <t>Prêts (1200)</t>
  </si>
  <si>
    <t>Avoir des actionnaires</t>
  </si>
  <si>
    <t>Autres éléments du passif</t>
  </si>
  <si>
    <t>1160</t>
  </si>
  <si>
    <t>Yukon</t>
  </si>
  <si>
    <t>Résultat net de l'exercice des sociétés affiliées et des coentreprises</t>
  </si>
  <si>
    <t>IMMOBILISATIONS CORPORELLES</t>
  </si>
  <si>
    <t>Dispositions /radiations</t>
  </si>
  <si>
    <t>Ajustements à l'amortissement cumulé</t>
  </si>
  <si>
    <t>Terrain</t>
  </si>
  <si>
    <t>Bâtiment</t>
  </si>
  <si>
    <t>Améliorations locatives</t>
  </si>
  <si>
    <t>Mobilier, agencement et autres</t>
  </si>
  <si>
    <t>Matériel informatique</t>
  </si>
  <si>
    <t>399</t>
  </si>
  <si>
    <t>Numéro d’entreprise du Québec (10 chiffres)</t>
  </si>
  <si>
    <t>TOTAL DES PRÊTS AUX INSTITUTIONS FINANCIÈRES ET ADMINISTRATIONS PUBLIQUES</t>
  </si>
  <si>
    <t>Prêts en retard</t>
  </si>
  <si>
    <t>Prêts en retard de 90 jours et +</t>
  </si>
  <si>
    <t>Obligations subordonnées</t>
  </si>
  <si>
    <t>IMMEUBLES À L'USAGE DE LA SOCIÉTÉ</t>
  </si>
  <si>
    <t>Type de dépôt</t>
  </si>
  <si>
    <t>Prêts aux entreprises</t>
  </si>
  <si>
    <t>Prêts aux institutions financières et aux administrations publiques</t>
  </si>
  <si>
    <t>Revenus nets (pertes) sur valeurs mobilières</t>
  </si>
  <si>
    <t>Revenus nets (pertes) sur immeubles</t>
  </si>
  <si>
    <t>Revenus nets d'intérêts</t>
  </si>
  <si>
    <t>Bénéfices (pertes) des filiales</t>
  </si>
  <si>
    <t>TOTAL DES PRÊTS ET AVANCES AUX FILIALES</t>
  </si>
  <si>
    <t>Cote de risque du portefeuille de prêts</t>
  </si>
  <si>
    <t>Bilan consolidé</t>
  </si>
  <si>
    <t>Plus de 250  jusqu'à 500</t>
  </si>
  <si>
    <t>Prêts résidentiels - Assurés SCHL</t>
  </si>
  <si>
    <t>Prêts résidentiels - 
non assurés</t>
  </si>
  <si>
    <t>Prêts non résidentiels assurés et non assurés</t>
  </si>
  <si>
    <t>122</t>
  </si>
  <si>
    <t>124</t>
  </si>
  <si>
    <t>129</t>
  </si>
  <si>
    <t>132</t>
  </si>
  <si>
    <t>134</t>
  </si>
  <si>
    <t>136</t>
  </si>
  <si>
    <t>138</t>
  </si>
  <si>
    <t>142</t>
  </si>
  <si>
    <t>144</t>
  </si>
  <si>
    <t>149</t>
  </si>
  <si>
    <t>152</t>
  </si>
  <si>
    <t>154</t>
  </si>
  <si>
    <t>156</t>
  </si>
  <si>
    <t>158</t>
  </si>
  <si>
    <t>162</t>
  </si>
  <si>
    <t>169</t>
  </si>
  <si>
    <t>172</t>
  </si>
  <si>
    <t>174</t>
  </si>
  <si>
    <t>176</t>
  </si>
  <si>
    <t>178</t>
  </si>
  <si>
    <t>179</t>
  </si>
  <si>
    <t>212</t>
  </si>
  <si>
    <t>214</t>
  </si>
  <si>
    <t>216</t>
  </si>
  <si>
    <t>218</t>
  </si>
  <si>
    <t>219</t>
  </si>
  <si>
    <t>222</t>
  </si>
  <si>
    <t>229</t>
  </si>
  <si>
    <t>272</t>
  </si>
  <si>
    <t>279</t>
  </si>
  <si>
    <t>Autorités monétaires - banque centrale</t>
  </si>
  <si>
    <t>Intermédiation financière et activités connexes</t>
  </si>
  <si>
    <t xml:space="preserve">Sociétés d'assurances et activités connexes </t>
  </si>
  <si>
    <t>Autres fonds et instruments financiers</t>
  </si>
  <si>
    <t>Solde moyen des dépôts et certificats - Québec</t>
  </si>
  <si>
    <t>Solde moyen des dépôts et certificats - Total</t>
  </si>
  <si>
    <t>Revenu au Québec de l'activité d'intermédiaire financier (L 150 x L 160 / L 170)</t>
  </si>
  <si>
    <t>Actifs nets pondérés en fonction des risques pour les fonds propres de catégorie 1</t>
  </si>
  <si>
    <t>Actifs nets pondérés en fonction des risques pour les fonds propres totaux</t>
  </si>
  <si>
    <t xml:space="preserve">Immobilisations incorporelles </t>
  </si>
  <si>
    <t>État consolidé du résultat</t>
  </si>
  <si>
    <t>État consolidé du résultat global</t>
  </si>
  <si>
    <t>État consolidé des variations des capitaux propres</t>
  </si>
  <si>
    <t>Notation des valeurs mobilières</t>
  </si>
  <si>
    <t>Liste des 10 notations de valeurs mobilières les plus importantes</t>
  </si>
  <si>
    <t>Valeurs mobilières - conventions de revente et accords de rachat</t>
  </si>
  <si>
    <t>Sommaire des prêts</t>
  </si>
  <si>
    <t>Sommaire des prêts hypothécaires selon l'importance</t>
  </si>
  <si>
    <t>Prêts hypothécaires - caractéristiques</t>
  </si>
  <si>
    <t>Sommaire des prêts à la consommation - selon l'importance</t>
  </si>
  <si>
    <t xml:space="preserve">Sommaires des prêts aux entreprises - selon l'importance </t>
  </si>
  <si>
    <t>Sommaire des contrats de crédit-bail - selon l'importance</t>
  </si>
  <si>
    <t>Sommaire des prêts sur nantissement - selon l'importance</t>
  </si>
  <si>
    <t>Sommaire des prêts aux institutions financières et administrations publiques - selon l'importance</t>
  </si>
  <si>
    <t>Liste des prêts aux personnes liées</t>
  </si>
  <si>
    <t>Liste des prêts aux personnes intéressées</t>
  </si>
  <si>
    <t>Placements en actions dans les filiales</t>
  </si>
  <si>
    <t>Prêts et avances aux filiales</t>
  </si>
  <si>
    <t>Participation dans des entreprises associées et des coentreprises</t>
  </si>
  <si>
    <t>Instruments financiers dérivés selon la cote d'évaluation du risque</t>
  </si>
  <si>
    <t>Prêts aux institutions financières et administrations publiques</t>
  </si>
  <si>
    <t>Liste des 25 crédits les plus importants</t>
  </si>
  <si>
    <t>Juste valeur des instruments financiers dérivés</t>
  </si>
  <si>
    <t>Risque de crédit des instruments financiers dérivés</t>
  </si>
  <si>
    <t>Immobilisations incorporelles</t>
  </si>
  <si>
    <t>Portefeuille de dépôts</t>
  </si>
  <si>
    <t>Sommaire des dépôts - selon l'importance</t>
  </si>
  <si>
    <t>Liste des 25 plus importants déposants</t>
  </si>
  <si>
    <t>Dépôts émis par l'entremise de courtiers et d'agents</t>
  </si>
  <si>
    <t>Capital-actions</t>
  </si>
  <si>
    <t>Actionnaires résidents</t>
  </si>
  <si>
    <t>Actionnaires non résidents</t>
  </si>
  <si>
    <t>Engagements</t>
  </si>
  <si>
    <t>Échéance et sensibilité aux taux d'intérêts</t>
  </si>
  <si>
    <t>Dépôts et prêts : succession, fiducies et mandats - distribution par province et territoire</t>
  </si>
  <si>
    <t>Succursales et bureaux régionaux par province</t>
  </si>
  <si>
    <t>État du revenu brut gagné, aux fins de cotisation</t>
  </si>
  <si>
    <t>Ratios réglementaires</t>
  </si>
  <si>
    <t>Sommaire des actifs gérés pour autrui/biens sous administration classés par type de produits</t>
  </si>
  <si>
    <t>Amortissement - locaux, matériel informatique et de bureau</t>
  </si>
  <si>
    <t>Bénéfice (pertes) des filiales déconsolidées</t>
  </si>
  <si>
    <t>Échéance  des montants nominaux de référence</t>
  </si>
  <si>
    <t>Revenus provenant de la gestion et de l'administration des successions, fiducies et mandats</t>
  </si>
  <si>
    <t>Total des valeurs mobilières</t>
  </si>
  <si>
    <t>Prêts et placements dans les filiales</t>
  </si>
  <si>
    <r>
      <t xml:space="preserve">DÉPÔTS À DEMANDE AU CANADA
</t>
    </r>
    <r>
      <rPr>
        <sz val="11"/>
        <rFont val="Calibri"/>
        <family val="2"/>
        <scheme val="minor"/>
      </rPr>
      <t>(Description)</t>
    </r>
  </si>
  <si>
    <r>
      <t>Réserve foncière</t>
    </r>
    <r>
      <rPr>
        <sz val="11"/>
        <color rgb="FFFF0000"/>
        <rFont val="Calibri"/>
        <family val="2"/>
        <scheme val="minor"/>
      </rPr>
      <t xml:space="preserve"> </t>
    </r>
    <r>
      <rPr>
        <sz val="11"/>
        <color theme="1"/>
        <rFont val="Calibri"/>
        <family val="2"/>
        <scheme val="minor"/>
      </rPr>
      <t>et aménagement de terrain</t>
    </r>
  </si>
  <si>
    <t>Concessionnaires de véhicules et de pièces automobiles</t>
  </si>
  <si>
    <t>Résultat net de l'exercice</t>
  </si>
  <si>
    <r>
      <t xml:space="preserve">Date d'évaluation
</t>
    </r>
    <r>
      <rPr>
        <sz val="10"/>
        <rFont val="Calibri"/>
        <family val="2"/>
        <scheme val="minor"/>
      </rPr>
      <t>(AAAA-MM-JJ)</t>
    </r>
  </si>
  <si>
    <t>Assurances-dépôts</t>
  </si>
  <si>
    <t>Instruments financiers dont les montants contractuels comportent un risque de crédit</t>
  </si>
  <si>
    <t>Total du revenu brut gagné au Québec aux fins de cotisation</t>
  </si>
  <si>
    <t>Ratio de fonds propres de catégorie 1 sous forme d'actions ordinaires  (1A)</t>
  </si>
  <si>
    <t xml:space="preserve">Ratio de fonds propres total  </t>
  </si>
  <si>
    <t>Fonds propres nets de catégorie 1 sous forme d'actions ordinaires (1A)</t>
  </si>
  <si>
    <t xml:space="preserve">Ratio cible de fonds propres total  </t>
  </si>
  <si>
    <t>1120</t>
  </si>
  <si>
    <t>1130</t>
  </si>
  <si>
    <t>1140</t>
  </si>
  <si>
    <t>1150</t>
  </si>
  <si>
    <t>1170</t>
  </si>
  <si>
    <t>1180</t>
  </si>
  <si>
    <t>= Ligne 050 / Ligne 080</t>
  </si>
  <si>
    <t>= Ligne 060 / Ligne 090</t>
  </si>
  <si>
    <t>= Ligne 050 / Ligne 130</t>
  </si>
  <si>
    <t>Valeurs mobilières, contrats de marchandises et autres activités d'investissement financier connexes</t>
  </si>
  <si>
    <t xml:space="preserve">TOTAL - DÉSIGNÉS COMME INSTRUMENTS DE COUVERTURE </t>
  </si>
  <si>
    <t>TOTAL - À DES FINS DE TRANSACTIONS</t>
  </si>
  <si>
    <t>TOTAL DES MONTANTS NOMINAUX DE RÉFÉRENCE</t>
  </si>
  <si>
    <t>TOTAL - DÉPÔTS PARTICULIERS</t>
  </si>
  <si>
    <t>TOTAL - DÉPÔTS ENTREPRISES ET GOUVERNEMENTS</t>
  </si>
  <si>
    <t>TOTAL  DÉPÔTS INSTITUTIONS DE DÉPÔT</t>
  </si>
  <si>
    <t>AUTRES 
(PRÉCISER)</t>
  </si>
  <si>
    <t>Formulaire français</t>
  </si>
  <si>
    <t>'(000$)</t>
  </si>
  <si>
    <t>($000)</t>
  </si>
  <si>
    <t>TYPE</t>
  </si>
  <si>
    <t>Mortgages</t>
  </si>
  <si>
    <t>Consumer</t>
  </si>
  <si>
    <t>Collateral</t>
  </si>
  <si>
    <t>Total des provisions</t>
  </si>
  <si>
    <t>Prêts en retard de 90 jours et plus</t>
  </si>
  <si>
    <t>Non-residential</t>
  </si>
  <si>
    <t>SÉLECTIONNER LA LANGUE \ SELECT LANGUAGE</t>
  </si>
  <si>
    <t>English Forms</t>
  </si>
  <si>
    <t>Other loans</t>
  </si>
  <si>
    <t>Financial Institutions and Institutional</t>
  </si>
  <si>
    <t>NEQ</t>
  </si>
  <si>
    <t>QEN</t>
  </si>
  <si>
    <t>Québec Enterprise Number (10 digits)</t>
  </si>
  <si>
    <t>Name of company:</t>
  </si>
  <si>
    <t>To:</t>
  </si>
  <si>
    <t>Other provinces and territories in which the company is licensed:</t>
  </si>
  <si>
    <t>British Columbia</t>
  </si>
  <si>
    <t>Prince Edward Island</t>
  </si>
  <si>
    <t>Northern Territories</t>
  </si>
  <si>
    <t>Territoires du Nord-Ouest</t>
  </si>
  <si>
    <t>Terre-Neuve et Labrador</t>
  </si>
  <si>
    <t>Newfoundland /Labrador</t>
  </si>
  <si>
    <t>Head office address:</t>
  </si>
  <si>
    <t>Telephone :</t>
  </si>
  <si>
    <t>Email:</t>
  </si>
  <si>
    <t>Website :</t>
  </si>
  <si>
    <t>Mailing address if other than above:</t>
  </si>
  <si>
    <t>THE AUTORITÉ DES MARCHÉS FINANCIERS</t>
  </si>
  <si>
    <t>* Required field</t>
  </si>
  <si>
    <t>ANNUAL STATEMENT</t>
  </si>
  <si>
    <t>TABLE OF CONTENTS</t>
  </si>
  <si>
    <t>Schedule</t>
  </si>
  <si>
    <t>Consolidated Balance sheet</t>
  </si>
  <si>
    <t>Consolidated Statement of income</t>
  </si>
  <si>
    <t>Consolidated Statement of changes in equity</t>
  </si>
  <si>
    <t>Loan summary</t>
  </si>
  <si>
    <t>Mortgage loans</t>
  </si>
  <si>
    <t>Summary of mortgage loans by amount</t>
  </si>
  <si>
    <t>Mortgage loan characteristics</t>
  </si>
  <si>
    <t>Summary of consumer loans by amount</t>
  </si>
  <si>
    <t>Consumer loans</t>
  </si>
  <si>
    <t>Summary of commercial loans by amount</t>
  </si>
  <si>
    <t>Commercial loans</t>
  </si>
  <si>
    <t>Summary of leasing contracts by amount</t>
  </si>
  <si>
    <t>Summary of financial institutions and institutional loans by amount</t>
  </si>
  <si>
    <t>Financial institutions and institutional loans by amount</t>
  </si>
  <si>
    <t>Securities</t>
  </si>
  <si>
    <t>List of the 25 largest loans</t>
  </si>
  <si>
    <t>List of loans to associated persons</t>
  </si>
  <si>
    <t>List of loans to interested persons</t>
  </si>
  <si>
    <t>Investments in subsidiaries</t>
  </si>
  <si>
    <t>Loans and advances to subsidiaries</t>
  </si>
  <si>
    <t>Fair value of derivative financial instruments</t>
  </si>
  <si>
    <r>
      <t>Securities - Resale a</t>
    </r>
    <r>
      <rPr>
        <sz val="9"/>
        <color rgb="FF0C0C0C"/>
        <rFont val="Arial"/>
        <family val="2"/>
      </rPr>
      <t>gre</t>
    </r>
    <r>
      <rPr>
        <sz val="9"/>
        <color rgb="FF181818"/>
        <rFont val="Arial"/>
        <family val="2"/>
      </rPr>
      <t>emen</t>
    </r>
    <r>
      <rPr>
        <sz val="9"/>
        <color rgb="FF0C0C0C"/>
        <rFont val="Arial"/>
        <family val="2"/>
      </rPr>
      <t>ts </t>
    </r>
    <r>
      <rPr>
        <sz val="9"/>
        <color rgb="FF000000"/>
        <rFont val="Arial"/>
        <family val="2"/>
      </rPr>
      <t xml:space="preserve">and repurchase </t>
    </r>
    <r>
      <rPr>
        <sz val="9"/>
        <color rgb="FF0C0C0C"/>
        <rFont val="Arial"/>
        <family val="2"/>
      </rPr>
      <t>ag</t>
    </r>
    <r>
      <rPr>
        <sz val="9"/>
        <color rgb="FF181818"/>
        <rFont val="Arial"/>
        <family val="2"/>
      </rPr>
      <t>reements</t>
    </r>
    <r>
      <rPr>
        <sz val="9"/>
        <color rgb="FF3C3C3C"/>
        <rFont val="Arial"/>
        <family val="2"/>
      </rPr>
      <t> </t>
    </r>
  </si>
  <si>
    <t>Immeuble à l'usage de la société /immobilisations corporelles</t>
  </si>
  <si>
    <r>
      <t>Investment p</t>
    </r>
    <r>
      <rPr>
        <sz val="9"/>
        <color rgb="FF181818"/>
        <rFont val="Arial"/>
        <family val="2"/>
      </rPr>
      <t>rop</t>
    </r>
    <r>
      <rPr>
        <sz val="9"/>
        <color rgb="FF242424"/>
        <rFont val="Arial"/>
        <family val="2"/>
      </rPr>
      <t>erty</t>
    </r>
  </si>
  <si>
    <t>Own use property / Fixed assets</t>
  </si>
  <si>
    <r>
      <t>Intangible</t>
    </r>
    <r>
      <rPr>
        <sz val="9"/>
        <color rgb="FF181818"/>
        <rFont val="Arial"/>
        <family val="2"/>
      </rPr>
      <t> fix</t>
    </r>
    <r>
      <rPr>
        <sz val="9"/>
        <color rgb="FF242424"/>
        <rFont val="Arial"/>
        <family val="2"/>
      </rPr>
      <t>ed </t>
    </r>
    <r>
      <rPr>
        <sz val="9"/>
        <color rgb="FF181818"/>
        <rFont val="Arial"/>
        <family val="2"/>
      </rPr>
      <t>assets</t>
    </r>
    <r>
      <rPr>
        <sz val="9"/>
        <color rgb="FF242424"/>
        <rFont val="Arial"/>
        <family val="2"/>
      </rPr>
      <t> </t>
    </r>
  </si>
  <si>
    <t>Deposit portfolio</t>
  </si>
  <si>
    <t>Summary of deposits and certificates by amount</t>
  </si>
  <si>
    <t>List of the 25 largest depositors</t>
  </si>
  <si>
    <t>Deposits issued through brokers</t>
  </si>
  <si>
    <t>Other liabilities</t>
  </si>
  <si>
    <t>Subordinated indebtedness</t>
  </si>
  <si>
    <t>Capital stock</t>
  </si>
  <si>
    <t>Resident shareholders</t>
  </si>
  <si>
    <t>Non-resident shareholders</t>
  </si>
  <si>
    <t>Management and administration revenues for estate, trust and agency activities</t>
  </si>
  <si>
    <t>Other expenses excluding interest charges</t>
  </si>
  <si>
    <t>Commitments</t>
  </si>
  <si>
    <t>Summary of assets under management/assets under administration by product/service activity</t>
  </si>
  <si>
    <t>Branches and regional offices by province</t>
  </si>
  <si>
    <t>Statement of gross revenue earned in Québec, for assessment purposes</t>
  </si>
  <si>
    <t>Regulatory ratios</t>
  </si>
  <si>
    <t>Consolidated comprehensive income</t>
  </si>
  <si>
    <t>Loans' credit rating</t>
  </si>
  <si>
    <t>Other assets</t>
  </si>
  <si>
    <t>LEGEND</t>
  </si>
  <si>
    <t>Underlined</t>
  </si>
  <si>
    <t>Nouvelle annexe</t>
  </si>
  <si>
    <t>New schedule</t>
  </si>
  <si>
    <t>Locked field - Formula</t>
  </si>
  <si>
    <t>Input field</t>
  </si>
  <si>
    <t>Locked field - Data carried over</t>
  </si>
  <si>
    <t>Locked field - Empty</t>
  </si>
  <si>
    <t>Required field (Identification and Certification Schedules)</t>
  </si>
  <si>
    <t>Hyperlink</t>
  </si>
  <si>
    <t>TABLE OF CONTENTS (Continued)</t>
  </si>
  <si>
    <t>TABLE DES MATIÈRES (Suite)</t>
  </si>
  <si>
    <t>Trimestre</t>
  </si>
  <si>
    <t>annuel</t>
  </si>
  <si>
    <t>Valeurs mobilières empruntées ou acquises en vertu de convention de revente (prise en pension)</t>
  </si>
  <si>
    <t xml:space="preserve">Total des placements dans les filiales </t>
  </si>
  <si>
    <t>ACTIF (suite)</t>
  </si>
  <si>
    <t>Actifs non courants détenus en vue de la vente et activités abandonnées</t>
  </si>
  <si>
    <t>Bonds and Debentures</t>
  </si>
  <si>
    <t>Government – Federal, Provincial and Municipal</t>
  </si>
  <si>
    <t>Government – Foreign</t>
  </si>
  <si>
    <t>Corporate – Canadian</t>
  </si>
  <si>
    <t>Corporate – Foreign</t>
  </si>
  <si>
    <t>Common and Preferred Shares</t>
  </si>
  <si>
    <t>Other Investments</t>
  </si>
  <si>
    <t>Total Securities</t>
  </si>
  <si>
    <t>Loans</t>
  </si>
  <si>
    <t>Insured Residential</t>
  </si>
  <si>
    <t>Uninsured Residential</t>
  </si>
  <si>
    <t>Non-Residential</t>
  </si>
  <si>
    <t>Leasing</t>
  </si>
  <si>
    <t>Foreclosed Real Estate</t>
  </si>
  <si>
    <t>Total Loans</t>
  </si>
  <si>
    <t>Loans to and Investments in Subsidiaries</t>
  </si>
  <si>
    <t>Equity in Subsidiaries</t>
  </si>
  <si>
    <t>Loans and Advances</t>
  </si>
  <si>
    <t>Total Investments in Subsidiaries</t>
  </si>
  <si>
    <t>Investments in Associates and Joint Ventures</t>
  </si>
  <si>
    <t>Derivative Financial Instruments</t>
  </si>
  <si>
    <t>Investment Properties</t>
  </si>
  <si>
    <t>Real Estate</t>
  </si>
  <si>
    <t>Other Assets</t>
  </si>
  <si>
    <t>Property and Equipment</t>
  </si>
  <si>
    <t>Intangible Assets</t>
  </si>
  <si>
    <t>Defined Benefit Pension Plan Assets</t>
  </si>
  <si>
    <t>Prepaid and Deferred Charges</t>
  </si>
  <si>
    <t>Total Other Assets</t>
  </si>
  <si>
    <t>TOTAL ASSETS</t>
  </si>
  <si>
    <t>Total de l'impôt sur le revenu</t>
  </si>
  <si>
    <t>LIABILITIES</t>
  </si>
  <si>
    <t>Deposits</t>
  </si>
  <si>
    <t>Total Deposits</t>
  </si>
  <si>
    <t>Other Liabilities</t>
  </si>
  <si>
    <t>Obligations Related to Borrowed Securities</t>
  </si>
  <si>
    <t>Obligations Related to Assets Sold Under Repurchase Agreements</t>
  </si>
  <si>
    <t>Deferred Income</t>
  </si>
  <si>
    <t>Amounts due in respect of Staff Pension Plans</t>
  </si>
  <si>
    <t>Subordinated Debt</t>
  </si>
  <si>
    <t>TOTAL LIABILITIES</t>
  </si>
  <si>
    <t>Income Taxes</t>
  </si>
  <si>
    <t>Current</t>
  </si>
  <si>
    <t>Deferred</t>
  </si>
  <si>
    <t>Total Income Taxes</t>
  </si>
  <si>
    <t>Common Shares</t>
  </si>
  <si>
    <t>Preferred Shares</t>
  </si>
  <si>
    <t>Redeemable</t>
  </si>
  <si>
    <t>Non-redeemable</t>
  </si>
  <si>
    <t>Total Preferred Shares</t>
  </si>
  <si>
    <t>Contributed Surplus</t>
  </si>
  <si>
    <t>Retained Earnings</t>
  </si>
  <si>
    <t>Accumulated Other Comprehensive Income (Loss)</t>
  </si>
  <si>
    <t>Non-controlling Interests</t>
  </si>
  <si>
    <t>TOTAL SHAREHOLDERS' EQUITY</t>
  </si>
  <si>
    <t>TOTAL LIABILITIES AND SHAREHOLDERS' EQUITY</t>
  </si>
  <si>
    <t>Individuals</t>
  </si>
  <si>
    <t xml:space="preserve"> Pour l'exercice terminé le</t>
  </si>
  <si>
    <t xml:space="preserve"> Pour la période terminée le</t>
  </si>
  <si>
    <t>For the fiscal year ended</t>
  </si>
  <si>
    <t>For the period ended</t>
  </si>
  <si>
    <t>AUTRES REVENUS (suite)</t>
  </si>
  <si>
    <t>INTEREST INCOME</t>
  </si>
  <si>
    <t>Interest Income</t>
  </si>
  <si>
    <t>Mortgage Loans</t>
  </si>
  <si>
    <t>Commercial Loans</t>
  </si>
  <si>
    <t>Consumer Loans</t>
  </si>
  <si>
    <t>Collateral Loans</t>
  </si>
  <si>
    <t>Other Interest Income</t>
  </si>
  <si>
    <t>Total Interest Income</t>
  </si>
  <si>
    <t>Interest Expenses</t>
  </si>
  <si>
    <t>Demand Deposits</t>
  </si>
  <si>
    <t>Term Deposits and Certificates</t>
  </si>
  <si>
    <t>Other Loans</t>
  </si>
  <si>
    <t>Other Interest Expenses</t>
  </si>
  <si>
    <t>Total Interest Expenses</t>
  </si>
  <si>
    <t>Net Interest Income</t>
  </si>
  <si>
    <t>OTHER INCOME</t>
  </si>
  <si>
    <t>Trading Income</t>
  </si>
  <si>
    <t>Real Estate for Own Use</t>
  </si>
  <si>
    <t>Net Income (Loss) from Real Estate</t>
  </si>
  <si>
    <t>Total Net Income (Loss) from Real Estate</t>
  </si>
  <si>
    <t>Income (Loss) on Securities</t>
  </si>
  <si>
    <t>Fees and Commissions</t>
  </si>
  <si>
    <t>Management Fees</t>
  </si>
  <si>
    <t>Other</t>
  </si>
  <si>
    <t>Loan and Commitment Fees</t>
  </si>
  <si>
    <t>Estates, Trusts and Agencies</t>
  </si>
  <si>
    <t>Total Fees and Commissions</t>
  </si>
  <si>
    <t>Earnings (Losses) from Associates and Joint Ventures</t>
  </si>
  <si>
    <t>NON-INTEREST EXPENSES</t>
  </si>
  <si>
    <t>Salaries</t>
  </si>
  <si>
    <t>Mortgage Expenses</t>
  </si>
  <si>
    <t>Directors’ Fees</t>
  </si>
  <si>
    <t>Audit and Accounting Fees</t>
  </si>
  <si>
    <t>Other Non-Interest Expenses</t>
  </si>
  <si>
    <t>Other Non-Interest Income</t>
  </si>
  <si>
    <t>Total Other Income</t>
  </si>
  <si>
    <t>Total Non-Interest Expenses</t>
  </si>
  <si>
    <t>Net Income (Loss) before Discontinued Operations</t>
  </si>
  <si>
    <t>Discontinued Operations</t>
  </si>
  <si>
    <t>NET INCOME (LOSS)</t>
  </si>
  <si>
    <t>Attributable to:</t>
  </si>
  <si>
    <t>Equity Holders</t>
  </si>
  <si>
    <t>NET INCOME (LOSS) BEFORE TAXES AND DISCONTINUED OPERATIONS</t>
  </si>
  <si>
    <t>Total Income (Loss) on Securities</t>
  </si>
  <si>
    <t>Items that may be reclassified subsequently to Net Income</t>
  </si>
  <si>
    <t>Reclassification of (Gains)/Losses to Earnings</t>
  </si>
  <si>
    <t>Derivatives Designated as Cash Flow Hedges</t>
  </si>
  <si>
    <t>Change in Unrealized Gains and Losses</t>
  </si>
  <si>
    <t>Foreign Currency Translation</t>
  </si>
  <si>
    <t>Impact of Hedging</t>
  </si>
  <si>
    <t>Subtotal of items that may be reclassified subsequently to Net Income</t>
  </si>
  <si>
    <t>Revaluation Surplus</t>
  </si>
  <si>
    <t>Employee Benefits</t>
  </si>
  <si>
    <t>Remeasurements of Defined Benefit Plans</t>
  </si>
  <si>
    <t>Subtotal of items that will not be reclassified subsequently to Net Income</t>
  </si>
  <si>
    <t>Total Other Comprehensive Income (Loss)</t>
  </si>
  <si>
    <t>TOTAL COMPREHENSIVE INCOME (LOSS)</t>
  </si>
  <si>
    <t>Others</t>
  </si>
  <si>
    <t>CASH</t>
  </si>
  <si>
    <t>Balance</t>
  </si>
  <si>
    <t>Not available (N.A.)</t>
  </si>
  <si>
    <t>Current loans</t>
  </si>
  <si>
    <t>Number</t>
  </si>
  <si>
    <t>Residential</t>
  </si>
  <si>
    <t>Total - Residential</t>
  </si>
  <si>
    <t>Hotels/Motels</t>
  </si>
  <si>
    <t>INSURED LOANS</t>
  </si>
  <si>
    <t>Amount</t>
  </si>
  <si>
    <t>UNINSURED LOANS</t>
  </si>
  <si>
    <t>TOTAL INSURED MORTGAGE LOANS</t>
  </si>
  <si>
    <t>TOTAL UNINSURED MORTGAGE LOANS</t>
  </si>
  <si>
    <t>FORECLOSURES</t>
  </si>
  <si>
    <t>Net Income (loss)</t>
  </si>
  <si>
    <t>STRATA</t>
  </si>
  <si>
    <t>Over 250 to 500</t>
  </si>
  <si>
    <t>Over 500 to 1,000</t>
  </si>
  <si>
    <t>Over 1,000 to 5,000</t>
  </si>
  <si>
    <t>Over 5,000</t>
  </si>
  <si>
    <t>Residential Mortgage Loans - Insured CMHC</t>
  </si>
  <si>
    <t>Residential Mortgage Loans - 
Uninsured</t>
  </si>
  <si>
    <t>Residential Mortgage Loans - Insured Other</t>
  </si>
  <si>
    <t>0 to 250</t>
  </si>
  <si>
    <t>&gt; 50% and ≤ 65%</t>
  </si>
  <si>
    <t>&gt; 65% and ≤ 75%</t>
  </si>
  <si>
    <t>&gt; 75% and ≤ 80%</t>
  </si>
  <si>
    <t>&gt; 80% and ≤ 85%</t>
  </si>
  <si>
    <t>&gt; 85% and ≤ 90%</t>
  </si>
  <si>
    <t>&gt; 90% and ≤ 95%</t>
  </si>
  <si>
    <t>&gt; 95% and ≤ 100%</t>
  </si>
  <si>
    <t>≤ 15 years</t>
  </si>
  <si>
    <t>&gt; 40 years</t>
  </si>
  <si>
    <t>Residential Mortgage Loans</t>
  </si>
  <si>
    <t>Insured</t>
  </si>
  <si>
    <t>Uninsured</t>
  </si>
  <si>
    <t>LOAN TO VALUE RATIOS (LTV)
( %)</t>
  </si>
  <si>
    <t>TOTAL DEBT SERVICE RATIO
(%)</t>
  </si>
  <si>
    <t>&gt; 25% and ≤ 30%</t>
  </si>
  <si>
    <t>&gt; 30% and ≤ 35%</t>
  </si>
  <si>
    <t>&gt; 35% and ≤ 40%</t>
  </si>
  <si>
    <t>&gt; 40% and ≤ 45%</t>
  </si>
  <si>
    <t>&gt; 45% and ≤ 50%</t>
  </si>
  <si>
    <t>&gt; 50% and ≤ 55%</t>
  </si>
  <si>
    <t>&gt; 500 and ≤ 550</t>
  </si>
  <si>
    <t>&gt; 550 and ≤ 600</t>
  </si>
  <si>
    <t>&gt; 600 and ≤ 650</t>
  </si>
  <si>
    <t>&gt; 650 and ≤ 700</t>
  </si>
  <si>
    <t>&gt; 700 and ≤ 750</t>
  </si>
  <si>
    <t>&gt; 15 years and ≤ 20 years</t>
  </si>
  <si>
    <t>&gt; 20 years and ≤ 25 years</t>
  </si>
  <si>
    <t>&gt; 25 years and ≤ 30 years</t>
  </si>
  <si>
    <t>&gt; 30 years and ≤ 35 years</t>
  </si>
  <si>
    <t>&gt; 35 years and ≤ 40 years</t>
  </si>
  <si>
    <t>CREDIT RATING AGENCY RATING</t>
  </si>
  <si>
    <t>0 to 25</t>
  </si>
  <si>
    <t>Over 25 to 50</t>
  </si>
  <si>
    <t>Over 50 to 100</t>
  </si>
  <si>
    <t>Over 100 to 150</t>
  </si>
  <si>
    <t>Over 150</t>
  </si>
  <si>
    <t>TOTAL CONSUMER LOANS</t>
  </si>
  <si>
    <t>0 to 350</t>
  </si>
  <si>
    <t>TOTAL COMMERCIAL LOANS</t>
  </si>
  <si>
    <t>Over 100 to 200</t>
  </si>
  <si>
    <t>Over 200 to 500</t>
  </si>
  <si>
    <t>Over 500</t>
  </si>
  <si>
    <t>TOTAL LEASING CONTRACTS</t>
  </si>
  <si>
    <t xml:space="preserve">0 to 100 </t>
  </si>
  <si>
    <t xml:space="preserve">0 à 100 </t>
  </si>
  <si>
    <t xml:space="preserve">Over 100  to 200 </t>
  </si>
  <si>
    <t xml:space="preserve">Over 200 </t>
  </si>
  <si>
    <t>TOTAL COLLATERAL LOANS</t>
  </si>
  <si>
    <t>0 to 500</t>
  </si>
  <si>
    <t>TYPE OF LOAN</t>
  </si>
  <si>
    <t>Category</t>
  </si>
  <si>
    <t>Valuation</t>
  </si>
  <si>
    <t>Year</t>
  </si>
  <si>
    <t>Security</t>
  </si>
  <si>
    <t>Type of loan (01)</t>
  </si>
  <si>
    <t>Mortgage</t>
  </si>
  <si>
    <t>Institutional</t>
  </si>
  <si>
    <t>GROUP No.</t>
  </si>
  <si>
    <t>N.H.A. or conv.</t>
  </si>
  <si>
    <t>Term</t>
  </si>
  <si>
    <t>Type of loan (02)</t>
  </si>
  <si>
    <t>NAME OF SUBSIDIARY</t>
  </si>
  <si>
    <t>TOTAL LOANS AND ADVANCES TO SUBSIDIARIES</t>
  </si>
  <si>
    <t>Subordinated debt</t>
  </si>
  <si>
    <t xml:space="preserve">0 to 100  </t>
  </si>
  <si>
    <t xml:space="preserve">Over 100 to 250  </t>
  </si>
  <si>
    <t xml:space="preserve">Over 250 to 1,000  </t>
  </si>
  <si>
    <t xml:space="preserve">Over 1,000 to 10,000  </t>
  </si>
  <si>
    <t xml:space="preserve">Over 10,000  </t>
  </si>
  <si>
    <t>Over 350 to 1,000</t>
  </si>
  <si>
    <t xml:space="preserve">Over 500  to 1,000 </t>
  </si>
  <si>
    <t>Over 1,000  to 5,000</t>
  </si>
  <si>
    <t>Over 5,000  to 10,000</t>
  </si>
  <si>
    <t xml:space="preserve">Over 10,000 </t>
  </si>
  <si>
    <t>Name of depositor</t>
  </si>
  <si>
    <t>Total deposits</t>
  </si>
  <si>
    <t>Guaranteed deposits</t>
  </si>
  <si>
    <t>Type of deposit</t>
  </si>
  <si>
    <t>Individual</t>
  </si>
  <si>
    <t>SME</t>
  </si>
  <si>
    <t>Large business</t>
  </si>
  <si>
    <t>Public sector</t>
  </si>
  <si>
    <t>Type of deposit (05)</t>
  </si>
  <si>
    <t>Demand deposits and certificates</t>
  </si>
  <si>
    <t>Term deposits and certificates</t>
  </si>
  <si>
    <t>RRSPs\RIFFs and other registered plans</t>
  </si>
  <si>
    <t>TYPE OF DEPOSIT</t>
  </si>
  <si>
    <t>Broker 1</t>
  </si>
  <si>
    <t>Broker 2</t>
  </si>
  <si>
    <t>Broker 4</t>
  </si>
  <si>
    <t>Broker 5</t>
  </si>
  <si>
    <t>Broker 6</t>
  </si>
  <si>
    <t>Broker 7</t>
  </si>
  <si>
    <t>Broker 8</t>
  </si>
  <si>
    <t>Broker 9</t>
  </si>
  <si>
    <t>Broker 10</t>
  </si>
  <si>
    <t>Name of broker</t>
  </si>
  <si>
    <t>Term deposits and certificates (0 to 30 days)</t>
  </si>
  <si>
    <t>Term deposits and certificates (1 to 3 months)</t>
  </si>
  <si>
    <t>Term deposits and certificates (3 to 6 months)</t>
  </si>
  <si>
    <t>Term deposits and certificates (6 to 12 months)</t>
  </si>
  <si>
    <t>Term deposits and certificates (1 to 2 years)</t>
  </si>
  <si>
    <t>Term deposits and certificates (2 to 3 years)</t>
  </si>
  <si>
    <t>Term deposits and certificates (3 to 5 years)</t>
  </si>
  <si>
    <t>Term deposits and certificates (over 5 years) - 
non-redeemable on demand after 5 years</t>
  </si>
  <si>
    <t>Term deposits and certificates (over 5 years) - 
redeemable on demand after 5 years</t>
  </si>
  <si>
    <t>Deposits Obtained via Financial Intermediary Agents</t>
  </si>
  <si>
    <t>Type of depositor (02)</t>
  </si>
  <si>
    <t>NCCF (Net Cumulative Cash Flow)</t>
  </si>
  <si>
    <t>LCR (Liquidity Coverage Ratio)</t>
  </si>
  <si>
    <t>Leverage Ratio</t>
  </si>
  <si>
    <t>Formula</t>
  </si>
  <si>
    <t>Reference</t>
  </si>
  <si>
    <t>TYPE RATIO</t>
  </si>
  <si>
    <t xml:space="preserve">= Line 040 / Line 070 </t>
  </si>
  <si>
    <t xml:space="preserve">= Line 050 / Line 080 </t>
  </si>
  <si>
    <t>= Line 060 / Line 090</t>
  </si>
  <si>
    <t>= Line 050 / Line 130</t>
  </si>
  <si>
    <t>Net interest income</t>
  </si>
  <si>
    <t>Trading income</t>
  </si>
  <si>
    <t>Net income (loss) from real estate</t>
  </si>
  <si>
    <t>Other non-interest income</t>
  </si>
  <si>
    <t>Earnings (losses) from subsidiary operations</t>
  </si>
  <si>
    <t>Calculation of financial intermediary revenue generated in Québec</t>
  </si>
  <si>
    <t>TERM DEPOSITS AND CERTIFICATES</t>
  </si>
  <si>
    <t>Balance previous year</t>
  </si>
  <si>
    <t>Balance current year</t>
  </si>
  <si>
    <t>AVERAGE BALANCE</t>
  </si>
  <si>
    <t>Fees and commissions generated in Québec</t>
  </si>
  <si>
    <t>Total revenue earned in Québec, for assessment purposes</t>
  </si>
  <si>
    <t>Nova Scotia</t>
  </si>
  <si>
    <t>New Brunswick</t>
  </si>
  <si>
    <t>Newfoundland and Labrador</t>
  </si>
  <si>
    <t>N.W.T./Yukon/Nunavut</t>
  </si>
  <si>
    <t>Foreign</t>
  </si>
  <si>
    <t>PROVINCE/TERRITORY</t>
  </si>
  <si>
    <t>Assets under Management/Assets
under Administration</t>
  </si>
  <si>
    <t>(a) Les données de la colonne 07 sont incluses dans la colonne 06.</t>
  </si>
  <si>
    <t>(a) Amounts of column 07 are already included in column 06.</t>
  </si>
  <si>
    <r>
      <rPr>
        <vertAlign val="superscript"/>
        <sz val="11"/>
        <rFont val="Calibri"/>
        <family val="2"/>
        <scheme val="minor"/>
      </rPr>
      <t xml:space="preserve"> (a) </t>
    </r>
    <r>
      <rPr>
        <sz val="11"/>
        <rFont val="Calibri"/>
        <family val="2"/>
        <scheme val="minor"/>
      </rPr>
      <t xml:space="preserve">Fees and Commissions from Estates, Trusts and Agencies </t>
    </r>
  </si>
  <si>
    <t>(a) Honoraires et commissions provenant des successions, fiducies et mandats</t>
  </si>
  <si>
    <t>(a) Excluding provision for losses.</t>
  </si>
  <si>
    <t>(a) Excluant la dépense de provision pour pertes sur prêts.</t>
  </si>
  <si>
    <t>PERSONAL TRUST SERVICES</t>
  </si>
  <si>
    <t>Self administered registered savings
plans and non-discretionary accounts</t>
  </si>
  <si>
    <t>Mutual funds</t>
  </si>
  <si>
    <t>Personal trust accounts</t>
  </si>
  <si>
    <t>Trust cash positions</t>
  </si>
  <si>
    <t>Investments – bonds, shares</t>
  </si>
  <si>
    <t>Guaranteed deposits – affiliated entities</t>
  </si>
  <si>
    <t>Segregated funds and mutual funds</t>
  </si>
  <si>
    <t>INSTITUTIONAL TRUST SERVICES</t>
  </si>
  <si>
    <t>Agencies</t>
  </si>
  <si>
    <t xml:space="preserve"> Administration plans</t>
  </si>
  <si>
    <t>TOTAL ASSETS UNDER MANAGEMENT</t>
  </si>
  <si>
    <t>Financial Instruments with Contractual Amounts
Representing Credit Risk</t>
  </si>
  <si>
    <t>Guarantees and Standby Letters of Credit</t>
  </si>
  <si>
    <t>Documentary and Commercial Letters of Credit</t>
  </si>
  <si>
    <t>Commitments to Extend Credit</t>
  </si>
  <si>
    <t>Note Issuance/Revolving Underwriting Facilities</t>
  </si>
  <si>
    <t>TOTAL COMMITMENTS</t>
  </si>
  <si>
    <r>
      <rPr>
        <vertAlign val="superscript"/>
        <sz val="11"/>
        <rFont val="Calibri"/>
        <family val="2"/>
        <scheme val="minor"/>
      </rPr>
      <t>(a)</t>
    </r>
    <r>
      <rPr>
        <sz val="11"/>
        <rFont val="Calibri"/>
        <family val="2"/>
        <scheme val="minor"/>
      </rPr>
      <t xml:space="preserve"> Term
(years)</t>
    </r>
  </si>
  <si>
    <r>
      <rPr>
        <vertAlign val="superscript"/>
        <sz val="11"/>
        <rFont val="Calibri"/>
        <family val="2"/>
        <scheme val="minor"/>
      </rPr>
      <t>(a)</t>
    </r>
    <r>
      <rPr>
        <sz val="11"/>
        <rFont val="Calibri"/>
        <family val="2"/>
        <scheme val="minor"/>
      </rPr>
      <t xml:space="preserve"> Terme
(années)</t>
    </r>
  </si>
  <si>
    <r>
      <rPr>
        <i/>
        <vertAlign val="superscript"/>
        <sz val="9"/>
        <color theme="1"/>
        <rFont val="Calibri"/>
        <family val="2"/>
        <scheme val="minor"/>
      </rPr>
      <t>(a)</t>
    </r>
    <r>
      <rPr>
        <i/>
        <sz val="9"/>
        <color theme="1"/>
        <rFont val="Calibri"/>
        <family val="2"/>
        <scheme val="minor"/>
      </rPr>
      <t xml:space="preserve"> Indiquer le terme du dépôt, s'il s'agit d'un dépôt ou d'un certificat à terme. 
Si un même déposant possède plusieurs dépôts, inscrire le terme le plus court. </t>
    </r>
  </si>
  <si>
    <r>
      <rPr>
        <i/>
        <vertAlign val="superscript"/>
        <sz val="9"/>
        <color theme="1"/>
        <rFont val="Calibri"/>
        <family val="2"/>
        <scheme val="minor"/>
      </rPr>
      <t xml:space="preserve">(a) </t>
    </r>
    <r>
      <rPr>
        <i/>
        <sz val="9"/>
        <color theme="1"/>
        <rFont val="Calibri"/>
        <family val="2"/>
        <scheme val="minor"/>
      </rPr>
      <t>For term deposits or term certificates, indicate deposit term.
If a depositor has made several deposits, indicate the shortest term.</t>
    </r>
  </si>
  <si>
    <t>Fixed Rate</t>
  </si>
  <si>
    <t>Non-Interest Rate Sensitive</t>
  </si>
  <si>
    <t>7 + Yrs.</t>
  </si>
  <si>
    <t>1 Day
- 1 M</t>
  </si>
  <si>
    <t>1 M + 
- 3 M</t>
  </si>
  <si>
    <t>Variable Rate</t>
  </si>
  <si>
    <t>Canadian</t>
  </si>
  <si>
    <t>Provincial Gouvernment</t>
  </si>
  <si>
    <t>Federal Gouvernment</t>
  </si>
  <si>
    <t>Municipal and Public Administrations, School Boards</t>
  </si>
  <si>
    <t>SHORT TERM</t>
  </si>
  <si>
    <t>Subtotal</t>
  </si>
  <si>
    <t>Balance Sheet Value</t>
  </si>
  <si>
    <t>No Rating</t>
  </si>
  <si>
    <t>Rating Assigned to Issue</t>
  </si>
  <si>
    <t>Rating Source</t>
  </si>
  <si>
    <t>Rating Agency</t>
  </si>
  <si>
    <t>Internal Rating</t>
  </si>
  <si>
    <t>Asset-Backed Securities</t>
  </si>
  <si>
    <t>Public Administrations - Foreign</t>
  </si>
  <si>
    <t>Balance at End</t>
  </si>
  <si>
    <t>Provisions/
Write-offs</t>
  </si>
  <si>
    <t>Provisions/
Write-Offs</t>
  </si>
  <si>
    <t>Net Amount</t>
  </si>
  <si>
    <t>Bank of Canada</t>
  </si>
  <si>
    <t>Canadian Financial Institutions</t>
  </si>
  <si>
    <t>Federal and Provincial Governments</t>
  </si>
  <si>
    <t>Foreign Governments</t>
  </si>
  <si>
    <t>Foreign Financial Institutions</t>
  </si>
  <si>
    <t>Office Buildings</t>
  </si>
  <si>
    <t>Total - Non-Residential</t>
  </si>
  <si>
    <t>Definition of Rating Code</t>
  </si>
  <si>
    <t>RATING</t>
  </si>
  <si>
    <t>Name of Borrower</t>
  </si>
  <si>
    <t>Year Granted</t>
  </si>
  <si>
    <t>Interest Rate</t>
  </si>
  <si>
    <t>Original Loan</t>
  </si>
  <si>
    <t>Balance of Loan</t>
  </si>
  <si>
    <t>Prior Encumbrances</t>
  </si>
  <si>
    <t>City and Province</t>
  </si>
  <si>
    <t>Months in Default</t>
  </si>
  <si>
    <t>Type of Loan</t>
  </si>
  <si>
    <t>Off-Balance Sheet Commitments</t>
  </si>
  <si>
    <t xml:space="preserve">Prior Encumbrances </t>
  </si>
  <si>
    <t>Credit Rating</t>
  </si>
  <si>
    <t>% of Shares Held</t>
  </si>
  <si>
    <t>Details of Investment</t>
  </si>
  <si>
    <t>Book Value (Equity Method)</t>
  </si>
  <si>
    <t xml:space="preserve"> Name of Subsidiary</t>
  </si>
  <si>
    <t>Indemnity Bond</t>
  </si>
  <si>
    <t>% Held</t>
  </si>
  <si>
    <t>Assets</t>
  </si>
  <si>
    <t>Liabilities</t>
  </si>
  <si>
    <t>Total Income</t>
  </si>
  <si>
    <t>Associates</t>
  </si>
  <si>
    <t>Joint Ventures</t>
  </si>
  <si>
    <t>Commodity Contracts</t>
  </si>
  <si>
    <t>Interest Rate Contract</t>
  </si>
  <si>
    <t>Foreign Exchange Swaps</t>
  </si>
  <si>
    <t>Foreign Exchange Contracts</t>
  </si>
  <si>
    <t>Future Foreign Exchange Contracts</t>
  </si>
  <si>
    <t>Interest Rate Contracts</t>
  </si>
  <si>
    <t>Future Contracts</t>
  </si>
  <si>
    <t>Fair Value Hedges</t>
  </si>
  <si>
    <t>Cash Flow Hedges</t>
  </si>
  <si>
    <t>OTHER CONTRACTS</t>
  </si>
  <si>
    <t>Less 1 Yr</t>
  </si>
  <si>
    <t>5 + Yrs.</t>
  </si>
  <si>
    <t>INTEREST RATE CONTRACTS</t>
  </si>
  <si>
    <t>Interest Rate Swaps</t>
  </si>
  <si>
    <t>FOREIGN EXCHANGE CONTRACTS</t>
  </si>
  <si>
    <t>Exchange Traded Contracts</t>
  </si>
  <si>
    <t>Maturity</t>
  </si>
  <si>
    <t>3 + - 5 Yrs.</t>
  </si>
  <si>
    <t>Total Net Positive Mark to Market Exposures by Credit Rating and Contract Class</t>
  </si>
  <si>
    <t>Foreign Exchange Contract</t>
  </si>
  <si>
    <t>Below BBB</t>
  </si>
  <si>
    <t>Unrated</t>
  </si>
  <si>
    <t>Total Gross Positive Mark to Market Exposures by Credit Rating and Contract Class</t>
  </si>
  <si>
    <t>The Five Largest Contracts</t>
  </si>
  <si>
    <t xml:space="preserve"> Company Name</t>
  </si>
  <si>
    <t>Net Positive Mark to Market</t>
  </si>
  <si>
    <t>Rating</t>
  </si>
  <si>
    <t>COST</t>
  </si>
  <si>
    <t>Balance at the Beginning</t>
  </si>
  <si>
    <t>BALANCE AT END</t>
  </si>
  <si>
    <t>Business Acquisitions</t>
  </si>
  <si>
    <t>ACCUMULATED AMORTIZATION</t>
  </si>
  <si>
    <t>Amortization</t>
  </si>
  <si>
    <t>NET BOOK VALUE</t>
  </si>
  <si>
    <t>Net Balance Sheet Value</t>
  </si>
  <si>
    <t>SECTOR</t>
  </si>
  <si>
    <t>Fishing, Hunting and Trapping</t>
  </si>
  <si>
    <t>Forestry, Logging and Other</t>
  </si>
  <si>
    <t>Manufacturing</t>
  </si>
  <si>
    <t>Wood, Paper and Printing</t>
  </si>
  <si>
    <t>Other Manufacturing</t>
  </si>
  <si>
    <t>Construction/Real Estate</t>
  </si>
  <si>
    <t>Pipeline Transportation</t>
  </si>
  <si>
    <t>Truck Transportation</t>
  </si>
  <si>
    <t>Transit and Ground Passenger Transportation</t>
  </si>
  <si>
    <t>Warehousing</t>
  </si>
  <si>
    <t>Other Transportation and Warehousing</t>
  </si>
  <si>
    <t>Information and Cultural Industries</t>
  </si>
  <si>
    <t>Utilities</t>
  </si>
  <si>
    <t>Retail Trade</t>
  </si>
  <si>
    <t>Wholesale Trade</t>
  </si>
  <si>
    <t>Food and Beverage Stores</t>
  </si>
  <si>
    <t>Health and Personal Care Stores</t>
  </si>
  <si>
    <t>Motor Vehicle and Parts Dealers</t>
  </si>
  <si>
    <t>Building Material and Garden Equipment and Supplies Dealers</t>
  </si>
  <si>
    <t>Professional, Scientific and Technical Services</t>
  </si>
  <si>
    <t>Accommodation and Food Services</t>
  </si>
  <si>
    <t>Accommodation Services</t>
  </si>
  <si>
    <t>Food Services and Drinking Places</t>
  </si>
  <si>
    <t>Management of Companies and Enterprises</t>
  </si>
  <si>
    <t>Administrative and Support, Waste Management and Remediation Services</t>
  </si>
  <si>
    <t>Educational Services</t>
  </si>
  <si>
    <t>Health Care and Social Assistance</t>
  </si>
  <si>
    <t>Nursing and Residential Care Facilities</t>
  </si>
  <si>
    <t>Other Care Facilities</t>
  </si>
  <si>
    <t>Arts, Entertainment and Recreation</t>
  </si>
  <si>
    <t>Financial Institutional Loans</t>
  </si>
  <si>
    <t>Federal Government</t>
  </si>
  <si>
    <t>Provincial Government</t>
  </si>
  <si>
    <t>Foreign Loans</t>
  </si>
  <si>
    <t>Land</t>
  </si>
  <si>
    <t>Buildings</t>
  </si>
  <si>
    <t>OWN USE PROPERTY</t>
  </si>
  <si>
    <t>(00)</t>
  </si>
  <si>
    <r>
      <t xml:space="preserve">DEMAND DEPOSITS - DOMESTIC CANADIAN
</t>
    </r>
    <r>
      <rPr>
        <sz val="11"/>
        <rFont val="Calibri"/>
        <family val="2"/>
        <scheme val="minor"/>
      </rPr>
      <t>(Description)</t>
    </r>
  </si>
  <si>
    <t>Total Demand Deposits</t>
  </si>
  <si>
    <t>Provisions</t>
  </si>
  <si>
    <t xml:space="preserve">
</t>
  </si>
  <si>
    <t>Acquisition Year</t>
  </si>
  <si>
    <t>Unregistered Deposits</t>
  </si>
  <si>
    <t>Commercial Sector</t>
  </si>
  <si>
    <t>Industrial Sector</t>
  </si>
  <si>
    <t>TYPE OF DEPOSITOR</t>
  </si>
  <si>
    <t>NOM OF LENDER</t>
  </si>
  <si>
    <t>Authorized</t>
  </si>
  <si>
    <t>Issued and paid up</t>
  </si>
  <si>
    <t>Issued but Non Paid / Called up Capital</t>
  </si>
  <si>
    <t>If so, provide details:</t>
  </si>
  <si>
    <t>Dépôts garantis - sociétés</t>
  </si>
  <si>
    <t>Guaranteed deposits – companies</t>
  </si>
  <si>
    <t>Interest Past Due</t>
  </si>
  <si>
    <t>Par Value
($)</t>
  </si>
  <si>
    <t>Agricultural Sector</t>
  </si>
  <si>
    <t>Total Others</t>
  </si>
  <si>
    <t>Forestry Sector</t>
  </si>
  <si>
    <t>Services Sector</t>
  </si>
  <si>
    <t>Public Institutions Sector</t>
  </si>
  <si>
    <t>Shares</t>
  </si>
  <si>
    <t>Other shareholders (number)</t>
  </si>
  <si>
    <t>Estate planning and personal trust account administration</t>
  </si>
  <si>
    <t>Total Personal Trust Services</t>
  </si>
  <si>
    <t>Total Institutional Trust Services</t>
  </si>
  <si>
    <t>Telecommunications</t>
  </si>
  <si>
    <t>Donations</t>
  </si>
  <si>
    <t>1 Day -
1 M</t>
  </si>
  <si>
    <t>3 + - 6 M</t>
  </si>
  <si>
    <t>1+ - 3 M</t>
  </si>
  <si>
    <t>6 + - 1 Yr</t>
  </si>
  <si>
    <t>1 + - 2 Yr</t>
  </si>
  <si>
    <t>2 + - 3 Yr</t>
  </si>
  <si>
    <t>4 + - 5 Yr</t>
  </si>
  <si>
    <t>5 + - 7 Yr</t>
  </si>
  <si>
    <t>7 + Yr</t>
  </si>
  <si>
    <t>(a) TOTAL DE L'ACTIF</t>
  </si>
  <si>
    <t>Loans (1200)</t>
  </si>
  <si>
    <t>Subsidiaries, Associates
and Joint Ventures</t>
  </si>
  <si>
    <t>ASSETS</t>
  </si>
  <si>
    <t>(a) TOTAL ASSETS</t>
  </si>
  <si>
    <t>Receive Fixed</t>
  </si>
  <si>
    <t>Receive Floating</t>
  </si>
  <si>
    <t>Short</t>
  </si>
  <si>
    <t>Long</t>
  </si>
  <si>
    <t>(a) Calculate aggregate weighted average (%).</t>
  </si>
  <si>
    <t>(a) Calcul de la moyenne pondérée globale (%).</t>
  </si>
  <si>
    <t>(a) TOTAL DU PASSIF ET DE L'AVOIR</t>
  </si>
  <si>
    <t>LIABILITIES AND
SHAREHOLDERS’ EQUITY</t>
  </si>
  <si>
    <t>Derivative Financial Instruments (2200)</t>
  </si>
  <si>
    <t>Shareholders' Equity</t>
  </si>
  <si>
    <t>(a) TOTAL LIABILITIES AND EQUITY</t>
  </si>
  <si>
    <t>Pay Fixed</t>
  </si>
  <si>
    <t>Pay Floating</t>
  </si>
  <si>
    <t>1 - 29 Days</t>
  </si>
  <si>
    <t>30 - 59 Days</t>
  </si>
  <si>
    <t>60 - 89 Days</t>
  </si>
  <si>
    <t>90 Days and Over</t>
  </si>
  <si>
    <t>30 – 89 Days</t>
  </si>
  <si>
    <t>(a) Activité d'intermédiaire financier</t>
  </si>
  <si>
    <t>Contrat de devises</t>
  </si>
  <si>
    <t>Explication de la cote</t>
  </si>
  <si>
    <t>Plus de 7 ans</t>
  </si>
  <si>
    <t>Insensible aux taux d'intérêts</t>
  </si>
  <si>
    <t>(YYYY-MM-DD)</t>
  </si>
  <si>
    <t>Deposits and loans; estates, trusts and agencies - distribution by province/territory</t>
  </si>
  <si>
    <t>Champ obligatoire (Onglets Identification et Certification)</t>
  </si>
  <si>
    <t>Summary of collateral loans by amount</t>
  </si>
  <si>
    <r>
      <t>Investments i</t>
    </r>
    <r>
      <rPr>
        <sz val="11"/>
        <color rgb="FF000000"/>
        <rFont val="Arial"/>
        <family val="2"/>
      </rPr>
      <t>n associates and joint ventures</t>
    </r>
  </si>
  <si>
    <r>
      <t>Maturity</t>
    </r>
    <r>
      <rPr>
        <sz val="11"/>
        <color rgb="FF181818"/>
        <rFont val="Calibri"/>
        <family val="2"/>
        <scheme val="minor"/>
      </rPr>
      <t> of notio</t>
    </r>
    <r>
      <rPr>
        <sz val="11"/>
        <color rgb="FF0C0C0C"/>
        <rFont val="Calibri"/>
        <family val="2"/>
        <scheme val="minor"/>
      </rPr>
      <t>nal</t>
    </r>
    <r>
      <rPr>
        <sz val="11"/>
        <color rgb="FF000000"/>
        <rFont val="Calibri"/>
        <family val="2"/>
        <scheme val="minor"/>
      </rPr>
      <t> amounts </t>
    </r>
    <r>
      <rPr>
        <sz val="11"/>
        <color rgb="FF0C0C0C"/>
        <rFont val="Calibri"/>
        <family val="2"/>
        <scheme val="minor"/>
      </rPr>
      <t>of </t>
    </r>
    <r>
      <rPr>
        <sz val="11"/>
        <color rgb="FF181818"/>
        <rFont val="Calibri"/>
        <family val="2"/>
        <scheme val="minor"/>
      </rPr>
      <t>cre</t>
    </r>
    <r>
      <rPr>
        <sz val="11"/>
        <color rgb="FF242424"/>
        <rFont val="Calibri"/>
        <family val="2"/>
        <scheme val="minor"/>
      </rPr>
      <t>dit</t>
    </r>
  </si>
  <si>
    <r>
      <t>Derivative f</t>
    </r>
    <r>
      <rPr>
        <sz val="11"/>
        <color rgb="FF0C0C0C"/>
        <rFont val="Calibri"/>
        <family val="2"/>
        <scheme val="minor"/>
      </rPr>
      <t>inancial</t>
    </r>
    <r>
      <rPr>
        <sz val="11"/>
        <color rgb="FF000000"/>
        <rFont val="Calibri"/>
        <family val="2"/>
        <scheme val="minor"/>
      </rPr>
      <t> instruments credit rating</t>
    </r>
  </si>
  <si>
    <r>
      <t>Derivative financial instruments </t>
    </r>
    <r>
      <rPr>
        <sz val="11"/>
        <color rgb="FF000000"/>
        <rFont val="Calibri"/>
        <family val="2"/>
        <scheme val="minor"/>
      </rPr>
      <t>risk ex</t>
    </r>
    <r>
      <rPr>
        <sz val="11"/>
        <color rgb="FF0C0C0C"/>
        <rFont val="Calibri"/>
        <family val="2"/>
        <scheme val="minor"/>
      </rPr>
      <t>po</t>
    </r>
    <r>
      <rPr>
        <sz val="11"/>
        <color rgb="FF181818"/>
        <rFont val="Calibri"/>
        <family val="2"/>
        <scheme val="minor"/>
      </rPr>
      <t>su</t>
    </r>
    <r>
      <rPr>
        <sz val="11"/>
        <color rgb="FF0C0C0C"/>
        <rFont val="Calibri"/>
        <family val="2"/>
        <scheme val="minor"/>
      </rPr>
      <t>re</t>
    </r>
  </si>
  <si>
    <t>Other Comprehensive Income (Loss) (net of tax)</t>
  </si>
  <si>
    <t>DEMAND DEPOSITS - FOREIGN 
(Description)</t>
  </si>
  <si>
    <r>
      <t xml:space="preserve">DÉPÔTS À DEMANDE À L'ÉTRANGER 
</t>
    </r>
    <r>
      <rPr>
        <sz val="11"/>
        <rFont val="Calibri"/>
        <family val="2"/>
        <scheme val="minor"/>
      </rPr>
      <t>(Description)</t>
    </r>
  </si>
  <si>
    <t>FINANCIAL ASSETS AT FAIR VALUE THROUGH PROFIT OR LOSS</t>
  </si>
  <si>
    <t>Bonds issued or guaranteed by :</t>
  </si>
  <si>
    <t>Bonds and debentures</t>
  </si>
  <si>
    <t>De 1 jour à 1 mois</t>
  </si>
  <si>
    <t xml:space="preserve">3 M + - 6 M </t>
  </si>
  <si>
    <t>6 M + 
- 1 Yr</t>
  </si>
  <si>
    <t>LONG TERM</t>
  </si>
  <si>
    <t>TOTAL SECURITIES</t>
  </si>
  <si>
    <t>Other Ratings</t>
  </si>
  <si>
    <t>AAA à AA- ou l'équivalent</t>
  </si>
  <si>
    <t>A+ à A- ou l'équivalent</t>
  </si>
  <si>
    <t>BBB+ à BBB- ou l'équivalent</t>
  </si>
  <si>
    <t>BB+ à BB- ou l'équivalent</t>
  </si>
  <si>
    <t>B+ ou inférieure ou l'équivalent</t>
  </si>
  <si>
    <t>A-1, F-1, P-1, 
R-1 
or equivalent</t>
  </si>
  <si>
    <t>A-2, F2, P-2, 
R-2 
or equivalent</t>
  </si>
  <si>
    <t>A-3, F-3, P-3, 
R-3 
or equivalent</t>
  </si>
  <si>
    <t>AAA, AA+ à AA-
PFD-1, P-1 
ou l'équivalent</t>
  </si>
  <si>
    <t>A+ à A-, 
PFD-2, P-2 
ou l'équivalent</t>
  </si>
  <si>
    <t>BBB+ à BBB-,
PFD3, P-3 
ou l'équivalent</t>
  </si>
  <si>
    <t>BB+ à BB-, 
PFD4, P-4 
ou l'équivalent</t>
  </si>
  <si>
    <t>B+ ou inférieure,
PFD-5, P-5 
ou l'équivalent</t>
  </si>
  <si>
    <t>A-1, F-1, P-1, 
R-1 
ou l'équivalent</t>
  </si>
  <si>
    <t>A-2, F2, P-2, 
R-2 
ou l'équivalent</t>
  </si>
  <si>
    <t>A-3, F-3, P-3, 
R-3 
ou l'équivalent</t>
  </si>
  <si>
    <t>A+ à A-, 
PFDd-2, P-2 
ou l'équivalent</t>
  </si>
  <si>
    <t>BBB+ à BBB-,           PFD3, P-3 
ou l'équivalent</t>
  </si>
  <si>
    <t>1 + 
- 2 Yrs</t>
  </si>
  <si>
    <t>2 + 
- 3 Yrs</t>
  </si>
  <si>
    <t>3 + 
- 4 Yrs</t>
  </si>
  <si>
    <t>4 + 
- 5 Yrs</t>
  </si>
  <si>
    <t xml:space="preserve"> 5 + 
-7 Yrs</t>
  </si>
  <si>
    <t>Provisions Reversed/
Recoveries</t>
  </si>
  <si>
    <t>Condominiums</t>
  </si>
  <si>
    <t>Total - résidentiels</t>
  </si>
  <si>
    <t>Total - non résidentiels</t>
  </si>
  <si>
    <t>Prêts résidentiels - Assurés autres</t>
  </si>
  <si>
    <t>Non-Residential Mortgage Loans - Uninsured</t>
  </si>
  <si>
    <t>AMORTIZATION PERIOD 
(in years)</t>
  </si>
  <si>
    <t>PÉRIODE D'AMORTISSEMENT 
(nombre d'années)</t>
  </si>
  <si>
    <t>Non-Residential Mortgage 
Loans</t>
  </si>
  <si>
    <t>Food, Beverage and Tobacco</t>
  </si>
  <si>
    <t>Leather, Textile and Clothing</t>
  </si>
  <si>
    <t>TOTAL FINANCIAL INSTITUTIONS AND INSTITUTIONAL LOANS</t>
  </si>
  <si>
    <t>Weighted Average Rating</t>
  </si>
  <si>
    <t>Taux 
(%)</t>
  </si>
  <si>
    <t>Interest Rate
(%)</t>
  </si>
  <si>
    <t>Taux
(%)</t>
  </si>
  <si>
    <t>Original loan</t>
  </si>
  <si>
    <t>At Head Office</t>
  </si>
  <si>
    <t>At Branches</t>
  </si>
  <si>
    <t>Indicate the Rating Source:</t>
  </si>
  <si>
    <t>Total Financial Assets at Fair Value Through Profit or Loss</t>
  </si>
  <si>
    <t>Amount Recognized as an Asset</t>
  </si>
  <si>
    <t>Amount Recognized as a Liability</t>
  </si>
  <si>
    <t>Assets from Third Parties</t>
  </si>
  <si>
    <t>Collateral Sold or Repledged</t>
  </si>
  <si>
    <t>Unsold Portion or Reassigned as Collateral</t>
  </si>
  <si>
    <t>Leasing Contracts</t>
  </si>
  <si>
    <t>Number of Loans</t>
  </si>
  <si>
    <t>Gross Balance of Loans</t>
  </si>
  <si>
    <t>Arrears 90 Days and Over</t>
  </si>
  <si>
    <t>Total Provisions</t>
  </si>
  <si>
    <t>Net Loans</t>
  </si>
  <si>
    <t>Single Residential</t>
  </si>
  <si>
    <t>Multiple Dwellings</t>
  </si>
  <si>
    <t>Condominium Apartments</t>
  </si>
  <si>
    <t>Farm Properties</t>
  </si>
  <si>
    <t>Non-farm Properties</t>
  </si>
  <si>
    <t>Shopping Centres</t>
  </si>
  <si>
    <t xml:space="preserve"> Land Banking and Development</t>
  </si>
  <si>
    <t>Industrial Buildings</t>
  </si>
  <si>
    <t>Loans in Arrears</t>
  </si>
  <si>
    <t>No Ratio Provided</t>
  </si>
  <si>
    <t>Lines of Credit</t>
  </si>
  <si>
    <t>Credit Cards</t>
  </si>
  <si>
    <t>Car / Vehicle Loans</t>
  </si>
  <si>
    <t>Personal Loans</t>
  </si>
  <si>
    <t>Student Loans</t>
  </si>
  <si>
    <t>Purchased Loans</t>
  </si>
  <si>
    <t>Agriculture, Forestry, Fishing and Hunting</t>
  </si>
  <si>
    <t>Farming and Animal Production</t>
  </si>
  <si>
    <t>Mining, Quarrying and Oil and Gas Extraction</t>
  </si>
  <si>
    <t>Mining and Quarrying</t>
  </si>
  <si>
    <t>Oil and Gas Extraction</t>
  </si>
  <si>
    <t>Support Activities for Mining, and Oil and Gas Extraction</t>
  </si>
  <si>
    <t>Primary Metal and Fabricated Metal Products</t>
  </si>
  <si>
    <t>Transportation Equipment</t>
  </si>
  <si>
    <t>Petroleum and Coal Product Manufacturing</t>
  </si>
  <si>
    <t>Rubber, Plastics and Chemical Product</t>
  </si>
  <si>
    <t>Contractors and Developers</t>
  </si>
  <si>
    <t>Non-residential Building Construction</t>
  </si>
  <si>
    <t>Residential Building Construction</t>
  </si>
  <si>
    <t>Civil Engineering Construction</t>
  </si>
  <si>
    <t>Specialty Trade Contractors</t>
  </si>
  <si>
    <t>Real Estate, Rental and Leasing Services</t>
  </si>
  <si>
    <t>Rental and Leasing Services</t>
  </si>
  <si>
    <t>Lessors of Non-financial Intangible Assets</t>
  </si>
  <si>
    <t>Transportation and Warehousing</t>
  </si>
  <si>
    <t>Miscellaneous Store Retailers</t>
  </si>
  <si>
    <t>Other Services (except public administration)</t>
  </si>
  <si>
    <t>Other Funds and Financial Vehicles</t>
  </si>
  <si>
    <t>Insurance Carriers and Related Activities</t>
  </si>
  <si>
    <t>Pension Funds</t>
  </si>
  <si>
    <t>Securities, Commodity Contracts, and Other Financial Investments and Related Activities</t>
  </si>
  <si>
    <t>Credit Intermediation and Related Activities</t>
  </si>
  <si>
    <t>Monetary Authorities - Central Bank</t>
  </si>
  <si>
    <t>Loans in Arrears 90 Days and Over</t>
  </si>
  <si>
    <t>Type of Loan (01)</t>
  </si>
  <si>
    <t>Valuation *</t>
  </si>
  <si>
    <t>Évaluation *</t>
  </si>
  <si>
    <t>* Inscrire l'évaluation la plus récente (interne ou externe).</t>
  </si>
  <si>
    <t>* Provide the latest valuation of loan security (internal or external).</t>
  </si>
  <si>
    <t>TOTAL INVESTMENTS</t>
  </si>
  <si>
    <t>Equity</t>
  </si>
  <si>
    <t>Net Income for the Year</t>
  </si>
  <si>
    <t>Distributions Received</t>
  </si>
  <si>
    <t>DESIGNATED AS CASH FLOW HEDGES</t>
  </si>
  <si>
    <t>TOTAL DESIGNATED AS CASH FLOW HEDGES</t>
  </si>
  <si>
    <t>DESIGNATED FOR TRADING</t>
  </si>
  <si>
    <t>Options Sold</t>
  </si>
  <si>
    <t>Options Purchased</t>
  </si>
  <si>
    <t>TOTAL DESIGNATED FOR TRADING</t>
  </si>
  <si>
    <t>Notional Amount</t>
  </si>
  <si>
    <t>CATEGORY</t>
  </si>
  <si>
    <t>Forward Rate Agreements</t>
  </si>
  <si>
    <t>TOTAL NOTIONAL AMOUNTS</t>
  </si>
  <si>
    <t>1 + - 3 Yrs.</t>
  </si>
  <si>
    <t>Derivative Instruments Traded via Clearing House</t>
  </si>
  <si>
    <t>Over-the-counter contracts</t>
  </si>
  <si>
    <t>CREDIT RATING</t>
  </si>
  <si>
    <t>Credit Equivalent Amount</t>
  </si>
  <si>
    <t>Replacement Value</t>
  </si>
  <si>
    <t>Risk-Weighted Balance</t>
  </si>
  <si>
    <t>Real Estate Type</t>
  </si>
  <si>
    <t>Net Book Value End of Year</t>
  </si>
  <si>
    <t>Depreciation</t>
  </si>
  <si>
    <t>Net Book Value at Beginning of Year</t>
  </si>
  <si>
    <t>Décomptabi-lisation</t>
  </si>
  <si>
    <t>Appraisal</t>
  </si>
  <si>
    <t>Appraisal </t>
  </si>
  <si>
    <t>Appraisal Date (YYYY-MM-DD)</t>
  </si>
  <si>
    <t>% Owership</t>
  </si>
  <si>
    <t>Leasehold improvements</t>
  </si>
  <si>
    <t>Disposal /Write-down</t>
  </si>
  <si>
    <t>Income (Loss) - Statement of Income</t>
  </si>
  <si>
    <t>Net Balance at End of Year</t>
  </si>
  <si>
    <t>Impairment</t>
  </si>
  <si>
    <t>Software Purchased</t>
  </si>
  <si>
    <t>Demand</t>
  </si>
  <si>
    <t>Fixed-term &lt; 1 year</t>
  </si>
  <si>
    <t>Fixed-term  &gt;= 1 year to &lt; 3 years</t>
  </si>
  <si>
    <t>Fixed-term  &gt;= 3 years to &lt;= 5 years</t>
  </si>
  <si>
    <t>PROPERTY AND EQUIPMENT</t>
  </si>
  <si>
    <t xml:space="preserve">TOTAL - DEPOSITS - INDIVIDUALS </t>
  </si>
  <si>
    <t>Total Commercial Sector</t>
  </si>
  <si>
    <t>Total Industrial Sector</t>
  </si>
  <si>
    <t>Total Agricultural Sector</t>
  </si>
  <si>
    <t>Total Forestry Sector</t>
  </si>
  <si>
    <t>Total Public Institutions Sector</t>
  </si>
  <si>
    <t>Other sectors</t>
  </si>
  <si>
    <t>Number of Shares</t>
  </si>
  <si>
    <t>3 + - 4 Yr</t>
  </si>
  <si>
    <t>0 à 100</t>
  </si>
  <si>
    <t>0 to 100</t>
  </si>
  <si>
    <t>Prêts de titres</t>
  </si>
  <si>
    <t>Securities Lending</t>
  </si>
  <si>
    <t>ÉTAT CONSOLIDÉ DU RÉSULTAT GLOBAL</t>
  </si>
  <si>
    <t>CONSOLIDATED COMPREHENSIVE INCOME</t>
  </si>
  <si>
    <t xml:space="preserve">COURT TERME
(Description)
</t>
  </si>
  <si>
    <t xml:space="preserve">SHORT TERM
(Description)
</t>
  </si>
  <si>
    <t xml:space="preserve">LONG TERME
(Description)
</t>
  </si>
  <si>
    <t xml:space="preserve">LONG TERM
(Description)
</t>
  </si>
  <si>
    <t>Solde au début de l'exercice précédent</t>
  </si>
  <si>
    <t>Incidence des changements de méthodes comptables</t>
  </si>
  <si>
    <t>Solde au début de l'exercice précédent retraité</t>
  </si>
  <si>
    <t>Total du résultat global de l'exercice précédent</t>
  </si>
  <si>
    <t>Variations nettes du capital-actions</t>
  </si>
  <si>
    <t>Frais d'émission de capital-actions</t>
  </si>
  <si>
    <t>Share Issue Costs</t>
  </si>
  <si>
    <t>Prélèvements sur /(virements aux) bénéfices non répartis</t>
  </si>
  <si>
    <t>Transfers from (to) Retained Earnings</t>
  </si>
  <si>
    <t>Dividendes</t>
  </si>
  <si>
    <t>Dividends</t>
  </si>
  <si>
    <t>Effet des acquisitions</t>
  </si>
  <si>
    <t>Business Combination Impact</t>
  </si>
  <si>
    <t>Solde à la fin de l'exercice précédent</t>
  </si>
  <si>
    <t>Balance at End of Prior Year</t>
  </si>
  <si>
    <t>Solde au début de l'exercice courant</t>
  </si>
  <si>
    <t>Solde au début de l'exercice courant retraité</t>
  </si>
  <si>
    <t>Total du résultat global de l'exercice courant</t>
  </si>
  <si>
    <t>Solde à la fin de l'exercice courant</t>
  </si>
  <si>
    <t>Balance at End of Current Year</t>
  </si>
  <si>
    <t xml:space="preserve">
Surplus d'apports</t>
  </si>
  <si>
    <t>Instruments de couverture de flux de trésorerie</t>
  </si>
  <si>
    <t>Capitaux propres - Part revenant au Groupe</t>
  </si>
  <si>
    <t>Total de l'avoir des actionnaires</t>
  </si>
  <si>
    <t xml:space="preserve">Montant nominal de </t>
  </si>
  <si>
    <t>021</t>
  </si>
  <si>
    <t>031</t>
  </si>
  <si>
    <t>041</t>
  </si>
  <si>
    <t>051</t>
  </si>
  <si>
    <t>061</t>
  </si>
  <si>
    <t>111</t>
  </si>
  <si>
    <t>121</t>
  </si>
  <si>
    <t>131</t>
  </si>
  <si>
    <t>141</t>
  </si>
  <si>
    <t>151</t>
  </si>
  <si>
    <t>161</t>
  </si>
  <si>
    <t>171</t>
  </si>
  <si>
    <t>181</t>
  </si>
  <si>
    <t>191</t>
  </si>
  <si>
    <t>201</t>
  </si>
  <si>
    <t>311</t>
  </si>
  <si>
    <t>321</t>
  </si>
  <si>
    <t>331</t>
  </si>
  <si>
    <t>341</t>
  </si>
  <si>
    <t>R#</t>
  </si>
  <si>
    <t>Val obtenue</t>
  </si>
  <si>
    <t>Val comparative</t>
  </si>
  <si>
    <t>Résultat</t>
  </si>
  <si>
    <t>Niveau (A|E)</t>
  </si>
  <si>
    <t>Message FR</t>
  </si>
  <si>
    <t>Message EN</t>
  </si>
  <si>
    <t>_P100199902=_P100299902</t>
  </si>
  <si>
    <t>_P100100002=_P100039902</t>
  </si>
  <si>
    <t>_P100112001=_P110001015+_P110002015+_P110003015+_P110021015+_P110022015+_P110023015+_P110041015+_P110042015+_P110043015+_P110061015+_P110062015+_P110063015</t>
  </si>
  <si>
    <t>_P100113001=_P110004015+_P110024015+_P110044015+_P110064015</t>
  </si>
  <si>
    <t>_P100114001=_P110005015+_P110025015+_P110045015+_P110065015</t>
  </si>
  <si>
    <t>_P100115001=_P110006015+_P110026015+_P110046015+_P110066015</t>
  </si>
  <si>
    <t>_P100116001=_P110007015+_P110008015+_P110009015+_P110010015+_P110027015+_P110028015+_P110029015+_P110030015+_P110047015+_P110048015+_P110049015+_P110050015+_P110067015+_P110068015+_P110069015+_P110070015</t>
  </si>
  <si>
    <t>_P100117001=_P110011015+_P110031015+_P110051015+_P110071015</t>
  </si>
  <si>
    <t>_P100118001=_P110012015+_P110032015+_P110052015+_P110072015</t>
  </si>
  <si>
    <t>_P100161002=_P161069902</t>
  </si>
  <si>
    <t>_P100150002=_P150019906</t>
  </si>
  <si>
    <t>_P100162001=_P163019908</t>
  </si>
  <si>
    <t>_P100162501=_P162529910</t>
  </si>
  <si>
    <t>_P100163001=_P163029908</t>
  </si>
  <si>
    <t>_P100163501=_P163509907</t>
  </si>
  <si>
    <t>_P100164001=_P164029918</t>
  </si>
  <si>
    <t>_P100220002=_P161069903</t>
  </si>
  <si>
    <t>_P100269202=_P500539902</t>
  </si>
  <si>
    <t>_P100100002=_P405001014</t>
  </si>
  <si>
    <t>_P100119902=_P405002014</t>
  </si>
  <si>
    <t>_P100129902=_P405003014</t>
  </si>
  <si>
    <t>_P100161002=_P405005014</t>
  </si>
  <si>
    <t>_P100209902=_P405015014</t>
  </si>
  <si>
    <t>_P100219902=_P405016014</t>
  </si>
  <si>
    <t>_P100220002=_P405017014</t>
  </si>
  <si>
    <t>_P100240002=_P405018014</t>
  </si>
  <si>
    <t>_P100289902=_P405020014</t>
  </si>
  <si>
    <t>_P100268002+_P100269202+_P100252002=_P268039904+_P268049904</t>
  </si>
  <si>
    <t>_P300376501=_P376539902</t>
  </si>
  <si>
    <t>_P400499902=_P500524011</t>
  </si>
  <si>
    <t>_P500539911=_P100289902</t>
  </si>
  <si>
    <t>_P500539901+_P500539902+_P100252002=_P268039904+_P268049904</t>
  </si>
  <si>
    <t>_P500524004=_P300399902</t>
  </si>
  <si>
    <t>_P500524008=_P400460002</t>
  </si>
  <si>
    <t>_P120004008=_P124019901</t>
  </si>
  <si>
    <t>_P120005008=_P125039902</t>
  </si>
  <si>
    <t>_P120006008=_P126009903</t>
  </si>
  <si>
    <t>_P120007008=_P127009903</t>
  </si>
  <si>
    <t>_P120008008=_P128029902</t>
  </si>
  <si>
    <t>_P120019904=_P129619904</t>
  </si>
  <si>
    <t>_P120019908=_P129619902</t>
  </si>
  <si>
    <t>_P120001007=_P121009905+_P121009907</t>
  </si>
  <si>
    <t>_P120001008=_P121009903</t>
  </si>
  <si>
    <t>_P120002007=_P121039912+_P121039914</t>
  </si>
  <si>
    <t>_P120002008=_P121039910</t>
  </si>
  <si>
    <t>_P120003007=_P121019905+_P121019907+_P121049912+_P121049914</t>
  </si>
  <si>
    <t>_P120003008=_P121019903+_P121049910</t>
  </si>
  <si>
    <t>_P120004003=_P124019901+_P124019906</t>
  </si>
  <si>
    <t>_P120004004=_P124019905</t>
  </si>
  <si>
    <t>_P120004007=_P124019906</t>
  </si>
  <si>
    <t>_P120005003=_P125039902+_P125039908</t>
  </si>
  <si>
    <t>_P120005004=_P125039906</t>
  </si>
  <si>
    <t>_P120005007=_P125039908</t>
  </si>
  <si>
    <t>_P120006002=_P126009902</t>
  </si>
  <si>
    <t>_P120007002=_P127009902</t>
  </si>
  <si>
    <t>_P120008003=_P128029902+_P128029907</t>
  </si>
  <si>
    <t>_P120008004=_P128029906</t>
  </si>
  <si>
    <t>_P120008007=_P128029907</t>
  </si>
  <si>
    <t>_P120009002=_P121089916</t>
  </si>
  <si>
    <t>_P120009003=_P121089917+_P121089918</t>
  </si>
  <si>
    <t>_P120009007=_P121089918</t>
  </si>
  <si>
    <t>_P120009008=_P121089917</t>
  </si>
  <si>
    <t>_P120010003=_P129019901+_P129019906</t>
  </si>
  <si>
    <t>_P120010004=_P129019905</t>
  </si>
  <si>
    <t>_P120010007=_P129019906</t>
  </si>
  <si>
    <t>_P120010008=_P129019901</t>
  </si>
  <si>
    <t>_P404519914=_P406019908</t>
  </si>
  <si>
    <t>_P406019902=_P2000199902</t>
  </si>
  <si>
    <t>_P406019904=_P120001008+_P120002008+_P120003008</t>
  </si>
  <si>
    <t>_P406019905=_P120004008+_P120005008+_P120006008+_P120007008+_P120008008+_P120009008+_P120010008</t>
  </si>
  <si>
    <t>_P406019906=_P300354502</t>
  </si>
  <si>
    <t>_P406019907=_P351029902</t>
  </si>
  <si>
    <t>_P408001001=_P300319902</t>
  </si>
  <si>
    <t>_P408002001=_P300330002</t>
  </si>
  <si>
    <t>_P408003001=_P300332502</t>
  </si>
  <si>
    <t>_P408004001=_P300355002</t>
  </si>
  <si>
    <t>_P408005001=_P300339902</t>
  </si>
  <si>
    <t>_P408006001=_P300355502</t>
  </si>
  <si>
    <t>_P408007001=_P300345002</t>
  </si>
  <si>
    <t>_P408012002=_P100209902</t>
  </si>
  <si>
    <t>_P408019001=_P406019906</t>
  </si>
  <si>
    <t>_P1210.209902=_P121009903</t>
  </si>
  <si>
    <t>_P1210.209903=_P121039910</t>
  </si>
  <si>
    <t>_P1210.209904=_P121019903+_P121049910</t>
  </si>
  <si>
    <t>_P1210.219902=_P121009903</t>
  </si>
  <si>
    <t>_P1210.219903=_P121039910</t>
  </si>
  <si>
    <t>_P1210.219904=_P121019903+_P121049910</t>
  </si>
  <si>
    <t>_P1210.229902=_P121009903</t>
  </si>
  <si>
    <t>_P1210.229903=_P121039910</t>
  </si>
  <si>
    <t>_P1210.239902=_P121009903</t>
  </si>
  <si>
    <t>_P1210.239903=_P121039910</t>
  </si>
  <si>
    <t>_P2000199902=_P2000.109903</t>
  </si>
  <si>
    <t>_P2000199901=_P2000.109902</t>
  </si>
  <si>
    <t>_P408012003=_P406006002</t>
  </si>
  <si>
    <t>_P100119002=_P119019902</t>
  </si>
  <si>
    <t>_P110001015+_P110021015+_P110041015+_P110061015=_P1100.101006+_P1100.121013</t>
  </si>
  <si>
    <t>_P110002015+_P110022015+_P110042015+_P110062015=_P1100.102006+_P1100.122013</t>
  </si>
  <si>
    <t>_P110003015+_P110023015+_P110043015+_P110063015=_P1100.103006+_P1100.123013</t>
  </si>
  <si>
    <t>_P110004015+_P110024015+_P110044015+_P110064015=_P1100.104006+_P1100.124013</t>
  </si>
  <si>
    <t>_P110005015+_P110025015+_P110045015+_P110065015=_P1100.105006+_P1100.125013</t>
  </si>
  <si>
    <t>_P110006015+_P110026015+_P110046015+_P110066015=_P1100.106006+_P1100.126013</t>
  </si>
  <si>
    <t>_P110007015+_P110027015+_P110047015+_P110067015=_P1100.107006+_P1100.127013</t>
  </si>
  <si>
    <t>_P110008015+_P110028015+_P110048015+_P110068015=_P1100.108006+_P1100.128013</t>
  </si>
  <si>
    <t>_P110009015+_P110029015+_P110049015+_P110069015=_P1100.109006+_P1100.129013</t>
  </si>
  <si>
    <t>_P110010015+_P110030015+_P110050015+_P110070015=_P1100.110006+_P1100.130013</t>
  </si>
  <si>
    <t>_P110011015+_P110031015+_P110051015+_P110071015=_P1100.111006+_P1100.131013</t>
  </si>
  <si>
    <t>_P110012015+_P110032015+_P110052015+_P110072015=_P1100.112006+_P1100.132013</t>
  </si>
  <si>
    <t>_P120004002=_P1240.109902</t>
  </si>
  <si>
    <t>_P120005002=_P1250.109902</t>
  </si>
  <si>
    <t>_P120008002=_P1280.109902</t>
  </si>
  <si>
    <t>_P124019901=_P1240.109903</t>
  </si>
  <si>
    <t>_P125039902=_P1250.109903</t>
  </si>
  <si>
    <t>_P128029902=_P1280.109903</t>
  </si>
  <si>
    <t>_P161069901=_P1610.139905</t>
  </si>
  <si>
    <t>_P161069901=_P1610.369901</t>
  </si>
  <si>
    <t>_P405004014=_P100149902+_P100150002</t>
  </si>
  <si>
    <t>_P405006014=_P100162902+_P100169902+_P100119002+_P100170002</t>
  </si>
  <si>
    <t>_P405019014=_P100233902+_P100239902+_P100252002+_P100253002</t>
  </si>
  <si>
    <t>_P1100.301010=_P110001014+_P110021014+_P110041014+_P110061014</t>
  </si>
  <si>
    <t>_P1100.302010=_P110002014+_P110022014+_P110042014+_P110062014</t>
  </si>
  <si>
    <t>_P1100.303010=_P110003014+_P110023014+_P110043014+_P110063014</t>
  </si>
  <si>
    <t>_P1100.304010=_P110004014+_P110024014+_P110044014+_P110064014</t>
  </si>
  <si>
    <t>_P1100.305010=_P110005014+_P110025014+_P110045014+_P110065014</t>
  </si>
  <si>
    <t>_P1100.306010=_P110006014+_P110026014+_P110046014+_P110066014</t>
  </si>
  <si>
    <t>_P1100.307010=_P110007014+_P110027014+_P110047014+_P110067014</t>
  </si>
  <si>
    <t>_P1100.308010=_P110008014+_P110028014+_P110048014+_P110068014</t>
  </si>
  <si>
    <t>_P1100.309010=_P110009014+_P110029014+_P110049014+_P110069014</t>
  </si>
  <si>
    <t>_P1100.310010=_P110010014+_P110030014+_P110050014+_P110070014</t>
  </si>
  <si>
    <t>_P1100.311010=_P110011014+_P110031014+_P110051014+_P110071014</t>
  </si>
  <si>
    <t>_P1100.312010=_P110012014+_P110032014+_P110052014+_P110072014</t>
  </si>
  <si>
    <t>_P1210.109908=_P120001008+_P120002008+_P120003008</t>
  </si>
  <si>
    <t>Non-Subordinated Debt</t>
  </si>
  <si>
    <t>Other Non-Subordinated Debt</t>
  </si>
  <si>
    <t>E</t>
  </si>
  <si>
    <t>Total de l'actif = Total du passif &amp; capitaux pour l'exercice courant</t>
  </si>
  <si>
    <t>Total Assets = Total Liabilities and Shareholder's Equity</t>
  </si>
  <si>
    <t>Total de trésorerie et dépôts auprès d'institutions financières présenté au bilan et à l'annexe 1000</t>
  </si>
  <si>
    <t>Cash and deposits in financial institutions reported on Schedules 100 and 1000</t>
  </si>
  <si>
    <t>Obligations gouvernementales, fédérales, provinciales et municipales présentées au bilan et à l'annexe 1100</t>
  </si>
  <si>
    <t>Government Bonds and Debentures – Federal, Provincial and Municipal reported on Schedules 100 and 1100</t>
  </si>
  <si>
    <t>Obligations gouvernementales étrangères présentées au bilan et à l'annexe 1100</t>
  </si>
  <si>
    <t>Foreign Government Bonds and Debentures reported on Schedules 100 and 1100</t>
  </si>
  <si>
    <t>Obligations sociétés canadiennes présentées au bilan et à l'annexe 1100</t>
  </si>
  <si>
    <t>Canadian Corporate Bonds and Debentures reported on Schedules 100 and 1100</t>
  </si>
  <si>
    <t>Obligations sociétés étrangères présentées au bilan et à l'annexe 1100</t>
  </si>
  <si>
    <t>Foreign Corporate Bonds and Debentures reported on Schedules 100 and 1100</t>
  </si>
  <si>
    <t>Actions ordinaires et privilégiées, canadiennes et étrangères  présentées au bilan et à l'annexe 1100</t>
  </si>
  <si>
    <t>Common and Preferred Shares reported on Schedules 100 and 1100</t>
  </si>
  <si>
    <t>Titres adossés à des créances  présentés au bilan et à l'annexe 1100</t>
  </si>
  <si>
    <t>Asset-backed Securities reported on Schedules 100 and 1100</t>
  </si>
  <si>
    <t>Autres placements  présentés au bilan et à l'annexe 1100</t>
  </si>
  <si>
    <t>Other Investments reported on Schedules 100 and 1100</t>
  </si>
  <si>
    <t>Valeurs mobilières empruntées ou acquises
en vertu de convention de revente (prise en pension)  présentées au bilan et à l'annexe 1190</t>
  </si>
  <si>
    <t>Securities borrowed or purchased under Reverse Repurchase Agreements  reported on Schedules 100 and 1190</t>
  </si>
  <si>
    <t>Instruments financiers dérivés (actif) présentés au bilan et à l'annexe 1610 présentés au bilan et à l'annexe 1610</t>
  </si>
  <si>
    <t>Derivative Financial Instruments (Assets) reported on Schedules 100 and 1610</t>
  </si>
  <si>
    <t>Participations dans des entreprises associées et des coentreprises présentées au bilan et à l'annexe 1500</t>
  </si>
  <si>
    <t>Investments in Associates and Joint Ventures reported on Schedules 100 and 1500</t>
  </si>
  <si>
    <t>Immeubles à l'usage de la société présentés au bilan et à l'annexe 1630</t>
  </si>
  <si>
    <t>Own Use Property reported on Schedules 100 and 1630</t>
  </si>
  <si>
    <t>Immeubles de placement présentés au bilan et à l'annexe 1625</t>
  </si>
  <si>
    <t>Investment Properties reported on Schedules 100 and 1625</t>
  </si>
  <si>
    <t>Immobilisations corporelles présentées au bilan et à l'annexe 1630</t>
  </si>
  <si>
    <t>Property and Equipment reported on Schedules 100 and 1630</t>
  </si>
  <si>
    <t>Goodwill présenté au bilan et à l'annexe 1635</t>
  </si>
  <si>
    <t>Goodwill reported on Schedules 100 and 1635</t>
  </si>
  <si>
    <t>Immobilisations incorporelles présentées au bilan et à l'annexe 1640</t>
  </si>
  <si>
    <t>Intangible Assets reported on Schedules 100 and 1640</t>
  </si>
  <si>
    <t>Instruments financiers dérivés (passif) présentés au bilan et à l'annexe 1610</t>
  </si>
  <si>
    <t>Derivative Financial Instruments (Liabilities) reported on Schedules 100 and 1610</t>
  </si>
  <si>
    <t>Actions privilégiées présentées au bilan et à l'annexe 500</t>
  </si>
  <si>
    <t>Preferred Shares reported on Schedules 100 and 500</t>
  </si>
  <si>
    <t>Trésorerie et dépôts auprès d'institutions financières présentés aux annexes 100 et 4050</t>
  </si>
  <si>
    <t>Cash and deposits in financial institutions reported on Schedules 100 and 4050</t>
  </si>
  <si>
    <t>Valeurs mobilières présentées aux annexes 100 et 4050</t>
  </si>
  <si>
    <t>Total Securities reported on Schedules 100 and 4050</t>
  </si>
  <si>
    <t>Prêts présentés aux annexes 100 et 4050</t>
  </si>
  <si>
    <t>Loans (Assets) reported on Schedules 100 and 4050</t>
  </si>
  <si>
    <t>Filiales, entreprises associées et coentreprises présentées aux annexes 100 et 4050</t>
  </si>
  <si>
    <t>Investments in Subsidiaries, Associates and Joint Ventures reported on Schedules 100 and 4050</t>
  </si>
  <si>
    <t>Instruments financiers dérivés (actif) présentés aux annexes 100 et 4050</t>
  </si>
  <si>
    <t>Derivative Financial Instruments (Assets) reported on Schedules 100 and 4050</t>
  </si>
  <si>
    <t>Autres éléments d'actif présentés aux annexes 100 et 4050</t>
  </si>
  <si>
    <t xml:space="preserve">Total Other Assets reported on Schedules 100 and 4050
</t>
  </si>
  <si>
    <t>Dépôts passif présentés aux annexes 100 et 4050</t>
  </si>
  <si>
    <t>Deposits (Liabilities) reported on Schedules 100 and 4050</t>
  </si>
  <si>
    <t>Emprunts présentés aux annexes 100 et 4050</t>
  </si>
  <si>
    <t>Loans (Liabilities) reported on Schedules 100 and 4050</t>
  </si>
  <si>
    <t>Instruments financiers dérivés (passif) présentés aux annexes 100 et 4050</t>
  </si>
  <si>
    <t>Derivative Financial Instruments (Liabilities) reported on Schedules 100 and 4050</t>
  </si>
  <si>
    <t>Obligations subordonnées présentées aux annexes 100 et 4050</t>
  </si>
  <si>
    <t>Subordinated Debt reported on Schedules 100 and 4050</t>
  </si>
  <si>
    <t>Autres éléments de passif présentés aux annexes 100 et 4050</t>
  </si>
  <si>
    <t>Other Liabilities reported on Schedules 100 and 4050</t>
  </si>
  <si>
    <t>Avoir des actionnaires présenté aux annexes 100 et 4050</t>
  </si>
  <si>
    <t>Shareholder's Equity reported on Schedules 100 and 4050</t>
  </si>
  <si>
    <t>Capital-actions ordinaire, capital-actions privilégié et actions privilégiées rachetables présentés aux annexes 100 et 2680</t>
  </si>
  <si>
    <t>Common Shares, Total Preferred Shares (Equity) and Redeemable Preferred Shares (Liabilities) reported on Schedules 100 and 2680</t>
  </si>
  <si>
    <t>Autres dépenses excluant les dépenses d'intérêts présentées aux annexes 300 et 3765</t>
  </si>
  <si>
    <t>Total Non-Interest Expenses reported on Schedules 300 and 3765</t>
  </si>
  <si>
    <t>Résultat global de l'exercice courant présenté aux annexes 400 et 500</t>
  </si>
  <si>
    <t>Total Comprehensive Income (Loss) reported on Schedules 400 and 500</t>
  </si>
  <si>
    <t>Solde à la fin de l'exercice de l'avoir des actionnaires présenté aux annexes 500 et 100</t>
  </si>
  <si>
    <t>Total Shareholders' Equity reported on Schedules 500 and 100</t>
  </si>
  <si>
    <t>Capital-actions émis et versé, capital-actions  émis et non versé et actions privilégiées rachetables présentés aux annexes 100, 500 et 2680</t>
  </si>
  <si>
    <t>Capital Stock (Issued and paid up), Capital Stock (Issued but Non Paid) and Reedeemable Preferred Shares (Liabilities) reported on Schedules 100, 500 and 2680</t>
  </si>
  <si>
    <t>Bénéfice net (perte) présenté aux annexes 500 et 300</t>
  </si>
  <si>
    <t>Net Income (Loss) reported on Schedules 500 and 300</t>
  </si>
  <si>
    <t>Autres éléments du résultat global de l'exercice courant présentés aux annexes 500 et 400</t>
  </si>
  <si>
    <t>Total Other Comprehensive Income (Loss)  reported on Schedules 500 and 400</t>
  </si>
  <si>
    <t>Créances émises ou garanties par le gouvernement fédéral présentées aux annexes 1100 et 1100.1</t>
  </si>
  <si>
    <t>Bonds Issued or Guaranteed by the Federal Government reported on Schedules 1100 and 1100.1</t>
  </si>
  <si>
    <t>Créances émises ou garanties par le gouvernement provincial présentées aux annexes 1100 et 1100.1</t>
  </si>
  <si>
    <t>Bonds Issued or Guaranteed by a Provincial Government reported on Schedules 1100 and 1100.1</t>
  </si>
  <si>
    <t>Créances émises ou garanties par les municipalités, administrations publiques, commissions scolaires présentées aux annexes 1100 et 1100.1</t>
  </si>
  <si>
    <t>Bonds Issued or Guaranteed by Municipalities, Public Administrations, School Boards  reported on Schedules 1100 and 1100.1</t>
  </si>
  <si>
    <t>Créances émises ou garanties par les administrations publiques à l'étranger présentées aux annexes 1100 et 1100.1</t>
  </si>
  <si>
    <t>Bonds Issued or Guaranteed by Foreign Public Administrations reported on Schedules 1100 and 1100.1</t>
  </si>
  <si>
    <t>Créances émises ou garanties par des sociétés canadiennes présentées aux annexes 1100 et 1100.1</t>
  </si>
  <si>
    <t>Bonds Issued or Guaranteed by Canadian Companies reported on Schedules 1100 and 1100.1</t>
  </si>
  <si>
    <t>Créances émises ou garanties par les sociétés étrangères présentées aux annexes 1100 et 1100.1</t>
  </si>
  <si>
    <t>Bonds Issued or Guaranteed by Foreign Companies reported on Schedules 1100 and 1100.1</t>
  </si>
  <si>
    <t>Actions ordinaires canadiennes présentées aux annexes 1100 et 1100.1</t>
  </si>
  <si>
    <t>Canadian Common Shares reported on Schedules 1100 and 1100.1</t>
  </si>
  <si>
    <t>Actions ordinaires étrangères présentées aux annexes 1100 et 1100.1</t>
  </si>
  <si>
    <t>Foreign Common Shares reported on Schedules 1100 and 1100.1</t>
  </si>
  <si>
    <t>Actions privilégiées canadiennes présentées aux annexes 1100 et 1100.1</t>
  </si>
  <si>
    <t>Canadian Preferred Shares reported on Schedules 1100 and 1100.1</t>
  </si>
  <si>
    <t>Actions privilégiées étrangères présentées aux annexes 1100 et 1100.1</t>
  </si>
  <si>
    <t>Foreign Preferred Shares reported on Schedules 1100 and 1100.1</t>
  </si>
  <si>
    <t>Titres adossés à des créances présentés aux annexes 1100 et 1100.1</t>
  </si>
  <si>
    <t>Asset-backed Securities reported on Schedules 1100 and 1100.1</t>
  </si>
  <si>
    <t>Autres placements présentés aux annexes 1100 et 1100.1</t>
  </si>
  <si>
    <t>Other Investments reported on Schedules 1100 and 1100.1</t>
  </si>
  <si>
    <t>Prêts résidentiels assurés NETS, prêts résidentiels non assurés NETS et prêts non résidentiels NETS présentés aux annexes 1210.1 et 1200</t>
  </si>
  <si>
    <t>Net CMHC Insured Residential Mortgage Loans, Net Uninsured Residential Mortgage Loans, Net Non-Residential Mortgage Loans reported on Schedules 1210.1 and 1200</t>
  </si>
  <si>
    <t>Prêts Consommation NETS présentés aux annexes 1200 et 1240</t>
  </si>
  <si>
    <t>Net Consumer Loans reported on Schedules 1200 and 1240</t>
  </si>
  <si>
    <t>Total des prêts aux entreprises NET présenté aux annexes 1200 et 1250</t>
  </si>
  <si>
    <t>Net Commercial Loans reported on Schedules 1200 and 1250</t>
  </si>
  <si>
    <t>Prêts Crédit-bail NETS présentés aux annexes 1200 et 1260</t>
  </si>
  <si>
    <t>Net Leasing Contracts reported on Schedules 1200 and 1260</t>
  </si>
  <si>
    <t>Prêts Nantissement NETS présentés aux annexes 1200 et 1270</t>
  </si>
  <si>
    <t>Net Collateral Loans reported on Schedules 1200 and 1270</t>
  </si>
  <si>
    <t>Prêts Institutions financières et administration publiques NETS présentés aux annexes 1200 et 1280</t>
  </si>
  <si>
    <t>Net Financial Institutions and Institutional Loans reported on Schedules 1200 and 1280</t>
  </si>
  <si>
    <t>Prêts en retard plus de 90 jours présentés aux annexes 1200 et 1296</t>
  </si>
  <si>
    <t>Loans in Arrears 90 Days and Over reported on Schedules 1200 and 1296</t>
  </si>
  <si>
    <t>Total des prêts présentés aux annexes 1200 et 1296</t>
  </si>
  <si>
    <t>Total Loans reported on Schedules 1200 and 1296</t>
  </si>
  <si>
    <t>Provision - prêts hypothécaires résidentiels assurés présentée aux annexes 1200 et 1210</t>
  </si>
  <si>
    <t>Provision : Insured Residential Mortgage Loans reported on Schedules 1200 and 1210</t>
  </si>
  <si>
    <t>Prêts hypothécaires résidentiels assurés NETS présentés aux annexes 1200 et 1210</t>
  </si>
  <si>
    <t>Net Insured Residential Mortgage Loans reported on Schedules 1200 and 1210</t>
  </si>
  <si>
    <t>Provision - prêts hypothécaires résidentiels non assurés présentés aux annexes 1200 et 1210</t>
  </si>
  <si>
    <t>Provision: Uninsured Residential Mortgage Loans reported on Schedules 1200 and 1210</t>
  </si>
  <si>
    <t>Prêts hypothécaires résidentiels non assurés NETS présentés aux annexes 1200 et 1210</t>
  </si>
  <si>
    <t>Net Uninsured Residential Mortgage Loans reported on Schedules 1200 and 1210</t>
  </si>
  <si>
    <t>Provision - prêts hypothécaires non résidentiels présentés aux annexes 1200 et 1210</t>
  </si>
  <si>
    <t>Provision:  Non-Residential Mortgage Loans reported on Schedules 1200 and 1210</t>
  </si>
  <si>
    <t>Prêts hypothécaires non résidentiels NETS présentés aux annexes 1200 et 1210</t>
  </si>
  <si>
    <t>Net Non-Residential Mortgage Loans reported on Schedules 1200 and 1210</t>
  </si>
  <si>
    <t>Prêts à la consommation (nombre) présentés aux annexes 1200 et 1240.1</t>
  </si>
  <si>
    <t>Number of Consumer Loans reported on Schedules 1200 and 1240.1</t>
  </si>
  <si>
    <t>Prêts à la consommation bruts présentés aux annexes 1200 et 1240</t>
  </si>
  <si>
    <t>Gross Consumer Loans reported on Schedules 1200 and 1240</t>
  </si>
  <si>
    <t>Prêts à la consommation (retards 90 jours +) présentés aux annexes 1200 et 1240</t>
  </si>
  <si>
    <t>Consumer Loans in arrears (90 days +) reported on Schedules 1200 and 1240</t>
  </si>
  <si>
    <t>Provision prêts à la consommation présentée aux annexes 1200 et 1240</t>
  </si>
  <si>
    <t xml:space="preserve">Provision: Consumer Loans reported on Schedules 1200 and 1240 </t>
  </si>
  <si>
    <t>Total des prêts aux entreprises (nombre) présentés aux annexes 1200 et 1250.1</t>
  </si>
  <si>
    <t>Number of Commercial Loans reported on Schedules 1200 and 1250.1</t>
  </si>
  <si>
    <t>Total des prêts aux entreprises bruts présentés aux annexes 1200 et 1250</t>
  </si>
  <si>
    <t>Total Gross Commercial Loans reported on Schedules 1200 and 1250</t>
  </si>
  <si>
    <t>Total des prêts aux entreprises (90 jours +) présentés aux annexes 1200 et 1250</t>
  </si>
  <si>
    <t>Total Commercial Loans in arrears (90 days +) reported on Schedules 1200 and 1250</t>
  </si>
  <si>
    <t>Provision des prêts aux entreprises présentées aux annexes 1200 et 1250</t>
  </si>
  <si>
    <t>Provision: Commercial Loans reported on Schedules 1200 and 1250</t>
  </si>
  <si>
    <t>Crédit-bail (nombre) présenté aux annexes 1200 et 1260</t>
  </si>
  <si>
    <t>Number of Lease Contracts reported on Schedules 1200 and 1260</t>
  </si>
  <si>
    <t>Nantissement (nombre) présenté aux annexes 1200 et 1270</t>
  </si>
  <si>
    <t>Number of Collateral Loans reported on Schedules 1200 and 1270</t>
  </si>
  <si>
    <t>Prêts institutions financières (nombre) présentés aux annexes 1200 et 1280.1</t>
  </si>
  <si>
    <t>Number of Financial Institution Loans reported on Schedules 1200 and 1280.1</t>
  </si>
  <si>
    <t>Prêts bruts aux institutions financières présentés aux annexes 1200 et 1280</t>
  </si>
  <si>
    <t>Gross Financial Institution Loans reported on Schedules 1200 and 1280</t>
  </si>
  <si>
    <t>Prêts aux institutions financières (90 jours +) présentés aux annexes 1200 et 1280</t>
  </si>
  <si>
    <t>Financial Institutions Loans in arrears (90 days +) reported on Schedules 1200 and 1280</t>
  </si>
  <si>
    <t>Provisions prêts aux institutions financières présentées aux annexes 1200 et 1280</t>
  </si>
  <si>
    <t>Provision: Financial Institutions Loans reported on Schedules 1200 and 1280</t>
  </si>
  <si>
    <t>Immeubles repris (nombre) présentés aux annexes 1200 et 1210</t>
  </si>
  <si>
    <t>Number of Foreclosed Real Estate reported on Schedules 1200 and 1210</t>
  </si>
  <si>
    <t>Immeubles repris bruts présentés aux annexes 1200 et 1210</t>
  </si>
  <si>
    <t>Gross Foreclosed Real Estate reported on Schedules 1200 and 1210</t>
  </si>
  <si>
    <t>Provision sur immeubles repris présentée aux annexes 1200 et 1210</t>
  </si>
  <si>
    <t>Provision: Foreclosed Real Estate reported on Schedules 1200 and 1210</t>
  </si>
  <si>
    <t>Immeubles repris NETS présentés aux annexes 1200 et 1210</t>
  </si>
  <si>
    <t>Net Foreclosed Real Estate reported on Schedules 1200 and 1210</t>
  </si>
  <si>
    <t>Autres prêts bruts présentés aux annexes 1200 et 1290</t>
  </si>
  <si>
    <t>Gross Other Loans reported on Schedules 1200 and 1290</t>
  </si>
  <si>
    <t>Autres prêts  (90 jours +) présentés aux annexes 1200 et 1290</t>
  </si>
  <si>
    <t>Other Loans in arrears (90 days +) reported on Schedules 1200 and 1290</t>
  </si>
  <si>
    <t>Provisions autres prêts présentées aux annexes 1200 et 1290</t>
  </si>
  <si>
    <t>Provision: Other Loans reported on Schedules 1200 and 1290</t>
  </si>
  <si>
    <t>Autres prêts nets présentés aux annexes 1200 et 1290</t>
  </si>
  <si>
    <t>Net Other Loans reported on Schedules 1200 and 1290</t>
  </si>
  <si>
    <t>Provision - prêts hypothécaires résidentiels non assurés présentés aux annexes 1240 et 1240.1</t>
  </si>
  <si>
    <t>Provision: Uninsured Residential Mortgage Loans reported on Schedules 1240 and 1240.1</t>
  </si>
  <si>
    <t>Provision - prêts hypothécaires résidentiels non assurés présentés aux annexes 1250 et 1250.1</t>
  </si>
  <si>
    <t>Provision: Uninsured Residential Mortgage Loans reported on Schedules 1250 and 1250.1</t>
  </si>
  <si>
    <t>Total des prêts institutions financières et administrations publiques NETS présenté aux annexes 1280 et 1280.1</t>
  </si>
  <si>
    <t>Net Financial Institutions and Institutional Loans reported on Schedules 1280 and 1280.1</t>
  </si>
  <si>
    <t>Total des prêts institutions financières et administrations publiques NETS présenté aux annexes 1610 et 1610.1</t>
  </si>
  <si>
    <t>Net Financial Institutions and Institutional Loans reported on Schedules 1610 and 1610.1</t>
  </si>
  <si>
    <t>Montant nominal de référence présenté aux annexes 1610 et 1610.3</t>
  </si>
  <si>
    <t>Derivative Instruments Notional Amounts reported on Schedules 1610 and 1610.3</t>
  </si>
  <si>
    <t>Total du portefeuille de dépôts présenté aux annexes 2000 et 2000.1</t>
  </si>
  <si>
    <t>Total Deposit Portfolio reported on Schedules 2000 and 2000.1</t>
  </si>
  <si>
    <t>Portefeuille de dépôts (nombre) présenté aux annexes 2000 et 2000.1</t>
  </si>
  <si>
    <t>Number of Deposits reported on Schedules 2000 and 2000.1</t>
  </si>
  <si>
    <t>Total des actifs gérés pour autrui présentés aux annexes 4045 et 4060</t>
  </si>
  <si>
    <t>Total Assets Under Management reported on Schedules 4045 and 4060</t>
  </si>
  <si>
    <t>Dépôts totaux présentés aux annexes 4060 et 2000</t>
  </si>
  <si>
    <t>Total Deposits reported on Schedules 4060 and 2000</t>
  </si>
  <si>
    <t>Hypothèques résidentielles assurées, hypothèques résidentielles non assurées et hypothèques non résidentielles présentées aux annexes 4060 et 1200</t>
  </si>
  <si>
    <t>Insured Residential Mortgage Loans, Uninsured Residential Mortgage Loans, Non-Residential Mortgage Loans reported on Schedules 4060 and 1200</t>
  </si>
  <si>
    <t>Prêts à la consommation, prêts aux entreprises, crédit-bail, prêts sur nantissement, prêts aux institutions financières et administrations publiques, immeubles repris et autres prêts  présentés aux annexes 4060 et 1200</t>
  </si>
  <si>
    <t>Consumer Loans, Commercial Loans, Lease Contracts, Collateral Loans, Financial Institutions and Institutional Loans, Foreclosed Real Estate and Other Loans reported on Schedules 4060 and 1200</t>
  </si>
  <si>
    <t>Honoraires et commissions ventilées par provinces =  Rubrique « Honoraires et commissions » à l'état du résultat présentés aux annexes 4060 et 300</t>
  </si>
  <si>
    <t>Total Fees and Commissions reported on Schedule 4060 = Total Fees and Commissions reported on Schedule 300</t>
  </si>
  <si>
    <t>Honoraires et commissions provenant des successions, fiducies et mandats présentées aux annexes 4060 et 3510</t>
  </si>
  <si>
    <t>Fees and Commissions from Estates, Trusts and Agencies reported on Schedules 4060 and 3510</t>
  </si>
  <si>
    <t>Revenu net d'intérêts présentés aux annexes 4080 et 300</t>
  </si>
  <si>
    <t>Net Interest Income reported on Schedules 4080 and 300</t>
  </si>
  <si>
    <t>Revenus tirés des activités de négociation présentés aux annexes 4080 et 300</t>
  </si>
  <si>
    <t>Trading Income reported on Schedules 4080 and 300</t>
  </si>
  <si>
    <t>Revenu (perte) sur immeubles présentés aux annexes 4080 et 300</t>
  </si>
  <si>
    <t>Total Net Income (Loss) from Real Estate reported on Schedules 4080 and 300</t>
  </si>
  <si>
    <t>Autres revenus autres que d'intérêts présentés aux annexes 4080 et 300</t>
  </si>
  <si>
    <t>Other Non-Interest Income reported on Schedules 4080 and 300</t>
  </si>
  <si>
    <t>Revenu (perte) sur valeurs mobilières présenté aux annexes 4080 et 300</t>
  </si>
  <si>
    <t>Total Income (Loss) on Securities reported on Schedules 4080 and 300</t>
  </si>
  <si>
    <t>Bénéfices (pertes) des filiales présentés aux annexes 4080 et 300</t>
  </si>
  <si>
    <t>Earnings (Losses) from non-consolidated Subsidiary Operations reported on Schedules 4080 and 300</t>
  </si>
  <si>
    <t>Résultat net de l'exercice des sociétés affiliées et des coentreprises présenté aux annexes 4080 et 300</t>
  </si>
  <si>
    <t>Earnings (Losses) from Associates and Joint Ventures reported on Schedules 4080 and 300</t>
  </si>
  <si>
    <t>Dépôts totaux de l'année courante présentés aux annexes 4080 et 100</t>
  </si>
  <si>
    <t>Total Deposits reported on Schedules 4080 and 100</t>
  </si>
  <si>
    <t>Dépôts Québec de l'année courante présenté aux annexes 4080 et 4060</t>
  </si>
  <si>
    <t>Total Deposits in Québec (current year) reported on Schedules 4080 and 4060</t>
  </si>
  <si>
    <t>Honoraires et commissions gagnés au Québec présentés aux annexes 4080 et 4060</t>
  </si>
  <si>
    <t>Total Fees and Commissions Earned in Québec reported on Schedules 4080 and 4060</t>
  </si>
  <si>
    <t>SOCIÉTÉ À CHARTE AUTRE QUE QUÉBÉCOISE</t>
  </si>
  <si>
    <t>COMPANY OTHER THAN QUEBEC CHARTER</t>
  </si>
  <si>
    <t>SÉLECTIONNER LE TYPE DE CHARTE \ SELECT THE CHARTER</t>
  </si>
  <si>
    <t>Charte</t>
  </si>
  <si>
    <t>Période</t>
  </si>
  <si>
    <t>Picto</t>
  </si>
  <si>
    <t>SÉLECTIONNER LA PÉRIODE VISÉE \ SELECT THE FISCAL PERIOD</t>
  </si>
  <si>
    <t xml:space="preserve">Veuillez fournir les explications nécessaires (ou joindre un fichier en format PDF, le cas échéant) </t>
  </si>
  <si>
    <t>Include detailed explanations (PDF format).</t>
  </si>
  <si>
    <t>ANNEXE &amp;'T des M - T of C'!A17;"SCHEDULE "&amp;'T des M - T of C'!A17</t>
  </si>
  <si>
    <t>Autres renseignements</t>
  </si>
  <si>
    <t>Other Information</t>
  </si>
  <si>
    <t>Personne-ressource :</t>
  </si>
  <si>
    <t>Contact person:</t>
  </si>
  <si>
    <t>Nom :</t>
  </si>
  <si>
    <t>Name:</t>
  </si>
  <si>
    <t>012</t>
  </si>
  <si>
    <t>Fonction :</t>
  </si>
  <si>
    <t>Position:</t>
  </si>
  <si>
    <t>013</t>
  </si>
  <si>
    <t>014</t>
  </si>
  <si>
    <t>Telephone:</t>
  </si>
  <si>
    <t>Poste :</t>
  </si>
  <si>
    <t>Extension:</t>
  </si>
  <si>
    <t>015</t>
  </si>
  <si>
    <t>E-mail:</t>
  </si>
  <si>
    <t>Certification</t>
  </si>
  <si>
    <t>016</t>
  </si>
  <si>
    <t xml:space="preserve">Nous, </t>
  </si>
  <si>
    <t>We,</t>
  </si>
  <si>
    <t>018</t>
  </si>
  <si>
    <t>et</t>
  </si>
  <si>
    <t>and</t>
  </si>
  <si>
    <t>022</t>
  </si>
  <si>
    <t>024</t>
  </si>
  <si>
    <t>dans la ville de</t>
  </si>
  <si>
    <t>in the city of</t>
  </si>
  <si>
    <t xml:space="preserve">province de </t>
  </si>
  <si>
    <t>in the province of</t>
  </si>
  <si>
    <t>028</t>
  </si>
  <si>
    <t>Signature :</t>
  </si>
  <si>
    <t>032</t>
  </si>
  <si>
    <t>Date :</t>
  </si>
  <si>
    <t>034</t>
  </si>
  <si>
    <t>036</t>
  </si>
  <si>
    <t>038</t>
  </si>
  <si>
    <t xml:space="preserve">administrateurs de </t>
  </si>
  <si>
    <t>as directors of</t>
  </si>
  <si>
    <t>certifions que les annexes ci-jointes ont été préparées à partir des livres et registres de la société et, qu’au meilleur de notre connaissance, celles-ci sont conformes et présentent fidèlement la situation financière et l’état des opérations de la société, pour l'exercice terminé le :</t>
  </si>
  <si>
    <t>certify that the attached schedules have been prepared from the books and records of the company, and that to the best of our knowledge, they are correct, complete and present fairly the financial position and the financial statement of the company’s activities for the year ended</t>
  </si>
  <si>
    <t>Courtier 3</t>
  </si>
  <si>
    <t>Broker 3</t>
  </si>
  <si>
    <t>SOCIÉTÉ À CHARTE QUÉBÉCOISE</t>
  </si>
  <si>
    <t>Y a-t-il eu des modifications au capital-actions autorisé durant l'exercice ? Oui / Non</t>
  </si>
  <si>
    <t>Were any modifications made to authorized capital during the year? Yes / No</t>
  </si>
  <si>
    <t>List of the 10 largest securities</t>
  </si>
  <si>
    <t>TOTAL FORECLOSURES</t>
  </si>
  <si>
    <t>Total Services Sector</t>
  </si>
  <si>
    <r>
      <rPr>
        <b/>
        <sz val="11"/>
        <color indexed="8"/>
        <rFont val="Calibri"/>
        <family val="2"/>
      </rPr>
      <t xml:space="preserve">Residents - Preferred Shares
</t>
    </r>
    <r>
      <rPr>
        <sz val="11"/>
        <color indexed="8"/>
        <rFont val="Calibri"/>
        <family val="2"/>
      </rPr>
      <t>Shareholders holding at least 10% of the company’s shares (name and address)</t>
    </r>
  </si>
  <si>
    <r>
      <rPr>
        <b/>
        <sz val="11"/>
        <color indexed="8"/>
        <rFont val="Calibri"/>
        <family val="2"/>
        <scheme val="minor"/>
      </rPr>
      <t xml:space="preserve">Residents – Common Shares
</t>
    </r>
    <r>
      <rPr>
        <sz val="11"/>
        <color indexed="8"/>
        <rFont val="Calibri"/>
        <family val="2"/>
        <scheme val="minor"/>
      </rPr>
      <t>Shareholders holding at least 10% of the company’s shares (name and address)</t>
    </r>
  </si>
  <si>
    <r>
      <rPr>
        <b/>
        <sz val="11"/>
        <color indexed="8"/>
        <rFont val="Calibri"/>
        <family val="2"/>
        <scheme val="minor"/>
      </rPr>
      <t xml:space="preserve">Non-Residents - Common Shares 
</t>
    </r>
    <r>
      <rPr>
        <sz val="11"/>
        <color indexed="8"/>
        <rFont val="Calibri"/>
        <family val="2"/>
        <scheme val="minor"/>
      </rPr>
      <t>Shareholders holding at least 10% of the company’s shares (name and address)</t>
    </r>
  </si>
  <si>
    <r>
      <rPr>
        <b/>
        <sz val="11"/>
        <color indexed="8"/>
        <rFont val="Calibri"/>
        <family val="2"/>
      </rPr>
      <t xml:space="preserve">Non-Residents - Preferred Shares
</t>
    </r>
    <r>
      <rPr>
        <sz val="11"/>
        <color indexed="8"/>
        <rFont val="Calibri"/>
        <family val="2"/>
      </rPr>
      <t>Shareholders holding at least 10% of the company’s shares (name and address)</t>
    </r>
  </si>
  <si>
    <t>Derivative Financial Instruments (1610)</t>
  </si>
  <si>
    <t>Actifs nets pondérés en fonction des risques pour les fonds propres de catégorie 1A</t>
  </si>
  <si>
    <t>Intérêts à payer</t>
  </si>
  <si>
    <t>Interest Accrued and Payable</t>
  </si>
  <si>
    <t>À demande</t>
  </si>
  <si>
    <t>On Demand</t>
  </si>
  <si>
    <t>Securities Borrowed or Purchased under Reverse Repurchase Agreements</t>
  </si>
  <si>
    <t>Financial Institutions and Public Sector</t>
  </si>
  <si>
    <t>ASSETS (Continued)</t>
  </si>
  <si>
    <t>Own use Property</t>
  </si>
  <si>
    <t>Current Tax Assets</t>
  </si>
  <si>
    <t>Deferred Tax Assets</t>
  </si>
  <si>
    <t>Accrued Interest and Dividends Receivable</t>
  </si>
  <si>
    <t>Non-Current Assets Held for Sale and Discontinued Operations</t>
  </si>
  <si>
    <t>Deposit Taking Institutions</t>
  </si>
  <si>
    <t>Defined Benefit Pension Plan Obligations</t>
  </si>
  <si>
    <t>Total Other Liabilities</t>
  </si>
  <si>
    <t xml:space="preserve">Redeemable Preferred Shares </t>
  </si>
  <si>
    <t>Liabilities from a disposal group classified as Held for Sale</t>
  </si>
  <si>
    <t>SHAREHOLDERS' EQUITY</t>
  </si>
  <si>
    <t>Financial Institution and  Public Sector Loans</t>
  </si>
  <si>
    <t>Administration Fees</t>
  </si>
  <si>
    <t>Real Estate Commissions (Net)</t>
  </si>
  <si>
    <t>OTHER INCOME (continued)</t>
  </si>
  <si>
    <t>Earnings (Losses) from Non-consolidated Subsidiary Operations</t>
  </si>
  <si>
    <t>Items that will not be reclassified subsequently to Net Income:</t>
  </si>
  <si>
    <t>Share of Other Comprehensive Income of Associates and Joint Ventures</t>
  </si>
  <si>
    <t>Balance at Beginning of Prior Year</t>
  </si>
  <si>
    <t>Impact of changes in accounting policies</t>
  </si>
  <si>
    <t>Balance at Beginning of Prior Year, restated</t>
  </si>
  <si>
    <t>Previous year's Total Comprehensive Income (Loss)</t>
  </si>
  <si>
    <t>Net Changes in Share Capital</t>
  </si>
  <si>
    <t>Balance at Beginning of Current Year</t>
  </si>
  <si>
    <t>Balance at Beginning of Current Year, restated</t>
  </si>
  <si>
    <t>Current year's Total Comprehensive Income (Loss)</t>
  </si>
  <si>
    <t>Total Shareholders' Equity</t>
  </si>
  <si>
    <t>Total Shareholders' equity</t>
  </si>
  <si>
    <t>Bonds Issued or Guaranteed by:</t>
  </si>
  <si>
    <t>QUÉBEC CHARTERED COMPANY</t>
  </si>
  <si>
    <t>Securities' credit ratings</t>
  </si>
  <si>
    <t>Bonds issued or guaranteed by:</t>
  </si>
  <si>
    <t>Municipal and Public Sector, School Boards</t>
  </si>
  <si>
    <t>Public Sector - Foreign</t>
  </si>
  <si>
    <t>AAA, AA+ to AA-
PFD-1, P-1 
or Equivalent</t>
  </si>
  <si>
    <t>BBB+ to BBB-,
PFD3, P-3 
or Equivalent</t>
  </si>
  <si>
    <t>BB+ to BB-, 
PFD4, P-4 
or Equivalent</t>
  </si>
  <si>
    <t>B+ or less,
PFD-5, P-5 
or Equivalent</t>
  </si>
  <si>
    <t>A+ to A-, 
PFD-2, P-2 
or Equivalent</t>
  </si>
  <si>
    <t>AAA to AA- 
or Equivalent</t>
  </si>
  <si>
    <t>A+ to A-
 or Equivalent</t>
  </si>
  <si>
    <t>BBB+ to BBB-
or Equivalent</t>
  </si>
  <si>
    <t>BB+ to BB- 
or Equivalent</t>
  </si>
  <si>
    <t>B+ or less
 or Equivalent</t>
  </si>
  <si>
    <t>A-1, F-1, P-1, 
R-1 
or Equivalent</t>
  </si>
  <si>
    <t>A-3, F-3, P-3, 
R-3 
or Equivalent</t>
  </si>
  <si>
    <t>A-2, F2, P-2, 
R-2 
or Equivalent</t>
  </si>
  <si>
    <t xml:space="preserve">RRSP Loans </t>
  </si>
  <si>
    <t>NAMES OF ASSOCIATES \ JOINT VENTURES</t>
  </si>
  <si>
    <t>Foreign Exchange Forward Contracts</t>
  </si>
  <si>
    <t>Total Derivaties before Adjustment for Master Netting Agreements</t>
  </si>
  <si>
    <t>Less: Adjustment for master netting agreements</t>
  </si>
  <si>
    <t>Total Net of Adjustment for Master Netting Agreements</t>
  </si>
  <si>
    <t>Total Derivatives before Adjustment for Master Netting Agreements</t>
  </si>
  <si>
    <t>Less: Adjustment for Master Netting Agreements</t>
  </si>
  <si>
    <t>Adjustments Cumulative Depreciation</t>
  </si>
  <si>
    <t>Net Gain (Loss) in Profit or Loss</t>
  </si>
  <si>
    <t>Dereognition</t>
  </si>
  <si>
    <t>Canadian Public Sector Loans</t>
  </si>
  <si>
    <t>Municipalities and School Boards</t>
  </si>
  <si>
    <t>Foreign Public Sector</t>
  </si>
  <si>
    <t>Acquisitions Since Last Appraisal</t>
  </si>
  <si>
    <t>Adjusted Appraisal</t>
  </si>
  <si>
    <r>
      <t>Cumulative I</t>
    </r>
    <r>
      <rPr>
        <sz val="9"/>
        <color rgb="FF0C0C0C"/>
        <rFont val="Arial"/>
        <family val="2"/>
      </rPr>
      <t>mp</t>
    </r>
    <r>
      <rPr>
        <sz val="9"/>
        <color rgb="FF181818"/>
        <rFont val="Arial"/>
        <family val="2"/>
      </rPr>
      <t>airment</t>
    </r>
    <r>
      <rPr>
        <sz val="9"/>
        <color rgb="FF0C0C0C"/>
        <rFont val="Arial"/>
        <family val="2"/>
      </rPr>
      <t> 
Provisions</t>
    </r>
  </si>
  <si>
    <t>Mortgage Loans and Other Charges</t>
  </si>
  <si>
    <t>Net Balance at Beginning of Year</t>
  </si>
  <si>
    <t>Adjustment to Accumulated Amortization</t>
  </si>
  <si>
    <t>Furniture, fixtures and others</t>
  </si>
  <si>
    <t>Hardware and Software</t>
  </si>
  <si>
    <t>Specify sector</t>
  </si>
  <si>
    <t>Balance at Beginning</t>
  </si>
  <si>
    <t>Disposal/Write-down</t>
  </si>
  <si>
    <t>Deferred Income plans (RRSP, RRIF)</t>
  </si>
  <si>
    <t>Fixed-term &gt; 5 years, Non-redeemable</t>
  </si>
  <si>
    <t>TOTAL DEPOSITS-CORPORATIONS AND GOVERNMENTS</t>
  </si>
  <si>
    <t>TOTAL DEPOSIT TAKING INSTITUTIONS</t>
  </si>
  <si>
    <t>Loan Balance</t>
  </si>
  <si>
    <t xml:space="preserve">Loan Balance </t>
  </si>
  <si>
    <t>Issued but Non Paid / Uncalled Capital</t>
  </si>
  <si>
    <t>Advisory Services and Investment management</t>
  </si>
  <si>
    <t>Mutual Fund Administration</t>
  </si>
  <si>
    <t>Security Custodial Safekeeping</t>
  </si>
  <si>
    <t>Corporate Trust</t>
  </si>
  <si>
    <t>Transfer Agent and Registrar Services</t>
  </si>
  <si>
    <t>Pension Services</t>
  </si>
  <si>
    <t>Administration Plans</t>
  </si>
  <si>
    <t>Loan Portfolio Administration Fees</t>
  </si>
  <si>
    <t>Prepaid Funeral Plans</t>
  </si>
  <si>
    <t>OTHER
(Provide details)</t>
  </si>
  <si>
    <t>Commissions Paid on Deposits and Certificates</t>
  </si>
  <si>
    <t>Net Premises Rent</t>
  </si>
  <si>
    <t>Premises-Repairs and Maintenance</t>
  </si>
  <si>
    <t>Furniture and Fixtures</t>
  </si>
  <si>
    <t>Office and Computer Equipment Rental and Repairs</t>
  </si>
  <si>
    <t>Marketing and Public Relations</t>
  </si>
  <si>
    <t>Travel and Relocation</t>
  </si>
  <si>
    <t>Postage and Courier</t>
  </si>
  <si>
    <t>Stationery and Printing</t>
  </si>
  <si>
    <t>Deposit Insurance</t>
  </si>
  <si>
    <t>Other Insurance Charges</t>
  </si>
  <si>
    <t>Legal Fees</t>
  </si>
  <si>
    <t>Business and Capital Taxes</t>
  </si>
  <si>
    <t>Inter Affiliated Company Fees</t>
  </si>
  <si>
    <t>Memberships, Dues and Fees</t>
  </si>
  <si>
    <t>Amortization - Intangibles</t>
  </si>
  <si>
    <t>Amortization - Premises, Computer and Office Equipment</t>
  </si>
  <si>
    <t>Investment Management
and Advisory Accounts</t>
  </si>
  <si>
    <t>Group RRSPs</t>
  </si>
  <si>
    <t>Pension and Employee 
Benefits plans</t>
  </si>
  <si>
    <t>Registered Savings Plans without Advisory Services</t>
  </si>
  <si>
    <t>Maturities and interest rate matching</t>
  </si>
  <si>
    <t>(a) Financial intermediary activities</t>
  </si>
  <si>
    <t>Earnings (losses) from associates and joint ventures</t>
  </si>
  <si>
    <t>Total revenue from financial intermediary activities</t>
  </si>
  <si>
    <t>Total revenue earned in Québec generated by financial intermediary activities</t>
  </si>
  <si>
    <t>Average balance of term deposits and certificates - Québec</t>
  </si>
  <si>
    <t>Average balance of term deposits and certificates - Total</t>
  </si>
  <si>
    <t>Revenue earned in Québec generated by financial intermediary activities (L 150 x L 160 / L 170)</t>
  </si>
  <si>
    <t>Capital Ratios</t>
  </si>
  <si>
    <t>Common Equity Tier 1 Ratio (1A)</t>
  </si>
  <si>
    <t>Tier 1 Ratio</t>
  </si>
  <si>
    <t>Total Capital Ratio</t>
  </si>
  <si>
    <t>Net Common Equity Tier 1 Capital (1A)</t>
  </si>
  <si>
    <t>Net Tier 1 Capital</t>
  </si>
  <si>
    <t>Total Capital</t>
  </si>
  <si>
    <t>Adjusted CET 1 Capital Risk-weighted Assets</t>
  </si>
  <si>
    <r>
      <t>Adjusted Tier 1</t>
    </r>
    <r>
      <rPr>
        <sz val="11"/>
        <color theme="1"/>
        <rFont val="Arial"/>
        <family val="2"/>
      </rPr>
      <t xml:space="preserve"> Capital Risk-weighted Assets</t>
    </r>
  </si>
  <si>
    <t>Adjusted Total Capital risk-weighted Assets</t>
  </si>
  <si>
    <t>Target Common Equity Tier 1 Ratio</t>
  </si>
  <si>
    <t>Target Tier 1 Ratio</t>
  </si>
  <si>
    <r>
      <t xml:space="preserve">Target </t>
    </r>
    <r>
      <rPr>
        <sz val="11"/>
        <rFont val="Arial"/>
        <family val="2"/>
      </rPr>
      <t>Total Capital Ratio</t>
    </r>
  </si>
  <si>
    <t>Leverage Ratio Exposure Measure</t>
  </si>
  <si>
    <t>Internally Developed Software</t>
  </si>
  <si>
    <t>Customer Relationship</t>
  </si>
  <si>
    <t>Trademark and Licences</t>
  </si>
  <si>
    <t>Total Real Estate</t>
  </si>
  <si>
    <t>Non résidentiel</t>
  </si>
  <si>
    <t>Non Residential</t>
  </si>
  <si>
    <t>Résidentiel</t>
  </si>
  <si>
    <t>Terme (mois)</t>
  </si>
  <si>
    <t>Term (months)</t>
  </si>
  <si>
    <t>Fixed-term  &gt; 5 years, Redeemable</t>
  </si>
  <si>
    <r>
      <rPr>
        <b/>
        <sz val="11"/>
        <color theme="1"/>
        <rFont val="Calibri"/>
        <family val="2"/>
        <scheme val="minor"/>
      </rPr>
      <t>DÉPÔTS - PARTICULIERS</t>
    </r>
    <r>
      <rPr>
        <sz val="11"/>
        <color theme="1"/>
        <rFont val="Calibri"/>
        <family val="2"/>
        <scheme val="minor"/>
      </rPr>
      <t xml:space="preserve">
(Les intérêts courus doivent être présentés à l'annexe 2345)</t>
    </r>
  </si>
  <si>
    <t>DÉPÔTS - ENTREPRISES ET GOUVERNEMENTS
(Les intérêts courus doivent être présentés à l'annexe 2345)</t>
  </si>
  <si>
    <t>DÉPÔTS ENTREPRISES ET GOUVERNEMENTS
(Les intérêts courus doivent être présentés à l'annexe 2345)</t>
  </si>
  <si>
    <t>DÉPÔTS - INSTITUTIONS DE DÉPÔT
(Les intérêts courus doivent être présentés à l'annexe 2345)</t>
  </si>
  <si>
    <t xml:space="preserve">DEPOSITS - INDIVIDUALS
(Interest Accrued and Payable must be disclosed on Schedule 2345)
</t>
  </si>
  <si>
    <t>DEPOSITS - CORPORATIONS AND GOVERNMENTS
(Interest Accrued and Payable must be disclosed on Schedule 2345)</t>
  </si>
  <si>
    <t>DEPOSITS-CORPORATIONS  AND GOVERNMENTS
(Interest Accrued and Payable must be disclosed on Schedule 2345)</t>
  </si>
  <si>
    <t>DEPOSITS - DEPOSIT TAKING INSTITUTIONS
(Interest Accrued and Payable must be disclosed on Schedule 2345)</t>
  </si>
  <si>
    <t>NAME OF LENDER</t>
  </si>
  <si>
    <t>Dépôts totaux 
(excluant l'intérêt couru)</t>
  </si>
  <si>
    <t>Total Deposits
(excluding accrued interest)</t>
  </si>
  <si>
    <t>Dépôts non assurés
(excluant l'intérêt couru)</t>
  </si>
  <si>
    <t>Uninsured Deposits
(excluding accrued interest)</t>
  </si>
  <si>
    <t>Net gain (loss) on securities</t>
  </si>
  <si>
    <t>Prêts hypothécaires résidentiels assurés présentés aux annexes 1210.2 et 1210</t>
  </si>
  <si>
    <t>Prêts hypothécaires résidentiels non assurés présentés aux annexes 1210.2 et 1210</t>
  </si>
  <si>
    <t>Prêts hypothécaires non résidentiels présentés aux annexes 1210.1 et 1210</t>
  </si>
  <si>
    <t>Insured Residential Mortgage Loans reported on Schedules 1210.2 and 1210</t>
  </si>
  <si>
    <t>Uninsured Residential Mortgage Loans reported on Schedules 1210.2 and 1210</t>
  </si>
  <si>
    <t>Non-Residential Mortgage Loans reported on Schedules 1210.1 and 1210</t>
  </si>
  <si>
    <t>_P408001001=_P300321902</t>
  </si>
  <si>
    <t>_P408019001=_P406006006</t>
  </si>
  <si>
    <t>Stock of High Quality Liquid Assets (HQLA)</t>
  </si>
  <si>
    <t>Total Net Cash Outflows over the next 30 days</t>
  </si>
  <si>
    <t>Nombre de semaines</t>
  </si>
  <si>
    <t>Number of weeks</t>
  </si>
  <si>
    <t>Total des encours d’actifs liquides de haute qualité</t>
  </si>
  <si>
    <t>Sorties de trésorerie nettes</t>
  </si>
  <si>
    <t>Trésorerie , dépôts et titres négociables à court terme</t>
  </si>
  <si>
    <t>Cash, Deposits and Short-Term Securities</t>
  </si>
  <si>
    <t>Valeur nette au bilan</t>
  </si>
  <si>
    <t>Autres placements présentés aux annexes 1100 et 1180</t>
  </si>
  <si>
    <t>Other Investments reported on Schedules 1100 and 1180</t>
  </si>
  <si>
    <t>_P100162501=_P162529910+_P162529926</t>
  </si>
  <si>
    <t>Ratio de liquidité *</t>
  </si>
  <si>
    <t>Liquidity Ratio *</t>
  </si>
  <si>
    <t>Titre</t>
  </si>
  <si>
    <t>Title</t>
  </si>
  <si>
    <t xml:space="preserve"> Nom</t>
  </si>
  <si>
    <t xml:space="preserve"> Name</t>
  </si>
  <si>
    <t>Adresse postale d'affaires</t>
  </si>
  <si>
    <t>Business address</t>
  </si>
  <si>
    <t>Téléphone</t>
  </si>
  <si>
    <t>Telephone</t>
  </si>
  <si>
    <t>Courriel</t>
  </si>
  <si>
    <t>E-mail</t>
  </si>
  <si>
    <t>Actions détenues</t>
  </si>
  <si>
    <t>Shares held</t>
  </si>
  <si>
    <t xml:space="preserve"> Citoyenneté</t>
  </si>
  <si>
    <t xml:space="preserve"> Citizenship</t>
  </si>
  <si>
    <t>Président et chef de la direction</t>
  </si>
  <si>
    <t>President and Chief Executive Officer</t>
  </si>
  <si>
    <t>Premier vice - président finance</t>
  </si>
  <si>
    <t>Chief Financial Officer</t>
  </si>
  <si>
    <t>Secrétaire et affaires juridiques</t>
  </si>
  <si>
    <t>Secretary and Legal Affairs</t>
  </si>
  <si>
    <t>Chef de la gestion des  risques</t>
  </si>
  <si>
    <t>Chief Risk Officer</t>
  </si>
  <si>
    <t xml:space="preserve">Chef de la conformité </t>
  </si>
  <si>
    <t>Chief Compliance Officer</t>
  </si>
  <si>
    <t xml:space="preserve">Chef - vérification interne </t>
  </si>
  <si>
    <t>Chief Internal Auditor</t>
  </si>
  <si>
    <t>310</t>
  </si>
  <si>
    <t>320</t>
  </si>
  <si>
    <t>Haute direction</t>
  </si>
  <si>
    <t>Senior Management</t>
  </si>
  <si>
    <t>Titres à la juste valeur par le biais du résultat net</t>
  </si>
  <si>
    <t>Titres au coût amorti</t>
  </si>
  <si>
    <t>Gains (pertes) découlant de la décomptabilisation d'actifs financiers évalués au coût amorti</t>
  </si>
  <si>
    <t>Gains (pertes) découlant du reclassement d'un actif financier au coût amorti à la juste valeur par le biais du résultat net</t>
  </si>
  <si>
    <t>Gains (pertes) découlant du reclassement d'un actif financier classé à la juste valeur par le biais des autres éléments du résultat global à la juste valeur par le biais du résultat net</t>
  </si>
  <si>
    <t>Variation nette des gains (pertes) non réalisé(e)s sur les titres classés à la juste valeur par le biais des autres éléments du résultat global</t>
  </si>
  <si>
    <t>Variation nette des gains et pertes sur les titres de capitaux propres désignées à la juste valeur par le biais des autres éléments du résultat global</t>
  </si>
  <si>
    <t>Variation nette de la juste valeur attribuable aux variations de crédit lié aux passifs financiers désignées à la juste valeur par le biais du résultat net</t>
  </si>
  <si>
    <t>Net change in Unrealized Gains and Losses on Financial asset at fair value through other comprehensive income</t>
  </si>
  <si>
    <t>Net Change in Unrealized Gains and Losses on Equity designated at fair value through other comprehensive income</t>
  </si>
  <si>
    <t>Net change in fair value for debt instruments designated at fair value through profit or loss</t>
  </si>
  <si>
    <t>Titres à la juste valeur par le biais des autres éléments du résultat global</t>
  </si>
  <si>
    <t>Financial asset at fair value through other comprehensive income</t>
  </si>
  <si>
    <t>Provisions spécifiques (IAS 39)</t>
  </si>
  <si>
    <t>Provisions générales (IAS 39)</t>
  </si>
  <si>
    <t>Specific Credit Loss Allowances (IAS 39)</t>
  </si>
  <si>
    <t>General Provisions IAS 39)</t>
  </si>
  <si>
    <t>Provisions Stage 1</t>
  </si>
  <si>
    <t>Provisions Stage 2</t>
  </si>
  <si>
    <t>Provisions Stage 3</t>
  </si>
  <si>
    <t>Provisions Niveau 1</t>
  </si>
  <si>
    <t>Provisions Niveau 2</t>
  </si>
  <si>
    <t>Provisions Niveau 3</t>
  </si>
  <si>
    <t>1100.4</t>
  </si>
  <si>
    <t>Credit Loss Allowances</t>
  </si>
  <si>
    <t>Financial asset at fair value through profit or loss</t>
  </si>
  <si>
    <t>Financial asset at amortized cost</t>
  </si>
  <si>
    <t>Gain (Loss) arising from derecognition of financialassets measured at amortized cost</t>
  </si>
  <si>
    <t>Gain (Loss) arising from reclassification of financial assets measured at amortized cost and into the fair value through profit or loss</t>
  </si>
  <si>
    <t>Gain (Loss) arising from reclassification of financial assets measured at fair value through other comprehensive income and into the fair value through profit or loss</t>
  </si>
  <si>
    <t>Titres à la juste valeur par le biais dea autres éléments du résultat global</t>
  </si>
  <si>
    <t>Financial asset at fair value through other compréhensive income</t>
  </si>
  <si>
    <t>_P100268002+_P100269202=_P268039904+_P268049904</t>
  </si>
  <si>
    <t>_P500539901+_P500539902=_P268039904+_P268049904</t>
  </si>
  <si>
    <t>400</t>
  </si>
  <si>
    <t>500</t>
  </si>
  <si>
    <t>Provisions pour pertes de crédit</t>
  </si>
  <si>
    <t>Provision for Expected Credit Losses</t>
  </si>
  <si>
    <r>
      <t>Total des autres éléments d'actif</t>
    </r>
    <r>
      <rPr>
        <b/>
        <strike/>
        <sz val="12"/>
        <rFont val="Calibri"/>
        <family val="2"/>
        <scheme val="minor"/>
      </rPr>
      <t xml:space="preserve"> </t>
    </r>
  </si>
  <si>
    <t>Corporations and Governments</t>
  </si>
  <si>
    <t>Revenu net d'intérêts après provision pour pertes de crédit</t>
  </si>
  <si>
    <t>Net Interest Income after Provision for Expected Credit Losses</t>
  </si>
  <si>
    <t>Available-for-sale financial assets (IAS 39)</t>
  </si>
  <si>
    <t>Titres disponibles à la vente
(IAS 39)</t>
  </si>
  <si>
    <t>Veuillez insérer l'état consolidé des flux de trésorerie (format PDF).</t>
  </si>
  <si>
    <t>Include the consolidated cash flow statement of the company (PDF format).</t>
  </si>
  <si>
    <t>État consolidé des flux de trésorerie</t>
  </si>
  <si>
    <t>Consolidated Cash Flow Statement</t>
  </si>
  <si>
    <t>État des flux de trésorerie</t>
  </si>
  <si>
    <t>Cash Flow Statement</t>
  </si>
  <si>
    <t>Bilan</t>
  </si>
  <si>
    <t>Balance sheet</t>
  </si>
  <si>
    <t>État du résultat</t>
  </si>
  <si>
    <t>Statement of income</t>
  </si>
  <si>
    <t>État du résultat global</t>
  </si>
  <si>
    <t>Comprehensive income</t>
  </si>
  <si>
    <t>État des variations des capitaux propres</t>
  </si>
  <si>
    <t>Statement of changes in equity</t>
  </si>
  <si>
    <t>TITRES À LA JUSTE VALEUR PAR LE BIAIS DU RÉSULTAT</t>
  </si>
  <si>
    <t>TITRES CLASSÉS À LA JUSTE VALEUR PAR LE BIAIS DU RÉSULTAT NET</t>
  </si>
  <si>
    <t>199.1</t>
  </si>
  <si>
    <t>Total des titres classés à la juste valeur par le biais du compte de résultat</t>
  </si>
  <si>
    <t>TITRES DÉSIGNÉS À LA JUSTE VALEUR PAR LE BIAIS DU RÉSULTAT NET</t>
  </si>
  <si>
    <t>042</t>
  </si>
  <si>
    <t>052</t>
  </si>
  <si>
    <t>092</t>
  </si>
  <si>
    <t>102</t>
  </si>
  <si>
    <t>112</t>
  </si>
  <si>
    <t>199.2</t>
  </si>
  <si>
    <t>Total des titres désignés à la juste valeur par le biais du compte de résultat</t>
  </si>
  <si>
    <t>TITRES À LA JUSTE VALEUR PAR LE BIAIS DES AUTRES ÉLÉMENTS DU RÉSULTAT GLOBAL</t>
  </si>
  <si>
    <t>TITRES CLASSÉS À LA JUSTE VALEUR PAR LE BIAIS DES AUTRES ÉLÉMENTS DU RÉSULTAT GLOBAL</t>
  </si>
  <si>
    <t>399.1</t>
  </si>
  <si>
    <t>Total des titres classés à la juste valeur par le biais des autres éléments du résultat global</t>
  </si>
  <si>
    <t>399.2</t>
  </si>
  <si>
    <t>Total des titres à la juste valeur par le biais des autres élélments du résultat global</t>
  </si>
  <si>
    <t>TITRES AU COÛT AMORTI</t>
  </si>
  <si>
    <t>VALEURS MOBILIÈRES (suite)</t>
  </si>
  <si>
    <t>FINANCIAL ASSETS CLASSIFIED AT FAIR VALUE THROUGH PROFIT OR LOSS</t>
  </si>
  <si>
    <t>Total financial assets classified at fair value through profit or loss</t>
  </si>
  <si>
    <t>FINANCIAL ASSETS DESIGNATED AT FAIR VALUE THROUGH PROFIT OR LOSS</t>
  </si>
  <si>
    <t>Total financial assets designated  at fair value through profit or loss</t>
  </si>
  <si>
    <t>FINANCIAL ASSETS AT FAIR VALUE THROUGH OTHER COMPREHENSIVE INCOME</t>
  </si>
  <si>
    <t>FINANCIAL ASSETS CLASSIFIED AT FAIR VALUE THROUGH OTHER COMPREHENSIVE INCOME</t>
  </si>
  <si>
    <t>Total financial assets classified at fair value through other comprehensive income</t>
  </si>
  <si>
    <t>TITRES DÉSIGNÉS À LA JUSTE VALEUR PAR LE BIAIS DES AUTRES ÉLÉMENTS DU RÉSULTAT GLOBAL</t>
  </si>
  <si>
    <t>Total des titres désignés à la juste valeur par le biais des autres éléments du résultat global</t>
  </si>
  <si>
    <t>FINANCIAL ASSETS DESIGNATED AT FAIR VALUE THROUGH OTHER COMPREHENSIVE INCOME</t>
  </si>
  <si>
    <t>Total financial assets designated at fair value through other comprehensive income</t>
  </si>
  <si>
    <t>Total financial assets at fair value through other comprehensive income</t>
  </si>
  <si>
    <t>AMORTIZED COST</t>
  </si>
  <si>
    <t>Total financieal assets at amortized cost</t>
  </si>
  <si>
    <t>Total des titres au coût amorti</t>
  </si>
  <si>
    <t>_P100114001=_P110005113+_P110005213+_P110025113+_P110025213+_P110045113</t>
  </si>
  <si>
    <t>_P100116001=_P110007113+_P110008113+_P110009113+_P110010113+_P110007213+_P110008213+_P110009213+_P110010213+_P110027113+_P110028113+_P110029113+_P110030113+_P110027213+_P110028213+_P110029213+_P110030213+_P110047113+_P110048113+_P110049113+_P110050113</t>
  </si>
  <si>
    <t>_P100117001=_P110011113+_P110011213+_P110031113+_P110031213+_P110051113</t>
  </si>
  <si>
    <t>_P100118001=_P110012113+_P110012213+_P110032113+_P110032213+_P110052113</t>
  </si>
  <si>
    <t>_P110002113+_P110002213+_P110022113+_P110022213+_P110042113=_P1100.102006+_P1100.122013</t>
  </si>
  <si>
    <t>_P110003113+_P110003213+_P110023113+_P110023213+_P110043113=_P1100.103006+_P1100.123013</t>
  </si>
  <si>
    <t>_P110004113+_P110004213+_P110024113+_P110024213+_P110044113=_P1100.104006+_P1100.124013</t>
  </si>
  <si>
    <t>_P110005113+_P110005213+_P110025113+_P110025213+_P110045113=_P1100.105006+_P1100.125013</t>
  </si>
  <si>
    <t>_P110006113+_P110006213+_P110026113+_P110026213+_P110046113=_P1100.106006+_P1100.126013</t>
  </si>
  <si>
    <t>_P110007113+_P110007213+_P110027113+_P110027213+_P110047113=_P1100.107006+_P1100.127013</t>
  </si>
  <si>
    <t>_P110008113+_P110008213+_P110030113+_P110026213+_P110048113=_P1100.108006+_P1100.128013</t>
  </si>
  <si>
    <t>_P110009113+_P110009213+_P110029113+_P110029213+_P110049113=_P1100.109006+_P1100.129013</t>
  </si>
  <si>
    <t>_P110010113+_P110010213+_P110030113+_P110030213+_P110050113=_P1100.110006+_P1100.130013</t>
  </si>
  <si>
    <t>_P110011113+_P110011213+_P110031113+_P110031213+_P110051113=_P1100.111006+_P1100.131013</t>
  </si>
  <si>
    <t>_P110012113+_P110012213+_P110032113+_P110032213+_P110052113=_P1100.112006+_P1100.132013</t>
  </si>
  <si>
    <t>Provision : Créances émises ou garanties par le gouvernement fédéral présentée aux annexes 1100 et 1100.4</t>
  </si>
  <si>
    <t>Provision: Bonds Issued or Guaranteed by the Federal Government reported on Schedules 1100 and 1100.4</t>
  </si>
  <si>
    <t>Provision : Créances émises ou garanties par le gouvernement provincial présentée aux annexes 1100 et 1100.4</t>
  </si>
  <si>
    <t>Provision:  Bonds Issued or Guaranteed by a Provincial Government on Schedules 1100 and 1100.4</t>
  </si>
  <si>
    <t>Provision : Créances émises ou garanties par les municipalités, administrations publiques, commissions scolaires présentée aux annexes 1100 et 1100.4</t>
  </si>
  <si>
    <t>Provision:  Bonds Issued or Guaranteed by Municipalities, Public Administrations, School Boards on Schedules 1100 and 1100.4</t>
  </si>
  <si>
    <t>Provision : Créances émises ou garanties par les administrations publiques à l'étranger présentée aux annexes 1100 et 1100.4</t>
  </si>
  <si>
    <t>Provision:  Bonds Issued or Guaranteed by Foreign Public Administrations on Schedules 1100 and 1100.4</t>
  </si>
  <si>
    <t>Provision : Créances émises ou garanties par les sociétés canadiennes présentée aux annexes 1100 et 1100.4</t>
  </si>
  <si>
    <t>Provision:  Bonds Issued or Guaranteed by Canadian Companies on Schedules 1100 and 1100.4</t>
  </si>
  <si>
    <t>Provision : Créances émises ou garanties par les sociétés étrangères présentée aux annexes 1100 et 1100.4</t>
  </si>
  <si>
    <t>Provision:  Bonds Issued or Guaranteed by Foreign Companies on Schedules 1100 and 1100.4</t>
  </si>
  <si>
    <t>Provision : Actions ordinaires canadiennes présentée aux annexes 1100 et 1100.4</t>
  </si>
  <si>
    <t>Provision:  Canadian Common Shares on Schedules 1100 and 1100.4</t>
  </si>
  <si>
    <t>Provision : Actions ordinaires étrangères présentée aux annexes 1100 et 1100.4</t>
  </si>
  <si>
    <t>Provision:  Foreign Common Shares on Schedules 1100 and 1100.4</t>
  </si>
  <si>
    <t>Provision : Actions privilégiées canadiennes présentée aux annexes 1100 et 1100.4</t>
  </si>
  <si>
    <t>Provision:  Canadian Preferred Shares on Schedules 1100 and 1100.4</t>
  </si>
  <si>
    <t>Provision : Actions privilégiées étrangères présentée aux annexes 1100 et 1100.4</t>
  </si>
  <si>
    <t>Provision:  Foreign Preferred Shares on Schedules 1100 and 1100.4</t>
  </si>
  <si>
    <t>Provision : Titres adossés à des créances présentée aux annexes 1100 et 1100.4</t>
  </si>
  <si>
    <t>Provision:  Asset-backed Securities on Schedules 1100 and 1100.4</t>
  </si>
  <si>
    <t>Provision : autres placements présentée aux annexes 1100 et 1100.4</t>
  </si>
  <si>
    <t>Provision:  Other Investments on Schedules 1100 and 1100.4</t>
  </si>
  <si>
    <t>_P110001114+_P110001214+_P110021114+_P110021214+_P110041114=+_P1100.401014</t>
  </si>
  <si>
    <t>_P110001113+_P110001213+_P110021113+_P110021213+_P110041113=_P1100.101006+_P1100.121013</t>
  </si>
  <si>
    <t>_P110004114+_P110004214+_P110024114+_P110024214+_P110044114=_P1100.404014</t>
  </si>
  <si>
    <t>_P110003114+_P110003214+_P110023114+_P110023214+_P110043114=+_P1100.403014</t>
  </si>
  <si>
    <t>_P110005114+_P110005214+_P110025114+_P110025214+_P110045114=_P1100.405014</t>
  </si>
  <si>
    <t>_P110006114+_P110006214+_P110026114+_P110026214+_P110046114=_P1100.406014</t>
  </si>
  <si>
    <t>_P110007114+_P110007214+_P110027114+_P110027214+_P110047114=_P1100.407014</t>
  </si>
  <si>
    <t>_P110008114+_P110008214+_P110030114+_P110026214+_P110048114=_P1100.408014</t>
  </si>
  <si>
    <t>P110009114+_P110009214+_P110029114+_P110029214+_P110049114=_P1100.409014</t>
  </si>
  <si>
    <t>_P110010114+_P110010214+_P110030114+_P110030214+_P110050114=_P1100.410014</t>
  </si>
  <si>
    <t>_P110011114+_P110011214+_P110031114+_P110031214+_P110051114=_P1100.411014</t>
  </si>
  <si>
    <t>_P110012114+_P110012214+_P110032114+_P110032214+_P110052114=_P1100.412014</t>
  </si>
  <si>
    <t>_P110012113+_P110012213+_P110032113+_P110032213+_P110052113=='1180'!C40</t>
  </si>
  <si>
    <t>_P100113001==_P110004113+_P110004213+_P110024113+_P110024213+_P110044113</t>
  </si>
  <si>
    <t>_P100112001==_P110001113+_P110002113+_P110003113+_P110001213+_P110002213+_P110003213+_P110021113+_P110022113+_P110023113+_P110021213+_P110022213+_P110023213+_P110041113+_P110042113+_P110043113</t>
  </si>
  <si>
    <t>_P100115001=_P110006113+_P110006213+_P110026113+_P110026213+_P110046113</t>
  </si>
  <si>
    <r>
      <rPr>
        <sz val="11"/>
        <rFont val="Calibri"/>
        <family val="2"/>
        <scheme val="minor"/>
      </rPr>
      <t>031</t>
    </r>
  </si>
  <si>
    <r>
      <rPr>
        <sz val="11"/>
        <rFont val="Calibri"/>
        <family val="2"/>
        <scheme val="minor"/>
      </rPr>
      <t>041</t>
    </r>
  </si>
  <si>
    <r>
      <rPr>
        <sz val="11"/>
        <rFont val="Calibri"/>
        <family val="2"/>
        <scheme val="minor"/>
      </rPr>
      <t>051</t>
    </r>
  </si>
  <si>
    <r>
      <rPr>
        <sz val="11"/>
        <rFont val="Calibri"/>
        <family val="2"/>
        <scheme val="minor"/>
      </rPr>
      <t>061</t>
    </r>
  </si>
  <si>
    <r>
      <rPr>
        <sz val="11"/>
        <rFont val="Calibri"/>
        <family val="2"/>
        <scheme val="minor"/>
      </rPr>
      <t>071</t>
    </r>
  </si>
  <si>
    <r>
      <rPr>
        <sz val="11"/>
        <rFont val="Calibri"/>
        <family val="2"/>
        <scheme val="minor"/>
      </rPr>
      <t>081</t>
    </r>
  </si>
  <si>
    <r>
      <rPr>
        <sz val="11"/>
        <rFont val="Calibri"/>
        <family val="2"/>
        <scheme val="minor"/>
      </rPr>
      <t>101</t>
    </r>
  </si>
  <si>
    <r>
      <rPr>
        <sz val="11"/>
        <rFont val="Calibri"/>
        <family val="2"/>
        <scheme val="minor"/>
      </rPr>
      <t>091</t>
    </r>
  </si>
  <si>
    <r>
      <rPr>
        <sz val="11"/>
        <rFont val="Calibri"/>
        <family val="2"/>
        <scheme val="minor"/>
      </rPr>
      <t>111</t>
    </r>
  </si>
  <si>
    <t>199.3</t>
  </si>
  <si>
    <t>241</t>
  </si>
  <si>
    <r>
      <rPr>
        <sz val="11"/>
        <rFont val="Calibri"/>
        <family val="2"/>
        <scheme val="minor"/>
      </rPr>
      <t>211</t>
    </r>
  </si>
  <si>
    <r>
      <rPr>
        <sz val="11"/>
        <rFont val="Calibri"/>
        <family val="2"/>
        <scheme val="minor"/>
      </rPr>
      <t>221</t>
    </r>
  </si>
  <si>
    <r>
      <rPr>
        <sz val="11"/>
        <rFont val="Calibri"/>
        <family val="2"/>
        <scheme val="minor"/>
      </rPr>
      <t>231</t>
    </r>
  </si>
  <si>
    <r>
      <rPr>
        <sz val="11"/>
        <rFont val="Calibri"/>
        <family val="2"/>
        <scheme val="minor"/>
      </rPr>
      <t>271</t>
    </r>
  </si>
  <si>
    <r>
      <rPr>
        <sz val="11"/>
        <rFont val="Calibri"/>
        <family val="2"/>
        <scheme val="minor"/>
      </rPr>
      <t>281</t>
    </r>
  </si>
  <si>
    <r>
      <rPr>
        <sz val="11"/>
        <rFont val="Calibri"/>
        <family val="2"/>
        <scheme val="minor"/>
      </rPr>
      <t>291</t>
    </r>
  </si>
  <si>
    <r>
      <rPr>
        <sz val="11"/>
        <rFont val="Calibri"/>
        <family val="2"/>
        <scheme val="minor"/>
      </rPr>
      <t>301</t>
    </r>
  </si>
  <si>
    <r>
      <rPr>
        <sz val="11"/>
        <rFont val="Calibri"/>
        <family val="2"/>
        <scheme val="minor"/>
      </rPr>
      <t>311</t>
    </r>
  </si>
  <si>
    <r>
      <rPr>
        <sz val="11"/>
        <rFont val="Calibri"/>
        <family val="2"/>
        <scheme val="minor"/>
      </rPr>
      <t>321</t>
    </r>
  </si>
  <si>
    <t>242</t>
  </si>
  <si>
    <t>262</t>
  </si>
  <si>
    <r>
      <rPr>
        <sz val="11"/>
        <rFont val="Calibri"/>
        <family val="2"/>
        <scheme val="minor"/>
      </rPr>
      <t>212</t>
    </r>
  </si>
  <si>
    <r>
      <rPr>
        <sz val="11"/>
        <rFont val="Calibri"/>
        <family val="2"/>
        <scheme val="minor"/>
      </rPr>
      <t>222</t>
    </r>
  </si>
  <si>
    <r>
      <rPr>
        <sz val="11"/>
        <rFont val="Calibri"/>
        <family val="2"/>
        <scheme val="minor"/>
      </rPr>
      <t>232</t>
    </r>
  </si>
  <si>
    <r>
      <rPr>
        <sz val="11"/>
        <rFont val="Calibri"/>
        <family val="2"/>
        <scheme val="minor"/>
      </rPr>
      <t>252</t>
    </r>
  </si>
  <si>
    <r>
      <rPr>
        <sz val="11"/>
        <rFont val="Calibri"/>
        <family val="2"/>
        <scheme val="minor"/>
      </rPr>
      <t>272</t>
    </r>
  </si>
  <si>
    <r>
      <rPr>
        <sz val="11"/>
        <rFont val="Calibri"/>
        <family val="2"/>
        <scheme val="minor"/>
      </rPr>
      <t>282</t>
    </r>
  </si>
  <si>
    <r>
      <rPr>
        <sz val="11"/>
        <rFont val="Calibri"/>
        <family val="2"/>
        <scheme val="minor"/>
      </rPr>
      <t>292</t>
    </r>
  </si>
  <si>
    <r>
      <rPr>
        <sz val="11"/>
        <rFont val="Calibri"/>
        <family val="2"/>
        <scheme val="minor"/>
      </rPr>
      <t>302</t>
    </r>
  </si>
  <si>
    <r>
      <rPr>
        <sz val="11"/>
        <rFont val="Calibri"/>
        <family val="2"/>
        <scheme val="minor"/>
      </rPr>
      <t>312</t>
    </r>
  </si>
  <si>
    <r>
      <rPr>
        <sz val="11"/>
        <rFont val="Calibri"/>
        <family val="2"/>
        <scheme val="minor"/>
      </rPr>
      <t>322</t>
    </r>
  </si>
  <si>
    <r>
      <rPr>
        <sz val="11"/>
        <rFont val="Calibri"/>
        <family val="2"/>
        <scheme val="minor"/>
      </rPr>
      <t>399.3</t>
    </r>
  </si>
  <si>
    <r>
      <rPr>
        <sz val="11"/>
        <rFont val="Calibri"/>
        <family val="2"/>
        <scheme val="minor"/>
      </rPr>
      <t>411</t>
    </r>
  </si>
  <si>
    <r>
      <rPr>
        <sz val="11"/>
        <rFont val="Calibri"/>
        <family val="2"/>
        <scheme val="minor"/>
      </rPr>
      <t>421</t>
    </r>
  </si>
  <si>
    <r>
      <rPr>
        <sz val="11"/>
        <rFont val="Calibri"/>
        <family val="2"/>
        <scheme val="minor"/>
      </rPr>
      <t>431</t>
    </r>
  </si>
  <si>
    <r>
      <rPr>
        <sz val="11"/>
        <rFont val="Calibri"/>
        <family val="2"/>
        <scheme val="minor"/>
      </rPr>
      <t>441</t>
    </r>
  </si>
  <si>
    <r>
      <rPr>
        <sz val="11"/>
        <rFont val="Calibri"/>
        <family val="2"/>
        <scheme val="minor"/>
      </rPr>
      <t>451</t>
    </r>
  </si>
  <si>
    <r>
      <rPr>
        <sz val="11"/>
        <rFont val="Calibri"/>
        <family val="2"/>
        <scheme val="minor"/>
      </rPr>
      <t>461</t>
    </r>
  </si>
  <si>
    <r>
      <rPr>
        <sz val="11"/>
        <rFont val="Calibri"/>
        <family val="2"/>
        <scheme val="minor"/>
      </rPr>
      <t>471</t>
    </r>
  </si>
  <si>
    <r>
      <rPr>
        <sz val="11"/>
        <rFont val="Calibri"/>
        <family val="2"/>
        <scheme val="minor"/>
      </rPr>
      <t>481</t>
    </r>
  </si>
  <si>
    <r>
      <rPr>
        <sz val="11"/>
        <rFont val="Calibri"/>
        <family val="2"/>
        <scheme val="minor"/>
      </rPr>
      <t>491</t>
    </r>
  </si>
  <si>
    <r>
      <rPr>
        <sz val="11"/>
        <rFont val="Calibri"/>
        <family val="2"/>
        <scheme val="minor"/>
      </rPr>
      <t>501</t>
    </r>
  </si>
  <si>
    <r>
      <rPr>
        <sz val="11"/>
        <rFont val="Calibri"/>
        <family val="2"/>
        <scheme val="minor"/>
      </rPr>
      <t>511</t>
    </r>
  </si>
  <si>
    <r>
      <rPr>
        <sz val="11"/>
        <rFont val="Calibri"/>
        <family val="2"/>
        <scheme val="minor"/>
      </rPr>
      <t>521</t>
    </r>
  </si>
  <si>
    <r>
      <rPr>
        <sz val="11"/>
        <rFont val="Calibri"/>
        <family val="2"/>
        <scheme val="minor"/>
      </rPr>
      <t>599.1</t>
    </r>
  </si>
  <si>
    <r>
      <rPr>
        <sz val="11"/>
        <rFont val="Calibri"/>
        <family val="2"/>
        <scheme val="minor"/>
      </rPr>
      <t>251</t>
    </r>
  </si>
  <si>
    <t>261</t>
  </si>
  <si>
    <t>Provisions pour pertes de crédit sur valeurs mobilières (IFRS 9)</t>
  </si>
  <si>
    <t xml:space="preserve"> Credit loss provisions on securities (IFRS 9)</t>
  </si>
  <si>
    <t>Cumul des pertes de valeur</t>
  </si>
  <si>
    <t>Accumulated Impairment losses</t>
  </si>
  <si>
    <t>Obligations locatives</t>
  </si>
  <si>
    <t>Lease Liabilities</t>
  </si>
  <si>
    <t>Terrain au titre de droits d'utilisation</t>
  </si>
  <si>
    <t>Right-of-use Land</t>
  </si>
  <si>
    <t>Bâtiments au titre de droits d'utilisation</t>
  </si>
  <si>
    <t xml:space="preserve">Right-of-use Buildings </t>
  </si>
  <si>
    <t>Améliorations locatives au titre de droits d'utilisation</t>
  </si>
  <si>
    <t>Right-of-use Leasehold improvements</t>
  </si>
  <si>
    <t>Mobilier, agencement et autres au titre de droits d'utilisation</t>
  </si>
  <si>
    <t>Right-of-use Furniture, fixtures and others</t>
  </si>
  <si>
    <t>Matériel informatique au titre de droits d'utilisation</t>
  </si>
  <si>
    <t>Right-of-use Hardware and Software</t>
  </si>
  <si>
    <t>ACTIFS AU TITRE DE DROITS D'UTILISATION</t>
  </si>
  <si>
    <t>IMMEUBLES À L'USAGE DE LA SOCIÉTÉ AU TITRE DE DROITS D'UTILISATION</t>
  </si>
  <si>
    <t>RIGHT-OF-USE OWN USE PROPERTY</t>
  </si>
  <si>
    <t>330</t>
  </si>
  <si>
    <t>340</t>
  </si>
  <si>
    <t>350</t>
  </si>
  <si>
    <t>360</t>
  </si>
  <si>
    <t>370</t>
  </si>
  <si>
    <t>380</t>
  </si>
  <si>
    <t>390</t>
  </si>
  <si>
    <t>410</t>
  </si>
  <si>
    <t>499</t>
  </si>
  <si>
    <t>IMMOBILISATIONS CORPORELLES AU TITRE DE DROITS D'UTILISATION</t>
  </si>
  <si>
    <t>RIGHT-OF-USE PROPERTY AND EQUIPMENT</t>
  </si>
  <si>
    <t>510</t>
  </si>
  <si>
    <t>520</t>
  </si>
  <si>
    <t>530</t>
  </si>
  <si>
    <t>599</t>
  </si>
  <si>
    <t>RIGHT-OF-USE ASSETS</t>
  </si>
  <si>
    <t>ACTIFS</t>
  </si>
  <si>
    <t>_P100162001=_P163019908+_P163049908</t>
  </si>
  <si>
    <t>_P100163001=_P163029908+_P163059908</t>
  </si>
  <si>
    <t>Consolidé \ Consolidated</t>
  </si>
  <si>
    <t>Non consolidé \ Non Consolidated</t>
  </si>
  <si>
    <t>SÉLECTIONNER LE FORMAT \ SELECT FORMAT</t>
  </si>
  <si>
    <t>SOCIÉTÉ DE FIDUCIE \ SOCIÉTÉ D’ÉPARGNE</t>
  </si>
  <si>
    <t>TRUST COMPANY \ SAVINGS COMPANY</t>
  </si>
  <si>
    <r>
      <rPr>
        <b/>
        <sz val="11"/>
        <color theme="1"/>
        <rFont val="Calibri"/>
        <family val="2"/>
        <scheme val="minor"/>
      </rPr>
      <t>* Note :</t>
    </r>
    <r>
      <rPr>
        <sz val="11"/>
        <color theme="1"/>
        <rFont val="Calibri"/>
        <family val="2"/>
        <scheme val="minor"/>
      </rPr>
      <t xml:space="preserve"> Les ratios de liquidité à court terme (LCR) et de flux de trésorerie nets cumulatifs (NCCF) ne seront pas divulgués à l’Autorité des marchés financiers pour cette période. L’Autorité vous communiquera la date à laquelle la divulgation de liquidité sera exigée.</t>
    </r>
  </si>
  <si>
    <r>
      <rPr>
        <b/>
        <sz val="11"/>
        <color theme="1"/>
        <rFont val="Calibri"/>
        <family val="2"/>
        <scheme val="minor"/>
      </rPr>
      <t>* Note:</t>
    </r>
    <r>
      <rPr>
        <sz val="11"/>
        <color theme="1"/>
        <rFont val="Calibri"/>
        <family val="2"/>
        <scheme val="minor"/>
      </rPr>
      <t xml:space="preserve">  The Liquidity Coverage Ratio (LCR) and Net Cumulative Cash Flows (NCCF) are not reported to the AMF this filing period. The AMF will advise you once the liquidity reporting date is determined.</t>
    </r>
  </si>
  <si>
    <r>
      <rPr>
        <b/>
        <sz val="12"/>
        <rFont val="Calibri"/>
        <family val="2"/>
        <scheme val="minor"/>
      </rPr>
      <t xml:space="preserve">L’article 274 de la LSFSE et l’article 56.1 de la LIDPD  </t>
    </r>
    <r>
      <rPr>
        <sz val="12"/>
        <rFont val="Calibri"/>
        <family val="2"/>
        <scheme val="minor"/>
      </rPr>
      <t xml:space="preserve">
Le présent état doit être complété avec les données financières consolidées de la société, à l'exception des données financières des filiales détenant un permis en vertu de la Loi sur les sociétés de fiducie et les sociétés d'épargne.</t>
    </r>
  </si>
  <si>
    <r>
      <rPr>
        <b/>
        <sz val="11"/>
        <color theme="1"/>
        <rFont val="Calibri"/>
        <family val="2"/>
        <scheme val="minor"/>
      </rPr>
      <t>Section 274 of the Trust Companies and Savings Companies Act  and Section 56.1 of the Deposit Institutions and Deposit Protection Act</t>
    </r>
    <r>
      <rPr>
        <sz val="11"/>
        <color theme="1"/>
        <rFont val="Calibri"/>
        <family val="2"/>
        <scheme val="minor"/>
      </rPr>
      <t xml:space="preserve">
The statement of gross revenue earned un Québec must be completed on a consolidated basis except for financial information of subsidiaries licensed under the Act respecting trust and savings companies.</t>
    </r>
  </si>
  <si>
    <t>Provisions
(15)</t>
  </si>
  <si>
    <t>Provisions
(08)</t>
  </si>
  <si>
    <r>
      <t>_P120001007=</t>
    </r>
    <r>
      <rPr>
        <strike/>
        <sz val="10"/>
        <rFont val="Arial"/>
        <family val="2"/>
      </rPr>
      <t xml:space="preserve"> </t>
    </r>
    <r>
      <rPr>
        <sz val="10"/>
        <rFont val="Arial"/>
        <family val="2"/>
      </rPr>
      <t>_P121009908</t>
    </r>
  </si>
  <si>
    <t>_P120002007=_P121039915</t>
  </si>
  <si>
    <t>_P120003007=_P121019908+_P121049915</t>
  </si>
  <si>
    <t>_P110002114+_P110002214+_P110022114+_P110022214+_P110042114 =_P1100.402014</t>
  </si>
  <si>
    <t>Courant</t>
  </si>
  <si>
    <t>Précédent</t>
  </si>
  <si>
    <t>Previous</t>
  </si>
  <si>
    <t>Ratio de levier autorisé</t>
  </si>
  <si>
    <t>Authorized Leverage Ratio</t>
  </si>
  <si>
    <t>1.1</t>
  </si>
  <si>
    <t>_P100199903=_P100299903</t>
  </si>
  <si>
    <t>Total de l'actif = Total du passif &amp; capitaux pour l'exercice précédent</t>
  </si>
  <si>
    <t>Total assets = Total liabilities and shareholder's equity - PreviousYear</t>
  </si>
  <si>
    <t>34.1</t>
  </si>
  <si>
    <t>_P400499903=_P500504011</t>
  </si>
  <si>
    <t>Résultat global de l'exercice précédent présenté aux annexes 400 et 500</t>
  </si>
  <si>
    <t>Total Comprehensive Income (Loss) reported on Schedules 400 and 500 Previous Year</t>
  </si>
  <si>
    <t>35.1</t>
  </si>
  <si>
    <t>_P500519911=_P100289903</t>
  </si>
  <si>
    <t>Solde à la fin de l'exercice précédent de l'avoir des actionnaires présenté aux annexes 500 et 100</t>
  </si>
  <si>
    <t>Total Shareholders' Equity reported on Schedules 500 and 100 PreviousYear</t>
  </si>
  <si>
    <t>37.1</t>
  </si>
  <si>
    <t>_P500504004=_P300399003</t>
  </si>
  <si>
    <t>Bénéfice net (perte) présenté aux annexes 500 et 300 - Exercice précédent</t>
  </si>
  <si>
    <t>Net Income (Loss) reported on Schedules 500 and 300 PreviousYear</t>
  </si>
  <si>
    <t>38.1</t>
  </si>
  <si>
    <t>_P500504008=_P400460003</t>
  </si>
  <si>
    <t>Autres éléments du résultat global de l'exercice précédent présentés aux annexes 500 et 400</t>
  </si>
  <si>
    <t>Total Other Comprehensive Income (Loss)  reported on Schedules 500 and 400 PreviousYear</t>
  </si>
  <si>
    <t>L'annexe 4090 est complétée</t>
  </si>
  <si>
    <t>Schedule 4090 is filled</t>
  </si>
  <si>
    <t>L'annexe 5010 est complétée</t>
  </si>
  <si>
    <t>Schedule 5010 is filled</t>
  </si>
  <si>
    <t>Annexe\Schedule 5010</t>
  </si>
  <si>
    <t>_P500524004=_P300399001</t>
  </si>
  <si>
    <t>Annexe\schedule 4090 - ligne 060</t>
  </si>
  <si>
    <t>142.1</t>
  </si>
  <si>
    <t>Annexe\schedule 4090 - ligne 100</t>
  </si>
  <si>
    <t>142.2</t>
  </si>
  <si>
    <t>Annexe\schedule 4090 - ligne 110</t>
  </si>
  <si>
    <t>142.3</t>
  </si>
  <si>
    <t>Annexe\schedule 4090 - ligne 120</t>
  </si>
  <si>
    <t>142.4</t>
  </si>
  <si>
    <t>Annexe\schedule 4090 - ligne 130</t>
  </si>
  <si>
    <t>142.5</t>
  </si>
  <si>
    <t>Annexe\schedule 4090 - ligne 142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</si>
</sst>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0\ &quot;$&quot;_);[Red]\(#,##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00_)\ _$_ ;_ * \(#,##0.00\)\ _$_ ;_ * &quot;-&quot;??_)\ _$_ ;_ @_ "/>
    <numFmt numFmtId="166" formatCode="_ * #,##0_)\ _$_ ;_ * \(#,##0\)\ _$_ ;_ * &quot;-&quot;??_)\ _$_ ;_ @_ "/>
    <numFmt numFmtId="167" formatCode="[$-F800]dddd\,\ mmmm\ dd\,\ yyyy"/>
    <numFmt numFmtId="168" formatCode="General_)"/>
    <numFmt numFmtId="169" formatCode="0.00_);[Red]\(0.00\)"/>
    <numFmt numFmtId="170" formatCode="0_);[Red]\(0\)"/>
    <numFmt numFmtId="171" formatCode="_(* #,##0.00_);_(* \(#,##0.00\);_(* &quot;-&quot;??_);_(@_)"/>
    <numFmt numFmtId="172" formatCode="#,##0;[Red]#,##0"/>
    <numFmt numFmtId="173" formatCode="#,##0&quot; &quot;_$_);[Red]&quot;(&quot;#,##0&quot; &quot;_$&quot;)&quot;"/>
    <numFmt numFmtId="174" formatCode="_ * #,##0.00_)&quot; &quot;_$_ ;_ * &quot;(&quot;#,##0.00&quot;) &quot;_$_ ;_ * &quot;-&quot;??_)&quot; &quot;_$_ ;_ @_ "/>
    <numFmt numFmtId="175" formatCode="_ * #,##0.00_)&quot; $&quot;_ ;_ * &quot;(&quot;#,##0.00&quot;) $&quot;_ ;_ * &quot;-&quot;??_)&quot; $&quot;_ ;_ @_ "/>
    <numFmt numFmtId="176" formatCode="#,##0;\(#,##0\)"/>
    <numFmt numFmtId="177" formatCode="#,##0;&quot;(&quot;#,##0&quot;)&quot;"/>
    <numFmt numFmtId="178" formatCode="[&lt;=9999999]###\-####;###\-###\-####"/>
    <numFmt numFmtId="179" formatCode="0.0%"/>
    <numFmt numFmtId="180" formatCode="yyyy/mm/dd;@"/>
    <numFmt numFmtId="181" formatCode="0;;;@"/>
    <numFmt numFmtId="182" formatCode="#,##0.0_);[Red]\(#,##0.0\)"/>
  </numFmts>
  <fonts count="104">
    <font>
      <sz val="11"/>
      <color theme="1"/>
      <name val="Calibri"/>
      <family val="2"/>
      <scheme val="minor"/>
    </font>
    <font>
      <sz val="10"/>
      <color theme="1"/>
      <name val="Arial"/>
      <family val="2"/>
    </font>
    <font>
      <sz val="11"/>
      <color theme="1"/>
      <name val="Arial"/>
      <family val="2"/>
    </font>
    <font>
      <b/>
      <sz val="11"/>
      <color indexed="8"/>
      <name val="Calibri"/>
      <family val="2"/>
    </font>
    <font>
      <b/>
      <sz val="11"/>
      <color theme="1"/>
      <name val="Calibri"/>
      <family val="2"/>
      <scheme val="minor"/>
    </font>
    <font>
      <b/>
      <sz val="12"/>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sz val="8"/>
      <color theme="1"/>
      <name val="Calibri"/>
      <family val="2"/>
      <scheme val="minor"/>
    </font>
    <font>
      <sz val="12"/>
      <color theme="1"/>
      <name val="Calibri"/>
      <family val="2"/>
      <scheme val="minor"/>
    </font>
    <font>
      <sz val="11"/>
      <name val="Arial"/>
      <family val="2"/>
    </font>
    <font>
      <sz val="11"/>
      <color rgb="FFFF0000"/>
      <name val="Calibri"/>
      <family val="2"/>
      <scheme val="minor"/>
    </font>
    <font>
      <strike/>
      <sz val="11"/>
      <color rgb="FFFF0000"/>
      <name val="Calibri"/>
      <family val="2"/>
      <scheme val="minor"/>
    </font>
    <font>
      <b/>
      <sz val="14"/>
      <color theme="1"/>
      <name val="Calibri"/>
      <family val="2"/>
      <scheme val="minor"/>
    </font>
    <font>
      <u/>
      <sz val="11"/>
      <color theme="10"/>
      <name val="Arial"/>
      <family val="2"/>
    </font>
    <font>
      <i/>
      <sz val="9"/>
      <color theme="1"/>
      <name val="Calibri"/>
      <family val="2"/>
      <scheme val="minor"/>
    </font>
    <font>
      <vertAlign val="superscript"/>
      <sz val="11"/>
      <name val="Calibri"/>
      <family val="2"/>
      <scheme val="minor"/>
    </font>
    <font>
      <sz val="9.9"/>
      <color rgb="FF333333"/>
      <name val="Arial"/>
      <family val="2"/>
    </font>
    <font>
      <b/>
      <sz val="12"/>
      <color rgb="FFFF0000"/>
      <name val="Calibri"/>
      <family val="2"/>
      <scheme val="minor"/>
    </font>
    <font>
      <i/>
      <strike/>
      <sz val="10"/>
      <color rgb="FFFF0000"/>
      <name val="Calibri"/>
      <family val="2"/>
      <scheme val="minor"/>
    </font>
    <font>
      <sz val="10"/>
      <name val="Calibri"/>
      <family val="2"/>
      <scheme val="minor"/>
    </font>
    <font>
      <i/>
      <strike/>
      <sz val="12"/>
      <color rgb="FFFF0000"/>
      <name val="Calibri"/>
      <family val="2"/>
      <scheme val="minor"/>
    </font>
    <font>
      <b/>
      <sz val="12"/>
      <name val="Calibri"/>
      <family val="2"/>
      <scheme val="minor"/>
    </font>
    <font>
      <sz val="10"/>
      <name val="Arial"/>
      <family val="2"/>
    </font>
    <font>
      <sz val="7"/>
      <name val="Arial"/>
      <family val="2"/>
    </font>
    <font>
      <sz val="11"/>
      <name val="Calibri"/>
      <family val="2"/>
      <scheme val="minor"/>
    </font>
    <font>
      <b/>
      <sz val="10"/>
      <name val="Calibri"/>
      <family val="2"/>
      <scheme val="minor"/>
    </font>
    <font>
      <sz val="12"/>
      <name val="Calibri"/>
      <family val="2"/>
      <scheme val="minor"/>
    </font>
    <font>
      <strike/>
      <sz val="11"/>
      <name val="Calibri"/>
      <family val="2"/>
      <scheme val="minor"/>
    </font>
    <font>
      <i/>
      <strike/>
      <sz val="11"/>
      <color rgb="FFFF0000"/>
      <name val="Calibri"/>
      <family val="2"/>
      <scheme val="minor"/>
    </font>
    <font>
      <b/>
      <sz val="11"/>
      <color indexed="8"/>
      <name val="Calibri"/>
      <family val="2"/>
      <scheme val="minor"/>
    </font>
    <font>
      <sz val="11"/>
      <color indexed="8"/>
      <name val="Calibri"/>
      <family val="2"/>
      <scheme val="minor"/>
    </font>
    <font>
      <sz val="8"/>
      <name val="Calibri"/>
      <family val="2"/>
      <scheme val="minor"/>
    </font>
    <font>
      <i/>
      <sz val="8"/>
      <color theme="1"/>
      <name val="Calibri"/>
      <family val="2"/>
      <scheme val="minor"/>
    </font>
    <font>
      <b/>
      <sz val="10"/>
      <color theme="0" tint="-0.34968108157597583"/>
      <name val="Calibri"/>
      <family val="2"/>
      <scheme val="minor"/>
    </font>
    <font>
      <b/>
      <sz val="11"/>
      <name val="Calibri"/>
      <family val="2"/>
    </font>
    <font>
      <u/>
      <sz val="11"/>
      <color theme="10"/>
      <name val="Calibri"/>
      <family val="2"/>
      <scheme val="minor"/>
    </font>
    <font>
      <sz val="12"/>
      <name val="Arial"/>
      <family val="2"/>
    </font>
    <font>
      <u/>
      <sz val="10"/>
      <color indexed="12"/>
      <name val="Times New Roman"/>
      <family val="1"/>
    </font>
    <font>
      <sz val="10"/>
      <name val="Times New Roman"/>
      <family val="1"/>
    </font>
    <font>
      <sz val="10"/>
      <name val="Geneva"/>
      <family val="2"/>
    </font>
    <font>
      <sz val="12"/>
      <name val="Helv"/>
      <family val="2"/>
    </font>
    <font>
      <sz val="11"/>
      <color indexed="8"/>
      <name val="Calibri"/>
      <family val="2"/>
    </font>
    <font>
      <i/>
      <vertAlign val="superscript"/>
      <sz val="9"/>
      <color theme="1"/>
      <name val="Calibri"/>
      <family val="2"/>
      <scheme val="minor"/>
    </font>
    <font>
      <i/>
      <sz val="9"/>
      <name val="Calibri"/>
      <family val="2"/>
      <scheme val="minor"/>
    </font>
    <font>
      <b/>
      <sz val="13"/>
      <color theme="1"/>
      <name val="Calibri"/>
      <family val="2"/>
      <scheme val="minor"/>
    </font>
    <font>
      <b/>
      <sz val="11"/>
      <color rgb="FFCC00CC"/>
      <name val="Calibri"/>
      <family val="2"/>
      <scheme val="minor"/>
    </font>
    <font>
      <b/>
      <i/>
      <sz val="11"/>
      <color theme="1"/>
      <name val="Calibri"/>
      <family val="2"/>
      <scheme val="minor"/>
    </font>
    <font>
      <sz val="11"/>
      <color rgb="FF000000"/>
      <name val="Calibri"/>
      <family val="2"/>
    </font>
    <font>
      <sz val="11"/>
      <color theme="6" tint="0.59974974822229687"/>
      <name val="Calibri"/>
      <family val="2"/>
      <scheme val="minor"/>
    </font>
    <font>
      <sz val="11"/>
      <color rgb="FFCC00CC"/>
      <name val="Calibri"/>
      <family val="2"/>
      <scheme val="minor"/>
    </font>
    <font>
      <sz val="11"/>
      <color rgb="FFFFFFFF"/>
      <name val="Calibri"/>
      <family val="2"/>
    </font>
    <font>
      <b/>
      <sz val="11"/>
      <color rgb="FFFFFFFF"/>
      <name val="Calibri"/>
      <family val="2"/>
    </font>
    <font>
      <b/>
      <sz val="11"/>
      <color rgb="FF000000"/>
      <name val="Calibri"/>
      <family val="2"/>
    </font>
    <font>
      <b/>
      <i/>
      <sz val="11"/>
      <color rgb="FF000000"/>
      <name val="Calibri"/>
      <family val="2"/>
    </font>
    <font>
      <b/>
      <sz val="11"/>
      <color rgb="FFCC00CC"/>
      <name val="Calibri"/>
      <family val="2"/>
    </font>
    <font>
      <sz val="11"/>
      <color rgb="FFCC00CC"/>
      <name val="Calibri"/>
      <family val="2"/>
    </font>
    <font>
      <i/>
      <strike/>
      <sz val="11"/>
      <color rgb="FFFF0000"/>
      <name val="Calibri"/>
      <family val="2"/>
    </font>
    <font>
      <sz val="12"/>
      <color rgb="FF000000"/>
      <name val="Calibri"/>
      <family val="2"/>
    </font>
    <font>
      <b/>
      <sz val="12"/>
      <color rgb="FF000000"/>
      <name val="Calibri"/>
      <family val="2"/>
    </font>
    <font>
      <sz val="9"/>
      <color rgb="FF000000"/>
      <name val="Calibri"/>
      <family val="2"/>
    </font>
    <font>
      <sz val="9"/>
      <name val="Calibri"/>
      <family val="2"/>
      <scheme val="minor"/>
    </font>
    <font>
      <sz val="10"/>
      <color rgb="FF000000"/>
      <name val="Calibri"/>
      <family val="2"/>
    </font>
    <font>
      <b/>
      <sz val="10"/>
      <color rgb="FF000000"/>
      <name val="Calibri"/>
      <family val="2"/>
    </font>
    <font>
      <b/>
      <sz val="10"/>
      <color rgb="FFA6A6A6"/>
      <name val="Calibri"/>
      <family val="2"/>
    </font>
    <font>
      <sz val="11"/>
      <name val="Calibri"/>
      <family val="2"/>
    </font>
    <font>
      <sz val="11"/>
      <color theme="0"/>
      <name val="Calibri"/>
      <family val="2"/>
      <scheme val="minor"/>
    </font>
    <font>
      <b/>
      <sz val="10"/>
      <name val="Calibri"/>
      <family val="2"/>
    </font>
    <font>
      <b/>
      <sz val="10"/>
      <color theme="0" tint="-0.49967955565050204"/>
      <name val="Calibri"/>
      <family val="2"/>
      <scheme val="minor"/>
    </font>
    <font>
      <b/>
      <sz val="10"/>
      <color theme="0" tint="-0.49967955565050204"/>
      <name val="Calibri"/>
      <family val="2"/>
    </font>
    <font>
      <strike/>
      <sz val="10"/>
      <color theme="1"/>
      <name val="Calibri"/>
      <family val="2"/>
      <scheme val="minor"/>
    </font>
    <font>
      <sz val="13"/>
      <color theme="1"/>
      <name val="Calibri"/>
      <family val="2"/>
      <scheme val="minor"/>
    </font>
    <font>
      <sz val="9"/>
      <color rgb="FF0C0C0C"/>
      <name val="Arial"/>
      <family val="2"/>
    </font>
    <font>
      <sz val="9"/>
      <color rgb="FF000000"/>
      <name val="Arial"/>
      <family val="2"/>
    </font>
    <font>
      <sz val="9"/>
      <color rgb="FF181818"/>
      <name val="Arial"/>
      <family val="2"/>
    </font>
    <font>
      <sz val="9"/>
      <color rgb="FF242424"/>
      <name val="Arial"/>
      <family val="2"/>
    </font>
    <font>
      <sz val="9"/>
      <color rgb="FF3C3C3C"/>
      <name val="Arial"/>
      <family val="2"/>
    </font>
    <font>
      <sz val="11"/>
      <color rgb="FF000000"/>
      <name val="Arial"/>
      <family val="2"/>
    </font>
    <font>
      <sz val="11"/>
      <color rgb="FF181818"/>
      <name val="Calibri"/>
      <family val="2"/>
      <scheme val="minor"/>
    </font>
    <font>
      <sz val="11"/>
      <color rgb="FF0C0C0C"/>
      <name val="Calibri"/>
      <family val="2"/>
      <scheme val="minor"/>
    </font>
    <font>
      <sz val="11"/>
      <color rgb="FF000000"/>
      <name val="Calibri"/>
      <family val="2"/>
      <scheme val="minor"/>
    </font>
    <font>
      <sz val="11"/>
      <color rgb="FF242424"/>
      <name val="Calibri"/>
      <family val="2"/>
      <scheme val="minor"/>
    </font>
    <font>
      <b/>
      <sz val="10"/>
      <name val="Arial"/>
      <family val="2"/>
    </font>
    <font>
      <sz val="10"/>
      <color rgb="FF000000"/>
      <name val="Arial"/>
      <family val="2"/>
    </font>
    <font>
      <b/>
      <sz val="10"/>
      <color theme="0" tint="-0.49952696310312206"/>
      <name val="Calibri"/>
      <family val="2"/>
      <scheme val="minor"/>
    </font>
    <font>
      <b/>
      <sz val="11"/>
      <color rgb="FFFF0000"/>
      <name val="Calibri"/>
      <family val="2"/>
      <scheme val="minor"/>
    </font>
    <font>
      <b/>
      <strike/>
      <sz val="12"/>
      <name val="Calibri"/>
      <family val="2"/>
      <scheme val="minor"/>
    </font>
    <font>
      <b/>
      <sz val="13"/>
      <name val="Calibri"/>
      <family val="2"/>
      <scheme val="minor"/>
    </font>
    <font>
      <sz val="13"/>
      <name val="Calibri"/>
      <family val="2"/>
      <scheme val="minor"/>
    </font>
    <font>
      <u/>
      <sz val="11"/>
      <name val="Arial"/>
      <family val="2"/>
    </font>
    <font>
      <b/>
      <sz val="9.85"/>
      <name val="Calibri"/>
      <family val="2"/>
      <scheme val="minor"/>
    </font>
    <font>
      <b/>
      <u/>
      <sz val="11"/>
      <name val="Calibri"/>
      <family val="2"/>
      <scheme val="minor"/>
    </font>
    <font>
      <u/>
      <sz val="11"/>
      <color rgb="FFFF0000"/>
      <name val="Arial"/>
      <family val="2"/>
    </font>
    <font>
      <strike/>
      <sz val="10"/>
      <name val="Arial"/>
      <family val="2"/>
    </font>
    <font>
      <sz val="9.9"/>
      <name val="Arial"/>
      <family val="2"/>
    </font>
    <font>
      <u/>
      <sz val="11"/>
      <name val="Calibri"/>
      <family val="2"/>
      <scheme val="minor"/>
    </font>
    <font>
      <i/>
      <sz val="8"/>
      <name val="Calibri"/>
      <family val="2"/>
      <scheme val="minor"/>
    </font>
    <font>
      <sz val="13"/>
      <color rgb="FFFF0000"/>
      <name val="Calibri"/>
      <family val="2"/>
      <scheme val="minor"/>
    </font>
    <font>
      <sz val="13"/>
      <color theme="0"/>
      <name val="Calibri"/>
      <family val="2"/>
      <scheme val="minor"/>
    </font>
    <font>
      <strike/>
      <sz val="13"/>
      <color rgb="FFFF0000"/>
      <name val="Calibri"/>
      <family val="2"/>
      <scheme val="minor"/>
    </font>
    <font>
      <sz val="11"/>
      <color theme="1"/>
      <name val="Calibri"/>
      <family val="2"/>
      <scheme val="minor"/>
    </font>
  </fonts>
  <fills count="28">
    <fill>
      <patternFill patternType="none"/>
    </fill>
    <fill>
      <patternFill patternType="gray125"/>
    </fill>
    <fill>
      <patternFill patternType="solid">
        <fgColor theme="0"/>
        <bgColor indexed="64"/>
      </patternFill>
    </fill>
    <fill>
      <patternFill patternType="gray0625"/>
    </fill>
    <fill>
      <patternFill patternType="gray125">
        <bgColor theme="0"/>
      </patternFill>
    </fill>
    <fill>
      <patternFill patternType="solid">
        <fgColor rgb="FFFFFF00"/>
        <bgColor indexed="64"/>
      </patternFill>
    </fill>
    <fill>
      <patternFill patternType="solid">
        <fgColor theme="0" tint="-0.14969328897976622"/>
        <bgColor indexed="64"/>
      </patternFill>
    </fill>
    <fill>
      <patternFill patternType="solid">
        <fgColor rgb="FFECEEEF"/>
        <bgColor indexed="64"/>
      </patternFill>
    </fill>
    <fill>
      <patternFill patternType="solid">
        <fgColor rgb="FFC5D9F1"/>
        <bgColor indexed="64"/>
      </patternFill>
    </fill>
    <fill>
      <patternFill patternType="gray0625">
        <bgColor theme="0"/>
      </patternFill>
    </fill>
    <fill>
      <patternFill patternType="solid">
        <fgColor rgb="FFFF66FF"/>
        <bgColor indexed="64"/>
      </patternFill>
    </fill>
    <fill>
      <patternFill patternType="solid">
        <fgColor theme="0" tint="-0.14954069643238624"/>
        <bgColor indexed="64"/>
      </patternFill>
    </fill>
    <fill>
      <patternFill patternType="solid">
        <fgColor theme="0" tint="-0.14963225196081423"/>
        <bgColor indexed="64"/>
      </patternFill>
    </fill>
    <fill>
      <patternFill patternType="solid">
        <fgColor theme="0" tint="-0.14975432599871821"/>
        <bgColor indexed="64"/>
      </patternFill>
    </fill>
    <fill>
      <patternFill patternType="solid">
        <fgColor theme="0" tint="-0.1498458815271462"/>
        <bgColor indexed="64"/>
      </patternFill>
    </fill>
    <fill>
      <patternFill patternType="solid">
        <fgColor theme="0" tint="-4.9684133426923432E-2"/>
        <bgColor indexed="64"/>
      </patternFill>
    </fill>
    <fill>
      <patternFill patternType="solid">
        <fgColor theme="0" tint="-0.24967192602313304"/>
        <bgColor indexed="64"/>
      </patternFill>
    </fill>
    <fill>
      <patternFill patternType="solid">
        <fgColor rgb="FFBFBFBF"/>
        <bgColor indexed="64"/>
      </patternFill>
    </fill>
    <fill>
      <patternFill patternType="solid">
        <fgColor theme="4" tint="0.59974974822229687"/>
        <bgColor indexed="64"/>
      </patternFill>
    </fill>
    <fill>
      <patternFill patternType="solid">
        <fgColor theme="3" tint="0.79985961485641044"/>
        <bgColor indexed="64"/>
      </patternFill>
    </fill>
    <fill>
      <patternFill patternType="solid">
        <fgColor theme="4" tint="0.79985961485641044"/>
        <bgColor indexed="64"/>
      </patternFill>
    </fill>
    <fill>
      <patternFill patternType="solid">
        <fgColor theme="0" tint="-0.24961088900418105"/>
        <bgColor indexed="64"/>
      </patternFill>
    </fill>
    <fill>
      <patternFill patternType="solid">
        <fgColor theme="4" tint="0.59984130375072486"/>
        <bgColor indexed="64"/>
      </patternFill>
    </fill>
    <fill>
      <patternFill patternType="solid">
        <fgColor theme="4" tint="0.79985961485641044"/>
        <bgColor indexed="64"/>
      </patternFill>
    </fill>
    <fill>
      <patternFill patternType="solid">
        <fgColor theme="0" tint="-4.992828150273141E-2"/>
        <bgColor indexed="64"/>
      </patternFill>
    </fill>
    <fill>
      <patternFill patternType="solid">
        <fgColor theme="0" tint="-0.14993743705557422"/>
        <bgColor indexed="64"/>
      </patternFill>
    </fill>
    <fill>
      <patternFill patternType="solid">
        <fgColor indexed="65"/>
        <bgColor indexed="64"/>
      </patternFill>
    </fill>
    <fill>
      <patternFill patternType="solid">
        <fgColor rgb="FFFFFFFF"/>
        <bgColor indexed="64"/>
      </patternFill>
    </fill>
  </fills>
  <borders count="6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dashed">
        <color auto="1"/>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rgb="FF000000"/>
      </right>
      <top/>
      <bottom style="thin">
        <color auto="1"/>
      </bottom>
      <diagonal/>
    </border>
    <border>
      <left style="thin">
        <color auto="1"/>
      </left>
      <right/>
      <top/>
      <bottom/>
      <diagonal/>
    </border>
    <border>
      <left/>
      <right style="thin">
        <color indexed="8"/>
      </right>
      <top/>
      <bottom/>
      <diagonal/>
    </border>
    <border>
      <left style="thin">
        <color auto="1"/>
      </left>
      <right/>
      <top style="thin">
        <color auto="1"/>
      </top>
      <bottom style="dotted">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indexed="8"/>
      </left>
      <right/>
      <top/>
      <bottom/>
      <diagonal/>
    </border>
    <border>
      <left style="thin">
        <color indexed="8"/>
      </left>
      <right style="thin">
        <color auto="1"/>
      </right>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hair">
        <color auto="1"/>
      </top>
      <bottom/>
      <diagonal/>
    </border>
    <border>
      <left/>
      <right/>
      <top style="hair">
        <color auto="1"/>
      </top>
      <bottom style="hair">
        <color auto="1"/>
      </bottom>
      <diagonal/>
    </border>
    <border>
      <left style="thin">
        <color auto="1"/>
      </left>
      <right/>
      <top style="thin">
        <color rgb="FF000000"/>
      </top>
      <bottom/>
      <diagonal/>
    </border>
    <border>
      <left style="thin">
        <color auto="1"/>
      </left>
      <right/>
      <top style="thin">
        <color auto="1"/>
      </top>
      <bottom style="thin">
        <color indexed="8"/>
      </bottom>
      <diagonal/>
    </border>
    <border>
      <left style="thin">
        <color indexed="8"/>
      </left>
      <right/>
      <top style="thin">
        <color auto="1"/>
      </top>
      <bottom style="thin">
        <color auto="1"/>
      </bottom>
      <diagonal/>
    </border>
    <border>
      <left style="thin">
        <color rgb="FF000000"/>
      </left>
      <right/>
      <top style="thin">
        <color auto="1"/>
      </top>
      <bottom/>
      <diagonal/>
    </border>
    <border>
      <left style="thin">
        <color rgb="FF000000"/>
      </left>
      <right style="thin">
        <color auto="1"/>
      </right>
      <top style="thin">
        <color auto="1"/>
      </top>
      <bottom/>
      <diagonal/>
    </border>
    <border>
      <left style="thin">
        <color rgb="FF000000"/>
      </left>
      <right/>
      <top style="thin">
        <color rgb="FF000000"/>
      </top>
      <bottom/>
      <diagonal/>
    </border>
    <border>
      <left style="thin">
        <color rgb="FF000000"/>
      </left>
      <right style="thin">
        <color auto="1"/>
      </right>
      <top style="thin">
        <color rgb="FF000000"/>
      </top>
      <bottom/>
      <diagonal/>
    </border>
    <border>
      <left style="thin">
        <color rgb="FF000000"/>
      </left>
      <right/>
      <top style="thin">
        <color auto="1"/>
      </top>
      <bottom style="thin">
        <color indexed="8"/>
      </bottom>
      <diagonal/>
    </border>
    <border>
      <left style="thin">
        <color auto="1"/>
      </left>
      <right/>
      <top style="thin">
        <color rgb="FF000000"/>
      </top>
      <bottom style="thin">
        <color indexed="8"/>
      </bottom>
      <diagonal/>
    </border>
    <border>
      <left style="thin">
        <color rgb="FF000000"/>
      </left>
      <right/>
      <top style="thin">
        <color auto="1"/>
      </top>
      <bottom style="thin">
        <color rgb="FF000000"/>
      </bottom>
      <diagonal/>
    </border>
    <border>
      <left style="thin">
        <color rgb="FF000000"/>
      </left>
      <right/>
      <top style="thin">
        <color auto="1"/>
      </top>
      <bottom style="thin">
        <color auto="1"/>
      </bottom>
      <diagonal/>
    </border>
    <border>
      <left style="thin">
        <color indexed="8"/>
      </left>
      <right style="thin">
        <color indexed="8"/>
      </right>
      <top/>
      <bottom/>
      <diagonal/>
    </border>
    <border>
      <left style="thin">
        <color indexed="8"/>
      </left>
      <right/>
      <top style="thin">
        <color auto="1"/>
      </top>
      <bottom/>
      <diagonal/>
    </border>
    <border>
      <left style="thin">
        <color auto="1"/>
      </left>
      <right/>
      <top style="thin">
        <color auto="1"/>
      </top>
      <bottom style="thin">
        <color rgb="FF000000"/>
      </bottom>
      <diagonal/>
    </border>
    <border>
      <left style="thin">
        <color auto="1"/>
      </left>
      <right/>
      <top style="dotted">
        <color auto="1"/>
      </top>
      <bottom/>
      <diagonal/>
    </border>
    <border>
      <left style="thin">
        <color auto="1"/>
      </left>
      <right style="thin">
        <color auto="1"/>
      </right>
      <top style="dotted">
        <color auto="1"/>
      </top>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hair">
        <color auto="1"/>
      </top>
      <bottom style="hair">
        <color auto="1"/>
      </bottom>
      <diagonal/>
    </border>
    <border>
      <left style="thin">
        <color auto="1"/>
      </left>
      <right/>
      <top/>
      <bottom style="hair">
        <color auto="1"/>
      </bottom>
      <diagonal/>
    </border>
    <border>
      <left style="thin">
        <color auto="1"/>
      </left>
      <right/>
      <top style="hair">
        <color auto="1"/>
      </top>
      <bottom/>
      <diagonal/>
    </border>
    <border>
      <left style="thin">
        <color rgb="FF000000"/>
      </left>
      <right style="thin">
        <color auto="1"/>
      </right>
      <top style="thin">
        <color auto="1"/>
      </top>
      <bottom style="thin">
        <color rgb="FF000000"/>
      </bottom>
      <diagonal/>
    </border>
    <border>
      <left style="thin">
        <color rgb="FF000000"/>
      </left>
      <right style="thin">
        <color auto="1"/>
      </right>
      <top style="thin">
        <color auto="1"/>
      </top>
      <bottom style="thin">
        <color auto="1"/>
      </bottom>
      <diagonal/>
    </border>
    <border>
      <left/>
      <right style="thin">
        <color indexed="8"/>
      </right>
      <top style="thin">
        <color auto="1"/>
      </top>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indexed="8"/>
      </left>
      <right style="thin">
        <color indexed="8"/>
      </right>
      <top style="thin">
        <color auto="1"/>
      </top>
      <bottom/>
      <diagonal/>
    </border>
    <border>
      <left style="thin">
        <color indexed="8"/>
      </left>
      <right style="thin">
        <color auto="1"/>
      </right>
      <top style="thin">
        <color auto="1"/>
      </top>
      <bottom/>
      <diagonal/>
    </border>
    <border>
      <left style="thin">
        <color auto="1"/>
      </left>
      <right style="dashed">
        <color auto="1"/>
      </right>
      <top/>
      <bottom/>
      <diagonal/>
    </border>
    <border>
      <left style="dashed">
        <color auto="1"/>
      </left>
      <right/>
      <top/>
      <bottom/>
      <diagonal/>
    </border>
  </borders>
  <cellStyleXfs count="14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xf numFmtId="9" fontId="103" fillId="0" borderId="0" applyFont="0" applyFill="0" applyBorder="0" applyAlignment="0" applyProtection="0"/>
    <xf numFmtId="0" fontId="26" fillId="0" borderId="0" applyNumberFormat="0" applyFont="0" applyBorder="0">
      <alignment horizontal="right"/>
      <protection locked="0"/>
    </xf>
    <xf numFmtId="39" fontId="27" fillId="0" borderId="1">
      <alignment horizontal="right"/>
      <protection locked="0"/>
    </xf>
    <xf numFmtId="165" fontId="103" fillId="0" borderId="0" applyFont="0" applyFill="0" applyBorder="0" applyAlignment="0" applyProtection="0"/>
    <xf numFmtId="168" fontId="40" fillId="0" borderId="0"/>
    <xf numFmtId="0" fontId="41" fillId="0" borderId="0" applyNumberFormat="0" applyFill="0" applyBorder="0">
      <protection locked="0"/>
    </xf>
    <xf numFmtId="171" fontId="26" fillId="0" borderId="0" applyFont="0" applyFill="0" applyBorder="0" applyAlignment="0" applyProtection="0"/>
    <xf numFmtId="0" fontId="42" fillId="0" borderId="0"/>
    <xf numFmtId="0" fontId="26" fillId="0" borderId="0"/>
    <xf numFmtId="0" fontId="26" fillId="0" borderId="0"/>
    <xf numFmtId="0" fontId="43" fillId="0" borderId="0"/>
    <xf numFmtId="0" fontId="2" fillId="0" borderId="0"/>
    <xf numFmtId="0" fontId="2"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44" fontId="103" fillId="0" borderId="0" applyFont="0" applyFill="0" applyBorder="0" applyAlignment="0" applyProtection="0"/>
    <xf numFmtId="0" fontId="40" fillId="0" borderId="0"/>
    <xf numFmtId="39" fontId="27" fillId="0" borderId="1">
      <alignment horizontal="right"/>
      <protection locked="0"/>
    </xf>
    <xf numFmtId="39" fontId="27" fillId="0" borderId="1">
      <alignment horizontal="right"/>
      <protection locked="0"/>
    </xf>
    <xf numFmtId="165" fontId="103" fillId="0" borderId="0" applyFont="0" applyFill="0" applyBorder="0" applyAlignment="0" applyProtection="0"/>
    <xf numFmtId="44" fontId="10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xf numFmtId="0" fontId="51" fillId="0" borderId="0"/>
    <xf numFmtId="9" fontId="103" fillId="0" borderId="0" applyFont="0" applyFill="0" applyBorder="0" applyAlignment="0" applyProtection="0"/>
    <xf numFmtId="0" fontId="51"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xf numFmtId="0" fontId="51" fillId="0" borderId="0"/>
    <xf numFmtId="39" fontId="27" fillId="0" borderId="1">
      <alignment horizontal="right"/>
      <protection locked="0"/>
    </xf>
    <xf numFmtId="39" fontId="27" fillId="0" borderId="1">
      <alignment horizontal="right"/>
      <protection locked="0"/>
    </xf>
    <xf numFmtId="39" fontId="27" fillId="0" borderId="1">
      <alignment horizontal="right"/>
      <protection locked="0"/>
    </xf>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039">
    <xf numFmtId="0" fontId="0" fillId="0" borderId="0" xfId="0"/>
    <xf numFmtId="0" fontId="0" fillId="0" borderId="0" xfId="0" applyBorder="1"/>
    <xf numFmtId="0" fontId="0" fillId="0" borderId="13" xfId="0" applyBorder="1"/>
    <xf numFmtId="0" fontId="0" fillId="0" borderId="13" xfId="0" applyBorder="1" applyAlignment="1">
      <alignment horizontal="right" wrapText="1"/>
    </xf>
    <xf numFmtId="0" fontId="0" fillId="0" borderId="0" xfId="0" applyBorder="1" applyAlignment="1">
      <alignment horizontal="right" wrapText="1"/>
    </xf>
    <xf numFmtId="0" fontId="0" fillId="0" borderId="16" xfId="0" applyBorder="1" applyAlignment="1"/>
    <xf numFmtId="0" fontId="0" fillId="0" borderId="0" xfId="0" applyBorder="1" applyAlignment="1"/>
    <xf numFmtId="0" fontId="0" fillId="0" borderId="13" xfId="0" applyBorder="1" applyAlignment="1"/>
    <xf numFmtId="0" fontId="28" fillId="0" borderId="0" xfId="0" applyFont="1" applyFill="1" applyBorder="1" applyAlignment="1">
      <alignment horizontal="right"/>
    </xf>
    <xf numFmtId="0" fontId="28" fillId="0" borderId="13" xfId="0" applyFont="1" applyFill="1" applyBorder="1" applyAlignment="1">
      <alignment horizontal="right"/>
    </xf>
    <xf numFmtId="0" fontId="0" fillId="0" borderId="13" xfId="0" applyBorder="1" applyAlignment="1">
      <alignment horizontal="right"/>
    </xf>
    <xf numFmtId="0" fontId="0" fillId="0" borderId="0" xfId="0" applyBorder="1" applyAlignment="1">
      <alignment horizontal="right"/>
    </xf>
    <xf numFmtId="0" fontId="36" fillId="0" borderId="0" xfId="0" applyFont="1" applyBorder="1"/>
    <xf numFmtId="0" fontId="36" fillId="0" borderId="13" xfId="0" applyFont="1" applyBorder="1"/>
    <xf numFmtId="0" fontId="0" fillId="0" borderId="0" xfId="0" applyBorder="1" applyAlignment="1">
      <alignment horizontal="left" vertical="top" wrapText="1"/>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ont="1" applyBorder="1" applyAlignment="1">
      <alignment vertical="center"/>
    </xf>
    <xf numFmtId="0" fontId="0" fillId="0" borderId="0" xfId="0" applyFont="1" applyBorder="1" applyAlignment="1"/>
    <xf numFmtId="0" fontId="11" fillId="0" borderId="0" xfId="0" applyFont="1" applyBorder="1" applyAlignment="1">
      <alignment horizontal="center" vertical="top"/>
    </xf>
    <xf numFmtId="0" fontId="0" fillId="0" borderId="0" xfId="0" applyFill="1" applyBorder="1" applyAlignment="1"/>
    <xf numFmtId="0" fontId="0" fillId="0" borderId="0" xfId="0" applyFill="1" applyBorder="1" applyAlignment="1">
      <alignment horizontal="center" vertical="center"/>
    </xf>
    <xf numFmtId="168" fontId="28" fillId="0" borderId="0" xfId="11" applyFont="1" applyBorder="1"/>
    <xf numFmtId="168" fontId="28" fillId="0" borderId="0" xfId="11" applyFont="1" applyBorder="1" applyAlignment="1"/>
    <xf numFmtId="0" fontId="22" fillId="0" borderId="0" xfId="0" applyFont="1" applyBorder="1" applyAlignment="1">
      <alignment horizontal="left" vertical="top" wrapText="1"/>
    </xf>
    <xf numFmtId="0" fontId="4" fillId="0" borderId="0" xfId="0" applyFont="1" applyBorder="1" applyAlignment="1">
      <alignment horizontal="right" vertical="center"/>
    </xf>
    <xf numFmtId="0" fontId="28" fillId="0" borderId="0" xfId="0" applyFont="1" applyBorder="1" applyAlignment="1">
      <alignment horizontal="center" vertical="center"/>
    </xf>
    <xf numFmtId="10" fontId="28" fillId="0" borderId="0" xfId="17" quotePrefix="1" applyNumberFormat="1" applyFont="1" applyBorder="1" applyAlignment="1">
      <alignment horizontal="center"/>
    </xf>
    <xf numFmtId="10" fontId="28" fillId="0" borderId="0" xfId="17" quotePrefix="1" applyNumberFormat="1" applyFont="1" applyFill="1" applyBorder="1" applyAlignment="1">
      <alignment horizontal="center"/>
    </xf>
    <xf numFmtId="10" fontId="0" fillId="0" borderId="0" xfId="0" applyNumberFormat="1" applyFill="1" applyBorder="1"/>
    <xf numFmtId="38" fontId="0" fillId="0" borderId="0" xfId="0" applyNumberFormat="1" applyFill="1" applyBorder="1"/>
    <xf numFmtId="0" fontId="12" fillId="0" borderId="0" xfId="0" applyFont="1" applyBorder="1" applyAlignment="1">
      <alignment horizontal="left" indent="1"/>
    </xf>
    <xf numFmtId="0" fontId="8" fillId="0" borderId="0" xfId="0" applyFont="1" applyFill="1" applyBorder="1" applyAlignment="1"/>
    <xf numFmtId="0" fontId="8" fillId="0" borderId="0" xfId="0" applyFont="1" applyBorder="1" applyAlignment="1"/>
    <xf numFmtId="0" fontId="0" fillId="0" borderId="0" xfId="0" applyFont="1" applyFill="1" applyBorder="1" applyAlignment="1">
      <alignment horizontal="left"/>
    </xf>
    <xf numFmtId="0" fontId="24" fillId="0" borderId="0" xfId="0" applyFont="1" applyBorder="1" applyAlignment="1">
      <alignment horizontal="left"/>
    </xf>
    <xf numFmtId="0" fontId="22" fillId="0" borderId="0" xfId="0" applyFont="1" applyBorder="1" applyAlignment="1">
      <alignment horizontal="center" vertical="top" wrapText="1"/>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10" fontId="49" fillId="0" borderId="0" xfId="17" quotePrefix="1" applyNumberFormat="1" applyFont="1" applyBorder="1" applyAlignment="1"/>
    <xf numFmtId="38" fontId="0" fillId="0" borderId="0" xfId="0" applyNumberFormat="1" applyFont="1" applyFill="1" applyBorder="1"/>
    <xf numFmtId="172" fontId="4" fillId="0" borderId="0" xfId="10" applyNumberFormat="1" applyFont="1" applyFill="1" applyBorder="1"/>
    <xf numFmtId="172" fontId="39" fillId="0" borderId="0" xfId="6" applyNumberFormat="1" applyFont="1" applyFill="1" applyBorder="1"/>
    <xf numFmtId="165" fontId="0" fillId="0" borderId="0" xfId="10" applyFont="1" applyFill="1" applyBorder="1"/>
    <xf numFmtId="0" fontId="0" fillId="0" borderId="0" xfId="0" applyFont="1" applyFill="1" applyBorder="1" applyAlignment="1">
      <alignment horizontal="right" vertical="center" wrapText="1"/>
    </xf>
    <xf numFmtId="44" fontId="0" fillId="0" borderId="0" xfId="28" applyFont="1" applyFill="1" applyBorder="1"/>
    <xf numFmtId="0" fontId="4" fillId="0" borderId="0" xfId="0" applyFont="1" applyFill="1" applyBorder="1" applyAlignment="1">
      <alignment horizontal="right" vertical="center" wrapText="1"/>
    </xf>
    <xf numFmtId="0" fontId="4" fillId="0" borderId="0" xfId="0" applyFont="1" applyFill="1" applyBorder="1" applyAlignment="1">
      <alignment vertical="center" wrapText="1"/>
    </xf>
    <xf numFmtId="44" fontId="4" fillId="0" borderId="0" xfId="28" applyFont="1" applyFill="1" applyBorder="1" applyAlignment="1">
      <alignment vertical="center" wrapText="1"/>
    </xf>
    <xf numFmtId="44" fontId="0" fillId="0" borderId="0" xfId="28" applyFont="1" applyFill="1" applyBorder="1" applyAlignment="1">
      <alignmen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right"/>
    </xf>
    <xf numFmtId="0" fontId="28" fillId="0" borderId="0" xfId="0" applyFont="1" applyFill="1" applyBorder="1"/>
    <xf numFmtId="0" fontId="51" fillId="0" borderId="0" xfId="59" applyBorder="1" applyAlignment="1">
      <alignment horizontal="left"/>
    </xf>
    <xf numFmtId="0" fontId="51" fillId="0" borderId="0" xfId="57" applyBorder="1" applyAlignment="1">
      <alignment horizontal="left" indent="4"/>
    </xf>
    <xf numFmtId="0" fontId="51" fillId="0" borderId="0" xfId="57" applyBorder="1" applyAlignment="1">
      <alignment horizontal="left" indent="2"/>
    </xf>
    <xf numFmtId="0" fontId="51" fillId="0" borderId="0" xfId="57" applyBorder="1" applyAlignment="1">
      <alignment horizontal="right"/>
    </xf>
    <xf numFmtId="176" fontId="10" fillId="0" borderId="0" xfId="0" applyNumberFormat="1" applyFont="1" applyFill="1" applyBorder="1"/>
    <xf numFmtId="38" fontId="28" fillId="0" borderId="0" xfId="0" applyNumberFormat="1" applyFont="1" applyBorder="1"/>
    <xf numFmtId="0" fontId="10" fillId="0" borderId="0" xfId="0" applyFont="1" applyFill="1" applyBorder="1" applyAlignment="1">
      <alignment horizontal="left" wrapText="1"/>
    </xf>
    <xf numFmtId="49" fontId="10" fillId="0" borderId="0" xfId="0" applyNumberFormat="1" applyFont="1" applyFill="1" applyBorder="1" applyAlignment="1">
      <alignment horizontal="center"/>
    </xf>
    <xf numFmtId="38" fontId="10" fillId="0" borderId="0" xfId="0" applyNumberFormat="1" applyFont="1" applyFill="1" applyBorder="1"/>
    <xf numFmtId="0" fontId="30" fillId="0" borderId="0" xfId="0" applyFont="1" applyBorder="1"/>
    <xf numFmtId="38" fontId="30" fillId="0" borderId="0" xfId="0" applyNumberFormat="1" applyFont="1" applyBorder="1"/>
    <xf numFmtId="0" fontId="56" fillId="0" borderId="0" xfId="57" applyFont="1" applyBorder="1" applyAlignment="1">
      <alignment horizontal="left" indent="4"/>
    </xf>
    <xf numFmtId="0" fontId="4" fillId="0" borderId="0" xfId="0" applyFont="1" applyFill="1" applyBorder="1" applyAlignment="1">
      <alignment horizontal="left" vertical="center"/>
    </xf>
    <xf numFmtId="0" fontId="0" fillId="0" borderId="0" xfId="0" applyFont="1" applyFill="1" applyBorder="1" applyAlignment="1">
      <alignment vertical="center" wrapText="1"/>
    </xf>
    <xf numFmtId="0" fontId="51" fillId="0" borderId="0" xfId="57" applyBorder="1" applyAlignment="1">
      <alignment vertical="center" wrapText="1"/>
    </xf>
    <xf numFmtId="175" fontId="51" fillId="0" borderId="0" xfId="57" applyNumberFormat="1" applyBorder="1"/>
    <xf numFmtId="175" fontId="51" fillId="0" borderId="0" xfId="57" applyNumberFormat="1" applyBorder="1" applyAlignment="1">
      <alignment vertical="center" wrapText="1"/>
    </xf>
    <xf numFmtId="168" fontId="28" fillId="0" borderId="0" xfId="11" applyFont="1" applyFill="1" applyBorder="1" applyAlignment="1"/>
    <xf numFmtId="0" fontId="0" fillId="0" borderId="0" xfId="0" applyFont="1" applyBorder="1" applyAlignment="1">
      <alignment horizontal="left" indent="1"/>
    </xf>
    <xf numFmtId="0" fontId="51" fillId="0" borderId="2" xfId="57" applyBorder="1"/>
    <xf numFmtId="0" fontId="56" fillId="0" borderId="0" xfId="57" applyFont="1" applyBorder="1" applyAlignment="1">
      <alignment vertical="center"/>
    </xf>
    <xf numFmtId="0" fontId="60" fillId="0" borderId="0" xfId="57" applyFont="1" applyBorder="1"/>
    <xf numFmtId="0" fontId="0" fillId="0" borderId="0" xfId="0" applyFont="1" applyBorder="1" applyAlignment="1">
      <alignment horizontal="right" vertical="center" wrapText="1" shrinkToFit="1"/>
    </xf>
    <xf numFmtId="0" fontId="51" fillId="0" borderId="2" xfId="59" applyBorder="1"/>
    <xf numFmtId="0" fontId="4" fillId="0" borderId="3" xfId="0" applyFont="1" applyBorder="1" applyAlignment="1">
      <alignment horizontal="left"/>
    </xf>
    <xf numFmtId="0" fontId="56" fillId="0" borderId="2" xfId="57" applyFont="1" applyBorder="1" applyAlignment="1">
      <alignment horizontal="left" wrapText="1"/>
    </xf>
    <xf numFmtId="0" fontId="56" fillId="0" borderId="2" xfId="57" applyFont="1" applyBorder="1"/>
    <xf numFmtId="0" fontId="4" fillId="2" borderId="0" xfId="0" applyFont="1" applyFill="1" applyBorder="1" applyAlignment="1">
      <alignment horizontal="left" wrapText="1"/>
    </xf>
    <xf numFmtId="40" fontId="0" fillId="2" borderId="0" xfId="10" applyNumberFormat="1" applyFont="1" applyFill="1" applyBorder="1"/>
    <xf numFmtId="0" fontId="4" fillId="2" borderId="2" xfId="0" applyFont="1" applyFill="1" applyBorder="1" applyAlignment="1">
      <alignment horizontal="left" wrapText="1"/>
    </xf>
    <xf numFmtId="40" fontId="0" fillId="2" borderId="2" xfId="10" applyNumberFormat="1" applyFont="1" applyFill="1" applyBorder="1"/>
    <xf numFmtId="0" fontId="52" fillId="2" borderId="2" xfId="0" applyFont="1" applyFill="1" applyBorder="1" applyAlignment="1"/>
    <xf numFmtId="0" fontId="52" fillId="2" borderId="0" xfId="0" applyFont="1" applyFill="1" applyBorder="1" applyAlignment="1"/>
    <xf numFmtId="0" fontId="0" fillId="3" borderId="0" xfId="0" applyFont="1" applyFill="1" applyBorder="1"/>
    <xf numFmtId="0" fontId="0" fillId="0" borderId="0" xfId="0" applyBorder="1" applyAlignment="1">
      <alignment horizontal="center"/>
    </xf>
    <xf numFmtId="40" fontId="0" fillId="0" borderId="2" xfId="10" applyNumberFormat="1" applyFont="1" applyFill="1" applyBorder="1"/>
    <xf numFmtId="40" fontId="0" fillId="0" borderId="0" xfId="10" applyNumberFormat="1" applyFont="1" applyFill="1" applyBorder="1"/>
    <xf numFmtId="0" fontId="28" fillId="0" borderId="0" xfId="0" applyFont="1" applyBorder="1" applyAlignment="1">
      <alignment vertical="center" wrapText="1"/>
    </xf>
    <xf numFmtId="0" fontId="51" fillId="0" borderId="4" xfId="86" quotePrefix="1" applyBorder="1" applyAlignment="1">
      <alignment horizontal="center"/>
    </xf>
    <xf numFmtId="0" fontId="51" fillId="0" borderId="5" xfId="86" quotePrefix="1" applyBorder="1" applyAlignment="1">
      <alignment horizontal="center"/>
    </xf>
    <xf numFmtId="0" fontId="73" fillId="0" borderId="0" xfId="0" applyFont="1" applyBorder="1" applyAlignment="1">
      <alignment horizontal="center" vertical="top"/>
    </xf>
    <xf numFmtId="0" fontId="0" fillId="0" borderId="1" xfId="0" applyFill="1" applyBorder="1" applyAlignment="1">
      <alignment vertical="center"/>
    </xf>
    <xf numFmtId="0" fontId="28" fillId="0" borderId="0" xfId="0" applyFont="1" applyFill="1" applyBorder="1" applyAlignment="1"/>
    <xf numFmtId="0" fontId="4" fillId="0" borderId="0" xfId="0" applyFont="1" applyFill="1" applyBorder="1" applyAlignment="1">
      <alignment horizontal="left" indent="1"/>
    </xf>
    <xf numFmtId="0" fontId="0" fillId="0" borderId="1" xfId="0" applyFill="1" applyBorder="1" applyAlignment="1">
      <alignment horizontal="center" vertical="center" wrapText="1"/>
    </xf>
    <xf numFmtId="0" fontId="56" fillId="0" borderId="1" xfId="0" applyFont="1" applyFill="1" applyBorder="1" applyAlignment="1">
      <alignment wrapText="1"/>
    </xf>
    <xf numFmtId="0" fontId="10" fillId="0" borderId="1" xfId="0" applyFont="1" applyFill="1" applyBorder="1"/>
    <xf numFmtId="0" fontId="28" fillId="0" borderId="1" xfId="0" quotePrefix="1" applyFont="1" applyFill="1" applyBorder="1" applyAlignment="1" applyProtection="1">
      <alignment horizontal="center"/>
      <protection hidden="1"/>
    </xf>
    <xf numFmtId="0" fontId="69" fillId="0" borderId="0" xfId="0" applyFont="1" applyBorder="1"/>
    <xf numFmtId="49" fontId="28" fillId="0" borderId="6" xfId="0" applyNumberFormat="1" applyFont="1" applyBorder="1" applyAlignment="1">
      <alignment horizontal="center" vertical="center" wrapText="1" shrinkToFit="1"/>
    </xf>
    <xf numFmtId="0" fontId="28" fillId="0" borderId="1" xfId="0" applyFont="1" applyFill="1" applyBorder="1" applyProtection="1">
      <protection hidden="1"/>
    </xf>
    <xf numFmtId="0" fontId="28" fillId="0" borderId="1" xfId="0" quotePrefix="1" applyFont="1" applyFill="1" applyBorder="1" applyProtection="1">
      <protection hidden="1"/>
    </xf>
    <xf numFmtId="49" fontId="69" fillId="0" borderId="0" xfId="0" applyNumberFormat="1" applyFont="1" applyFill="1" applyBorder="1" applyAlignment="1" applyProtection="1">
      <alignment horizontal="right"/>
    </xf>
    <xf numFmtId="49" fontId="69" fillId="0" borderId="0" xfId="0" quotePrefix="1" applyNumberFormat="1" applyFont="1" applyFill="1" applyBorder="1" applyAlignment="1" applyProtection="1">
      <alignment horizontal="right" vertical="center"/>
    </xf>
    <xf numFmtId="49" fontId="69" fillId="0" borderId="0" xfId="0" applyNumberFormat="1" applyFont="1" applyFill="1" applyBorder="1" applyAlignment="1" applyProtection="1">
      <alignment horizontal="right" vertical="center"/>
    </xf>
    <xf numFmtId="0" fontId="4" fillId="0" borderId="7" xfId="0" applyFont="1" applyBorder="1" applyAlignment="1" applyProtection="1"/>
    <xf numFmtId="0" fontId="0" fillId="4" borderId="0" xfId="0" applyFill="1" applyBorder="1" applyProtection="1"/>
    <xf numFmtId="49" fontId="0" fillId="0" borderId="0" xfId="0" applyNumberFormat="1" applyBorder="1" applyAlignment="1">
      <alignment horizontal="left"/>
    </xf>
    <xf numFmtId="0" fontId="0" fillId="2" borderId="0" xfId="0" applyFill="1" applyBorder="1"/>
    <xf numFmtId="0" fontId="0" fillId="0" borderId="0" xfId="0" applyBorder="1" applyAlignment="1">
      <alignment horizontal="right" vertical="center"/>
    </xf>
    <xf numFmtId="0" fontId="8" fillId="5" borderId="0" xfId="0" applyFont="1" applyFill="1" applyBorder="1"/>
    <xf numFmtId="0" fontId="0" fillId="0" borderId="1" xfId="0" applyBorder="1" applyAlignment="1">
      <alignment vertical="center"/>
    </xf>
    <xf numFmtId="49" fontId="0" fillId="0" borderId="6" xfId="0" applyNumberFormat="1" applyFont="1" applyBorder="1" applyAlignment="1">
      <alignment horizontal="center" vertical="center"/>
    </xf>
    <xf numFmtId="49" fontId="0" fillId="0" borderId="0" xfId="0" quotePrefix="1" applyNumberFormat="1" applyFont="1" applyBorder="1" applyAlignment="1">
      <alignment horizontal="left"/>
    </xf>
    <xf numFmtId="49" fontId="15" fillId="0" borderId="0" xfId="0" applyNumberFormat="1" applyFont="1" applyBorder="1" applyAlignment="1">
      <alignment horizontal="center" vertical="center" wrapText="1" shrinkToFit="1"/>
    </xf>
    <xf numFmtId="0" fontId="0" fillId="6" borderId="0" xfId="0" applyFill="1" applyBorder="1" applyAlignment="1"/>
    <xf numFmtId="0" fontId="56" fillId="0" borderId="0" xfId="0" applyFont="1" applyFill="1" applyBorder="1" applyAlignment="1">
      <alignment wrapText="1"/>
    </xf>
    <xf numFmtId="0" fontId="0" fillId="6" borderId="0" xfId="0" applyFill="1" applyBorder="1" applyAlignment="1">
      <alignment vertical="center"/>
    </xf>
    <xf numFmtId="0" fontId="56" fillId="6" borderId="0" xfId="0" applyFont="1" applyFill="1" applyBorder="1" applyAlignment="1">
      <alignment wrapText="1"/>
    </xf>
    <xf numFmtId="49" fontId="0" fillId="0" borderId="6" xfId="0" applyNumberFormat="1" applyFont="1" applyBorder="1" applyAlignment="1">
      <alignment horizontal="center" vertical="center" wrapText="1" shrinkToFit="1"/>
    </xf>
    <xf numFmtId="0" fontId="0" fillId="0" borderId="1" xfId="0" applyFont="1" applyBorder="1"/>
    <xf numFmtId="0" fontId="0" fillId="0" borderId="1" xfId="0" applyFont="1" applyBorder="1" applyAlignment="1"/>
    <xf numFmtId="0" fontId="28" fillId="6" borderId="0" xfId="0" applyFont="1" applyFill="1" applyBorder="1" applyAlignment="1">
      <alignment horizontal="left" vertical="center"/>
    </xf>
    <xf numFmtId="0" fontId="0" fillId="6" borderId="0" xfId="0" applyFont="1" applyFill="1" applyBorder="1" applyAlignment="1">
      <alignment vertical="center"/>
    </xf>
    <xf numFmtId="0" fontId="28" fillId="0" borderId="0" xfId="0" applyFont="1" applyFill="1" applyBorder="1" applyAlignment="1">
      <alignment horizontal="left" vertical="center"/>
    </xf>
    <xf numFmtId="0" fontId="0" fillId="0" borderId="1" xfId="0" applyBorder="1" applyAlignment="1"/>
    <xf numFmtId="0" fontId="51" fillId="0" borderId="0" xfId="57" applyFill="1" applyBorder="1"/>
    <xf numFmtId="0" fontId="28" fillId="0" borderId="1" xfId="0" applyFont="1" applyFill="1" applyBorder="1" applyAlignment="1">
      <alignment vertical="center"/>
    </xf>
    <xf numFmtId="0" fontId="28" fillId="0" borderId="0" xfId="0" applyFont="1" applyFill="1" applyBorder="1" applyProtection="1">
      <protection hidden="1"/>
    </xf>
    <xf numFmtId="0" fontId="28" fillId="0" borderId="0" xfId="0" quotePrefix="1" applyFont="1" applyFill="1" applyBorder="1" applyProtection="1">
      <protection hidden="1"/>
    </xf>
    <xf numFmtId="0" fontId="28" fillId="6" borderId="0" xfId="0" applyFont="1" applyFill="1" applyBorder="1" applyAlignment="1">
      <alignment vertical="center"/>
    </xf>
    <xf numFmtId="0" fontId="0" fillId="0" borderId="0" xfId="0" applyFont="1" applyBorder="1" applyAlignment="1">
      <alignment horizontal="left" vertical="center"/>
    </xf>
    <xf numFmtId="0" fontId="4" fillId="6" borderId="0" xfId="0" applyFont="1" applyFill="1" applyBorder="1" applyAlignment="1">
      <alignment vertical="center"/>
    </xf>
    <xf numFmtId="0" fontId="29" fillId="2" borderId="2" xfId="0" applyFont="1" applyFill="1" applyBorder="1" applyAlignment="1">
      <alignment horizontal="right" vertical="center"/>
    </xf>
    <xf numFmtId="0" fontId="28" fillId="0" borderId="0" xfId="0" quotePrefix="1" applyFont="1" applyFill="1" applyBorder="1" applyAlignment="1">
      <alignment horizontal="center"/>
    </xf>
    <xf numFmtId="0" fontId="30" fillId="0" borderId="0" xfId="0" applyFont="1" applyFill="1" applyBorder="1"/>
    <xf numFmtId="0" fontId="51" fillId="0" borderId="0" xfId="86" applyBorder="1"/>
    <xf numFmtId="0" fontId="51" fillId="6" borderId="0" xfId="86" applyFill="1" applyBorder="1"/>
    <xf numFmtId="0" fontId="38" fillId="6" borderId="2" xfId="86" applyFont="1" applyFill="1" applyBorder="1" applyAlignment="1">
      <alignment horizontal="center" vertical="center"/>
    </xf>
    <xf numFmtId="0" fontId="38" fillId="0" borderId="2" xfId="86" applyFont="1" applyBorder="1" applyAlignment="1">
      <alignment horizontal="center" vertical="center"/>
    </xf>
    <xf numFmtId="0" fontId="28" fillId="0" borderId="1" xfId="0" applyFont="1" applyFill="1" applyBorder="1" applyAlignment="1">
      <alignment vertical="center" wrapText="1"/>
    </xf>
    <xf numFmtId="0" fontId="0" fillId="0" borderId="0" xfId="0" applyFont="1" applyBorder="1" applyAlignment="1">
      <alignment vertical="center" wrapText="1"/>
    </xf>
    <xf numFmtId="0" fontId="4" fillId="6" borderId="0" xfId="0" applyFont="1" applyFill="1" applyBorder="1" applyAlignment="1"/>
    <xf numFmtId="0" fontId="4" fillId="6" borderId="0" xfId="0" applyFont="1" applyFill="1" applyBorder="1" applyAlignment="1">
      <alignment horizontal="left" wrapText="1"/>
    </xf>
    <xf numFmtId="0" fontId="4" fillId="6" borderId="0" xfId="0" applyFont="1" applyFill="1" applyBorder="1" applyAlignment="1">
      <alignment horizontal="left"/>
    </xf>
    <xf numFmtId="0" fontId="4" fillId="6" borderId="0" xfId="0" applyFont="1" applyFill="1" applyBorder="1" applyAlignment="1">
      <alignment vertical="center" wrapText="1"/>
    </xf>
    <xf numFmtId="49" fontId="15" fillId="6" borderId="0" xfId="0" applyNumberFormat="1" applyFont="1" applyFill="1" applyBorder="1" applyAlignment="1">
      <alignment horizontal="center" vertical="center" wrapText="1" shrinkToFit="1"/>
    </xf>
    <xf numFmtId="0" fontId="0" fillId="6" borderId="0" xfId="0" applyFont="1" applyFill="1" applyBorder="1" applyAlignment="1">
      <alignment horizontal="left" vertical="center" wrapText="1" indent="1"/>
    </xf>
    <xf numFmtId="0" fontId="28" fillId="6" borderId="0" xfId="0" applyFont="1" applyFill="1" applyBorder="1" applyAlignment="1">
      <alignment horizontal="left" vertical="center" wrapText="1" indent="1"/>
    </xf>
    <xf numFmtId="0" fontId="0" fillId="0" borderId="0" xfId="0" applyFont="1" applyBorder="1" applyAlignment="1">
      <alignment horizontal="center" vertical="center"/>
    </xf>
    <xf numFmtId="0" fontId="28" fillId="0" borderId="0" xfId="0" applyFont="1" applyBorder="1" applyAlignment="1">
      <alignment horizontal="left" vertical="center" wrapText="1" indent="1"/>
    </xf>
    <xf numFmtId="0" fontId="0" fillId="0" borderId="0" xfId="0" applyFont="1" applyBorder="1" applyAlignment="1">
      <alignment horizontal="left" vertical="center" wrapText="1"/>
    </xf>
    <xf numFmtId="49" fontId="15" fillId="0" borderId="0" xfId="0" applyNumberFormat="1" applyFont="1" applyFill="1" applyBorder="1" applyAlignment="1">
      <alignment horizontal="center" vertical="center" wrapText="1" shrinkToFit="1"/>
    </xf>
    <xf numFmtId="0" fontId="0" fillId="0" borderId="0" xfId="0" applyFill="1" applyBorder="1" applyAlignment="1">
      <alignment vertical="center" wrapText="1"/>
    </xf>
    <xf numFmtId="0" fontId="0" fillId="6" borderId="0" xfId="0" applyFill="1" applyBorder="1"/>
    <xf numFmtId="0" fontId="10" fillId="6" borderId="0" xfId="29" applyFont="1" applyFill="1" applyBorder="1"/>
    <xf numFmtId="0" fontId="56" fillId="6" borderId="0" xfId="57" applyFont="1" applyFill="1" applyBorder="1" applyAlignment="1"/>
    <xf numFmtId="0" fontId="56" fillId="0" borderId="0" xfId="57" applyFont="1" applyBorder="1" applyAlignment="1">
      <alignment horizontal="left" vertical="center"/>
    </xf>
    <xf numFmtId="0" fontId="56" fillId="0" borderId="0" xfId="57" applyFont="1" applyBorder="1" applyAlignment="1">
      <alignment horizontal="left" indent="2"/>
    </xf>
    <xf numFmtId="0" fontId="51" fillId="6" borderId="0" xfId="86" applyFill="1" applyBorder="1" applyAlignment="1">
      <alignment horizontal="left" wrapText="1"/>
    </xf>
    <xf numFmtId="0" fontId="51" fillId="0" borderId="0" xfId="86" applyBorder="1" applyAlignment="1">
      <alignment horizontal="left"/>
    </xf>
    <xf numFmtId="0" fontId="56" fillId="0" borderId="0" xfId="57" applyFont="1" applyBorder="1" applyAlignment="1">
      <alignment horizontal="left" wrapText="1"/>
    </xf>
    <xf numFmtId="0" fontId="56" fillId="6" borderId="0" xfId="57" applyFont="1" applyFill="1" applyBorder="1" applyAlignment="1">
      <alignment horizontal="left"/>
    </xf>
    <xf numFmtId="0" fontId="10" fillId="6" borderId="0" xfId="0" applyFont="1" applyFill="1" applyBorder="1" applyAlignment="1"/>
    <xf numFmtId="0" fontId="0" fillId="6" borderId="0" xfId="0" applyFont="1" applyFill="1" applyBorder="1" applyAlignment="1">
      <alignment wrapText="1"/>
    </xf>
    <xf numFmtId="0" fontId="0" fillId="6" borderId="0" xfId="0" applyFont="1" applyFill="1" applyBorder="1" applyAlignment="1">
      <alignment horizontal="left" vertical="center"/>
    </xf>
    <xf numFmtId="0" fontId="28" fillId="0" borderId="0" xfId="0" applyFont="1" applyFill="1" applyBorder="1" applyAlignment="1" applyProtection="1">
      <alignment horizontal="left"/>
      <protection hidden="1"/>
    </xf>
    <xf numFmtId="0" fontId="51" fillId="0" borderId="0" xfId="59" applyBorder="1" applyAlignment="1">
      <alignment horizontal="left" wrapText="1"/>
    </xf>
    <xf numFmtId="0" fontId="10" fillId="0" borderId="0" xfId="0" applyFont="1" applyFill="1" applyBorder="1" applyProtection="1">
      <protection hidden="1"/>
    </xf>
    <xf numFmtId="0" fontId="0" fillId="0" borderId="0" xfId="0" applyFont="1" applyFill="1" applyBorder="1" applyAlignment="1">
      <alignment wrapText="1"/>
    </xf>
    <xf numFmtId="0" fontId="0" fillId="6" borderId="2" xfId="0" applyFill="1" applyBorder="1"/>
    <xf numFmtId="0" fontId="0" fillId="6" borderId="8" xfId="0" applyFill="1" applyBorder="1"/>
    <xf numFmtId="49" fontId="0" fillId="6" borderId="0" xfId="0" applyNumberFormat="1" applyFill="1" applyBorder="1" applyAlignment="1">
      <alignment horizontal="left"/>
    </xf>
    <xf numFmtId="0" fontId="56" fillId="0" borderId="0" xfId="0" applyFont="1" applyFill="1" applyBorder="1" applyAlignment="1">
      <alignment vertical="center" wrapText="1"/>
    </xf>
    <xf numFmtId="0" fontId="56" fillId="0" borderId="1" xfId="0" applyFont="1" applyFill="1" applyBorder="1" applyAlignment="1">
      <alignment vertical="center" wrapText="1"/>
    </xf>
    <xf numFmtId="0" fontId="56" fillId="6" borderId="1" xfId="0" applyFont="1" applyFill="1" applyBorder="1" applyAlignment="1">
      <alignment vertical="center" wrapText="1"/>
    </xf>
    <xf numFmtId="0" fontId="56" fillId="6" borderId="0" xfId="0" applyFont="1" applyFill="1" applyBorder="1" applyAlignment="1">
      <alignment vertical="center" wrapText="1"/>
    </xf>
    <xf numFmtId="0" fontId="10" fillId="0" borderId="0" xfId="0" applyFont="1" applyBorder="1" applyAlignment="1"/>
    <xf numFmtId="0" fontId="0" fillId="0" borderId="0" xfId="0" applyFont="1" applyFill="1" applyBorder="1" applyAlignment="1">
      <alignment vertical="center"/>
    </xf>
    <xf numFmtId="0" fontId="0" fillId="0" borderId="9" xfId="0" applyBorder="1" applyAlignment="1"/>
    <xf numFmtId="0" fontId="0" fillId="6" borderId="8" xfId="0" applyFill="1" applyBorder="1" applyAlignment="1"/>
    <xf numFmtId="0" fontId="28" fillId="0" borderId="0" xfId="0" applyFont="1" applyBorder="1" applyAlignment="1"/>
    <xf numFmtId="0" fontId="28" fillId="6" borderId="0" xfId="0" applyFont="1" applyFill="1" applyBorder="1" applyAlignment="1"/>
    <xf numFmtId="0" fontId="28" fillId="0" borderId="9" xfId="0" applyFont="1" applyBorder="1" applyAlignment="1"/>
    <xf numFmtId="0" fontId="56" fillId="6" borderId="0" xfId="86" applyFont="1" applyFill="1" applyBorder="1" applyAlignment="1"/>
    <xf numFmtId="0" fontId="51" fillId="6" borderId="0" xfId="86" applyFill="1" applyBorder="1" applyAlignment="1"/>
    <xf numFmtId="0" fontId="51" fillId="6" borderId="0" xfId="86" applyFill="1" applyBorder="1" applyAlignment="1">
      <alignment wrapText="1"/>
    </xf>
    <xf numFmtId="0" fontId="51" fillId="0" borderId="0" xfId="57" applyBorder="1" applyAlignment="1">
      <alignment horizontal="left"/>
    </xf>
    <xf numFmtId="0" fontId="56" fillId="6" borderId="0" xfId="57" applyFont="1" applyFill="1" applyBorder="1" applyAlignment="1">
      <alignment vertical="center"/>
    </xf>
    <xf numFmtId="0" fontId="51" fillId="6" borderId="0" xfId="57" applyFill="1" applyBorder="1" applyAlignment="1"/>
    <xf numFmtId="0" fontId="56" fillId="0" borderId="0" xfId="57" applyFont="1" applyFill="1" applyBorder="1" applyAlignment="1">
      <alignment vertical="center"/>
    </xf>
    <xf numFmtId="49" fontId="15" fillId="0" borderId="9" xfId="0" applyNumberFormat="1" applyFont="1" applyFill="1" applyBorder="1" applyAlignment="1">
      <alignment horizontal="center" vertical="center" wrapText="1" shrinkToFit="1"/>
    </xf>
    <xf numFmtId="0" fontId="0" fillId="0" borderId="9" xfId="0" applyBorder="1" applyAlignment="1">
      <alignment horizontal="left" vertical="top" wrapText="1"/>
    </xf>
    <xf numFmtId="0" fontId="0" fillId="0" borderId="9" xfId="0" applyFont="1" applyBorder="1" applyAlignment="1">
      <alignment horizontal="left"/>
    </xf>
    <xf numFmtId="0" fontId="0" fillId="5" borderId="9" xfId="0" applyFill="1" applyBorder="1"/>
    <xf numFmtId="0" fontId="56" fillId="6" borderId="0" xfId="57" applyFont="1" applyFill="1" applyBorder="1" applyAlignment="1">
      <alignment wrapText="1"/>
    </xf>
    <xf numFmtId="0" fontId="51" fillId="6" borderId="0" xfId="59" applyFont="1" applyFill="1" applyBorder="1" applyAlignment="1"/>
    <xf numFmtId="0" fontId="56" fillId="6" borderId="0" xfId="59" applyFont="1" applyFill="1" applyBorder="1" applyAlignment="1"/>
    <xf numFmtId="0" fontId="51" fillId="6" borderId="0" xfId="59" applyFill="1" applyBorder="1" applyAlignment="1"/>
    <xf numFmtId="0" fontId="51" fillId="0" borderId="0" xfId="57" applyFill="1" applyBorder="1" applyAlignment="1"/>
    <xf numFmtId="0" fontId="51" fillId="0" borderId="0" xfId="59" applyFill="1" applyBorder="1" applyAlignment="1"/>
    <xf numFmtId="0" fontId="10" fillId="0" borderId="1" xfId="0" applyFont="1" applyFill="1" applyBorder="1" applyAlignment="1">
      <alignment wrapText="1"/>
    </xf>
    <xf numFmtId="49" fontId="0" fillId="0" borderId="6" xfId="0" quotePrefix="1" applyNumberFormat="1" applyFont="1" applyBorder="1" applyAlignment="1">
      <alignment horizontal="center" vertical="center" wrapText="1" shrinkToFit="1"/>
    </xf>
    <xf numFmtId="0" fontId="0" fillId="0" borderId="9" xfId="0" applyFont="1" applyBorder="1" applyAlignment="1">
      <alignment horizontal="left" vertical="center" wrapText="1"/>
    </xf>
    <xf numFmtId="0" fontId="0" fillId="0" borderId="1" xfId="0" quotePrefix="1" applyFont="1" applyBorder="1" applyAlignment="1">
      <alignment horizontal="right" wrapText="1"/>
    </xf>
    <xf numFmtId="6" fontId="74" fillId="7" borderId="0" xfId="0" quotePrefix="1" applyNumberFormat="1" applyFont="1" applyFill="1" applyBorder="1" applyAlignment="1">
      <alignment horizontal="center" vertical="center"/>
    </xf>
    <xf numFmtId="0" fontId="0" fillId="0" borderId="0" xfId="0" quotePrefix="1" applyFill="1" applyBorder="1" applyAlignment="1" applyProtection="1">
      <alignment horizontal="center" vertical="center"/>
    </xf>
    <xf numFmtId="0" fontId="0" fillId="0" borderId="0" xfId="0" applyBorder="1" applyAlignment="1" applyProtection="1">
      <alignment horizontal="left" indent="1"/>
    </xf>
    <xf numFmtId="49" fontId="51" fillId="0" borderId="0" xfId="57" applyNumberFormat="1" applyFill="1" applyBorder="1" applyAlignment="1" applyProtection="1">
      <alignment vertical="center" wrapText="1"/>
    </xf>
    <xf numFmtId="49" fontId="51" fillId="0" borderId="0" xfId="57" quotePrefix="1" applyNumberFormat="1" applyFill="1" applyBorder="1" applyAlignment="1" applyProtection="1">
      <alignment horizontal="right" vertical="center" wrapText="1"/>
    </xf>
    <xf numFmtId="49" fontId="0" fillId="0" borderId="9" xfId="0" applyNumberFormat="1" applyFont="1" applyBorder="1" applyAlignment="1" applyProtection="1">
      <alignment vertical="center" wrapText="1" shrinkToFit="1"/>
    </xf>
    <xf numFmtId="49" fontId="0" fillId="0" borderId="9" xfId="0" applyNumberFormat="1" applyFont="1" applyBorder="1" applyAlignment="1">
      <alignment vertical="center" wrapText="1" shrinkToFit="1"/>
    </xf>
    <xf numFmtId="0" fontId="0" fillId="0" borderId="6" xfId="0" applyBorder="1" applyAlignment="1">
      <alignment vertical="center" wrapText="1"/>
    </xf>
    <xf numFmtId="0" fontId="10" fillId="0" borderId="6" xfId="0" applyFont="1" applyFill="1" applyBorder="1" applyAlignment="1">
      <alignment vertical="center" wrapText="1"/>
    </xf>
    <xf numFmtId="0" fontId="0" fillId="8" borderId="10" xfId="0" applyFont="1" applyFill="1" applyBorder="1" applyAlignment="1" applyProtection="1"/>
    <xf numFmtId="49" fontId="0" fillId="0" borderId="7" xfId="0" applyNumberFormat="1" applyFont="1" applyBorder="1" applyAlignment="1" applyProtection="1">
      <alignment vertical="center"/>
    </xf>
    <xf numFmtId="49" fontId="0" fillId="0" borderId="10" xfId="0" applyNumberFormat="1" applyFont="1" applyBorder="1" applyAlignment="1" applyProtection="1">
      <alignment vertical="center"/>
    </xf>
    <xf numFmtId="0" fontId="0" fillId="8" borderId="7" xfId="0" applyFill="1" applyBorder="1" applyAlignment="1" applyProtection="1"/>
    <xf numFmtId="0" fontId="0" fillId="8" borderId="10" xfId="0" applyFill="1" applyBorder="1" applyAlignment="1" applyProtection="1"/>
    <xf numFmtId="0" fontId="51" fillId="8" borderId="10" xfId="86" applyFill="1" applyBorder="1" applyAlignment="1" applyProtection="1"/>
    <xf numFmtId="49" fontId="0" fillId="0" borderId="10" xfId="0" applyNumberFormat="1" applyFont="1" applyBorder="1" applyAlignment="1">
      <alignment vertical="center" wrapText="1" shrinkToFit="1"/>
    </xf>
    <xf numFmtId="0" fontId="56" fillId="8" borderId="10" xfId="86" applyFont="1" applyFill="1" applyBorder="1" applyAlignment="1" applyProtection="1">
      <alignment wrapText="1"/>
    </xf>
    <xf numFmtId="0" fontId="28" fillId="8" borderId="10" xfId="0" applyFont="1" applyFill="1" applyBorder="1" applyAlignment="1" applyProtection="1"/>
    <xf numFmtId="0" fontId="28" fillId="0" borderId="0" xfId="0" applyFont="1" applyFill="1" applyBorder="1" applyAlignment="1" applyProtection="1">
      <alignment horizontal="center" vertical="center" wrapText="1"/>
    </xf>
    <xf numFmtId="0" fontId="0" fillId="0" borderId="6" xfId="0" quotePrefix="1" applyFont="1" applyFill="1" applyBorder="1" applyAlignment="1">
      <alignment horizontal="right" wrapText="1"/>
    </xf>
    <xf numFmtId="0" fontId="0" fillId="0" borderId="6" xfId="0" quotePrefix="1" applyFont="1" applyFill="1" applyBorder="1" applyAlignment="1"/>
    <xf numFmtId="0" fontId="0" fillId="8" borderId="7" xfId="0" applyFont="1" applyFill="1" applyBorder="1" applyAlignment="1" applyProtection="1">
      <alignment vertical="top" wrapText="1"/>
    </xf>
    <xf numFmtId="0" fontId="0" fillId="8" borderId="10" xfId="0" applyFont="1" applyFill="1" applyBorder="1" applyAlignment="1" applyProtection="1">
      <alignment vertical="top" wrapText="1"/>
    </xf>
    <xf numFmtId="0" fontId="29" fillId="0" borderId="2" xfId="0" applyFont="1" applyFill="1" applyBorder="1" applyAlignment="1">
      <alignment vertical="center"/>
    </xf>
    <xf numFmtId="0" fontId="29" fillId="0" borderId="8" xfId="0" applyFont="1" applyFill="1" applyBorder="1" applyAlignment="1">
      <alignment horizontal="right" vertical="center"/>
    </xf>
    <xf numFmtId="0" fontId="29" fillId="0" borderId="2" xfId="0" applyFont="1" applyFill="1" applyBorder="1" applyAlignment="1">
      <alignment horizontal="left" vertical="center" wrapText="1"/>
    </xf>
    <xf numFmtId="0" fontId="26" fillId="0" borderId="0" xfId="90" applyBorder="1" applyAlignment="1" applyProtection="1">
      <alignment horizontal="left" vertical="center"/>
      <protection hidden="1"/>
    </xf>
    <xf numFmtId="0" fontId="85" fillId="0" borderId="1" xfId="90" applyFont="1" applyBorder="1" applyAlignment="1" applyProtection="1">
      <alignment vertical="center" wrapText="1"/>
      <protection hidden="1"/>
    </xf>
    <xf numFmtId="2" fontId="4" fillId="0" borderId="1" xfId="90" applyNumberFormat="1" applyFont="1" applyFill="1" applyBorder="1" applyAlignment="1" applyProtection="1">
      <alignment horizontal="center" vertical="center" wrapText="1"/>
      <protection hidden="1"/>
    </xf>
    <xf numFmtId="0" fontId="10" fillId="0" borderId="1" xfId="90" applyFont="1" applyFill="1" applyBorder="1" applyAlignment="1" applyProtection="1">
      <alignment horizontal="center" vertical="center" wrapText="1"/>
      <protection hidden="1"/>
    </xf>
    <xf numFmtId="0" fontId="26" fillId="0" borderId="0" xfId="90" applyBorder="1" applyProtection="1">
      <protection hidden="1"/>
    </xf>
    <xf numFmtId="2" fontId="26" fillId="0" borderId="0" xfId="90" applyNumberFormat="1" applyFont="1" applyFill="1" applyBorder="1" applyAlignment="1" applyProtection="1">
      <alignment horizontal="center"/>
      <protection hidden="1"/>
    </xf>
    <xf numFmtId="2" fontId="26" fillId="0" borderId="0" xfId="90" applyNumberFormat="1" applyFill="1" applyBorder="1" applyAlignment="1" applyProtection="1">
      <alignment horizontal="center"/>
      <protection hidden="1"/>
    </xf>
    <xf numFmtId="0" fontId="26" fillId="0" borderId="0" xfId="90" applyFont="1" applyBorder="1" applyAlignment="1" applyProtection="1">
      <alignment vertical="center" wrapText="1"/>
      <protection hidden="1"/>
    </xf>
    <xf numFmtId="0" fontId="28" fillId="0" borderId="0" xfId="90" applyFont="1" applyFill="1" applyBorder="1" applyAlignment="1" applyProtection="1">
      <alignment horizontal="center" wrapText="1"/>
      <protection hidden="1"/>
    </xf>
    <xf numFmtId="0" fontId="28" fillId="0" borderId="0" xfId="90" applyFont="1" applyFill="1" applyBorder="1" applyAlignment="1" applyProtection="1">
      <alignment horizontal="center"/>
      <protection hidden="1"/>
    </xf>
    <xf numFmtId="0" fontId="26" fillId="0" borderId="0" xfId="90" applyBorder="1" applyAlignment="1" applyProtection="1">
      <alignment horizontal="left"/>
      <protection hidden="1"/>
    </xf>
    <xf numFmtId="0" fontId="26" fillId="0" borderId="0" xfId="90" applyBorder="1" applyAlignment="1" applyProtection="1">
      <alignment vertical="top" wrapText="1"/>
      <protection hidden="1"/>
    </xf>
    <xf numFmtId="0" fontId="26" fillId="0" borderId="0" xfId="90" applyNumberFormat="1" applyFill="1" applyBorder="1" applyAlignment="1" applyProtection="1">
      <alignment horizontal="center"/>
      <protection hidden="1"/>
    </xf>
    <xf numFmtId="0" fontId="26" fillId="0" borderId="0" xfId="90" applyBorder="1" applyAlignment="1" applyProtection="1">
      <alignment wrapText="1"/>
      <protection hidden="1"/>
    </xf>
    <xf numFmtId="0" fontId="0" fillId="5" borderId="0" xfId="0" applyFill="1" applyBorder="1"/>
    <xf numFmtId="0" fontId="0" fillId="0" borderId="1" xfId="0" quotePrefix="1" applyFill="1" applyBorder="1" applyAlignment="1">
      <alignment horizontal="center"/>
    </xf>
    <xf numFmtId="0" fontId="0" fillId="0" borderId="1" xfId="0" quotePrefix="1" applyNumberFormat="1" applyFill="1" applyBorder="1" applyAlignment="1">
      <alignment horizontal="center"/>
    </xf>
    <xf numFmtId="0" fontId="69" fillId="0" borderId="0" xfId="0" applyFont="1" applyBorder="1" applyAlignment="1" applyProtection="1">
      <protection locked="0" hidden="1"/>
    </xf>
    <xf numFmtId="49" fontId="0" fillId="0" borderId="1" xfId="0" quotePrefix="1" applyNumberFormat="1" applyBorder="1" applyAlignment="1">
      <alignment horizontal="center"/>
    </xf>
    <xf numFmtId="178" fontId="0" fillId="0" borderId="0" xfId="0" applyNumberFormat="1" applyBorder="1"/>
    <xf numFmtId="0" fontId="35" fillId="0" borderId="9" xfId="0" applyFont="1" applyFill="1" applyBorder="1"/>
    <xf numFmtId="0" fontId="35" fillId="0" borderId="0" xfId="0" applyFont="1" applyBorder="1"/>
    <xf numFmtId="0" fontId="0" fillId="0" borderId="0" xfId="0" applyBorder="1" applyAlignment="1">
      <alignment vertical="top" wrapText="1"/>
    </xf>
    <xf numFmtId="0" fontId="20" fillId="0" borderId="0" xfId="0" applyFont="1" applyBorder="1"/>
    <xf numFmtId="49" fontId="0" fillId="6" borderId="0" xfId="0" quotePrefix="1" applyNumberFormat="1" applyFill="1" applyBorder="1" applyAlignment="1">
      <alignment horizontal="left"/>
    </xf>
    <xf numFmtId="0" fontId="0" fillId="0" borderId="1" xfId="0" applyFont="1" applyFill="1" applyBorder="1" applyAlignment="1"/>
    <xf numFmtId="0" fontId="28" fillId="0" borderId="1" xfId="0" applyFont="1" applyBorder="1"/>
    <xf numFmtId="0" fontId="0" fillId="6" borderId="0" xfId="0" applyFill="1" applyBorder="1" applyAlignment="1">
      <alignment wrapText="1"/>
    </xf>
    <xf numFmtId="0" fontId="28" fillId="0" borderId="1" xfId="0" applyFont="1" applyFill="1" applyBorder="1" applyAlignment="1">
      <alignment horizontal="center"/>
    </xf>
    <xf numFmtId="0" fontId="0" fillId="0" borderId="1" xfId="0" quotePrefix="1" applyFont="1" applyFill="1" applyBorder="1" applyAlignment="1">
      <alignment horizontal="right" wrapText="1"/>
    </xf>
    <xf numFmtId="0" fontId="0" fillId="0" borderId="1" xfId="0" quotePrefix="1" applyFont="1" applyFill="1" applyBorder="1" applyAlignment="1">
      <alignment horizontal="right" vertical="center" wrapText="1"/>
    </xf>
    <xf numFmtId="0" fontId="0" fillId="0" borderId="1" xfId="0" applyFont="1" applyFill="1" applyBorder="1"/>
    <xf numFmtId="0" fontId="0" fillId="0" borderId="1" xfId="0" quotePrefix="1" applyFont="1" applyBorder="1" applyAlignment="1">
      <alignment horizontal="right"/>
    </xf>
    <xf numFmtId="0" fontId="4" fillId="0" borderId="1" xfId="0" applyFont="1" applyFill="1" applyBorder="1" applyAlignment="1">
      <alignment horizontal="left" wrapText="1"/>
    </xf>
    <xf numFmtId="0" fontId="0" fillId="0" borderId="1" xfId="0" applyFont="1" applyFill="1" applyBorder="1" applyAlignment="1">
      <alignment horizontal="left"/>
    </xf>
    <xf numFmtId="0" fontId="0" fillId="2" borderId="0" xfId="0" applyFont="1" applyFill="1" applyBorder="1"/>
    <xf numFmtId="0" fontId="0" fillId="6" borderId="0" xfId="0" applyFill="1" applyBorder="1" applyAlignment="1">
      <alignment vertical="top"/>
    </xf>
    <xf numFmtId="0" fontId="0" fillId="0" borderId="1" xfId="0" applyFont="1" applyFill="1" applyBorder="1" applyAlignment="1">
      <alignment horizontal="right"/>
    </xf>
    <xf numFmtId="0" fontId="5" fillId="0" borderId="0" xfId="0" applyFont="1" applyBorder="1" applyAlignment="1"/>
    <xf numFmtId="0" fontId="21" fillId="0" borderId="0" xfId="0" quotePrefix="1" applyFont="1" applyFill="1" applyBorder="1" applyAlignment="1">
      <alignment horizontal="center" vertical="center"/>
    </xf>
    <xf numFmtId="0" fontId="0" fillId="0" borderId="0" xfId="0" quotePrefix="1" applyFont="1" applyBorder="1" applyAlignment="1">
      <alignment vertical="top"/>
    </xf>
    <xf numFmtId="0" fontId="0" fillId="0" borderId="0" xfId="0" quotePrefix="1" applyFont="1" applyBorder="1" applyAlignment="1"/>
    <xf numFmtId="0" fontId="10" fillId="2" borderId="1" xfId="0" applyFont="1" applyFill="1" applyBorder="1"/>
    <xf numFmtId="0" fontId="0" fillId="0" borderId="2" xfId="0" applyFont="1" applyFill="1" applyBorder="1" applyAlignment="1">
      <alignment horizontal="left" vertical="center" wrapText="1"/>
    </xf>
    <xf numFmtId="0" fontId="0" fillId="0" borderId="2" xfId="0" applyFont="1" applyFill="1" applyBorder="1" applyAlignment="1">
      <alignment horizontal="right" vertical="center" wrapText="1"/>
    </xf>
    <xf numFmtId="0" fontId="4" fillId="0" borderId="2" xfId="0" applyFont="1" applyFill="1" applyBorder="1" applyAlignment="1">
      <alignment vertical="center" wrapText="1"/>
    </xf>
    <xf numFmtId="0" fontId="0" fillId="0" borderId="0" xfId="0" applyFont="1" applyBorder="1" applyAlignment="1">
      <alignment horizontal="right"/>
    </xf>
    <xf numFmtId="168" fontId="10" fillId="0" borderId="9" xfId="11" applyFont="1" applyBorder="1" applyAlignment="1"/>
    <xf numFmtId="168" fontId="28" fillId="0" borderId="6" xfId="11" quotePrefix="1" applyFont="1" applyBorder="1" applyAlignment="1">
      <alignment horizontal="center" vertical="center" wrapText="1"/>
    </xf>
    <xf numFmtId="168" fontId="28" fillId="0" borderId="6" xfId="11" quotePrefix="1" applyFont="1" applyBorder="1" applyAlignment="1">
      <alignment horizontal="center" wrapText="1"/>
    </xf>
    <xf numFmtId="0" fontId="0" fillId="0" borderId="6" xfId="0" quotePrefix="1" applyFont="1" applyBorder="1" applyAlignment="1">
      <alignment horizontal="center" wrapText="1"/>
    </xf>
    <xf numFmtId="0" fontId="0" fillId="2" borderId="11" xfId="0" applyFont="1" applyFill="1" applyBorder="1" applyAlignment="1">
      <alignment horizontal="left" vertical="center"/>
    </xf>
    <xf numFmtId="0" fontId="54" fillId="0" borderId="0" xfId="57" applyFont="1" applyBorder="1"/>
    <xf numFmtId="0" fontId="51" fillId="0" borderId="6" xfId="57" quotePrefix="1" applyBorder="1" applyAlignment="1">
      <alignment horizontal="center" vertical="center" wrapText="1"/>
    </xf>
    <xf numFmtId="0" fontId="51" fillId="0" borderId="0" xfId="57" applyBorder="1" applyProtection="1"/>
    <xf numFmtId="0" fontId="5" fillId="0" borderId="0" xfId="0" applyFont="1" applyBorder="1" applyAlignment="1" applyProtection="1"/>
    <xf numFmtId="0" fontId="5" fillId="0" borderId="0" xfId="0" applyFont="1" applyBorder="1" applyAlignment="1" applyProtection="1">
      <alignment horizontal="center"/>
    </xf>
    <xf numFmtId="0" fontId="0" fillId="0" borderId="1" xfId="0" applyBorder="1" applyProtection="1"/>
    <xf numFmtId="0" fontId="0" fillId="0" borderId="1" xfId="0" applyBorder="1" applyAlignment="1">
      <alignment horizontal="center" vertical="center"/>
    </xf>
    <xf numFmtId="0" fontId="28" fillId="2" borderId="1" xfId="0" applyFont="1" applyFill="1" applyBorder="1" applyAlignment="1">
      <alignment horizontal="center" vertical="center"/>
    </xf>
    <xf numFmtId="0" fontId="28" fillId="0" borderId="1" xfId="0" applyFont="1" applyBorder="1" applyAlignment="1">
      <alignment horizontal="center" vertical="center"/>
    </xf>
    <xf numFmtId="1" fontId="0" fillId="0" borderId="1" xfId="0" applyNumberFormat="1" applyBorder="1"/>
    <xf numFmtId="1" fontId="0" fillId="0" borderId="9" xfId="0" applyNumberFormat="1" applyBorder="1" applyAlignment="1"/>
    <xf numFmtId="0" fontId="0" fillId="0" borderId="1" xfId="0" applyBorder="1" applyAlignment="1">
      <alignment horizontal="center"/>
    </xf>
    <xf numFmtId="0" fontId="28" fillId="2" borderId="1" xfId="0" applyFont="1" applyFill="1" applyBorder="1" applyAlignment="1">
      <alignment horizontal="center"/>
    </xf>
    <xf numFmtId="0" fontId="28" fillId="0" borderId="1" xfId="0" applyFont="1" applyBorder="1" applyAlignment="1">
      <alignment horizontal="center"/>
    </xf>
    <xf numFmtId="49" fontId="28" fillId="0" borderId="6" xfId="29" quotePrefix="1" applyNumberFormat="1" applyFont="1" applyFill="1" applyBorder="1" applyAlignment="1">
      <alignment horizontal="center"/>
    </xf>
    <xf numFmtId="49" fontId="28" fillId="0" borderId="1" xfId="29" quotePrefix="1" applyNumberFormat="1" applyFont="1" applyBorder="1" applyAlignment="1">
      <alignment horizontal="right"/>
    </xf>
    <xf numFmtId="1" fontId="28" fillId="0" borderId="1" xfId="29" quotePrefix="1" applyNumberFormat="1" applyFont="1" applyBorder="1" applyAlignment="1">
      <alignment horizontal="right"/>
    </xf>
    <xf numFmtId="0" fontId="10" fillId="0" borderId="9" xfId="29" applyFont="1" applyFill="1" applyBorder="1" applyAlignment="1">
      <alignment horizontal="left" wrapText="1"/>
    </xf>
    <xf numFmtId="0" fontId="70" fillId="0" borderId="8" xfId="57" applyFont="1" applyFill="1" applyBorder="1" applyAlignment="1">
      <alignment horizontal="right" vertical="center"/>
    </xf>
    <xf numFmtId="0" fontId="51" fillId="0" borderId="0" xfId="57" applyBorder="1" applyAlignment="1">
      <alignment vertical="center"/>
    </xf>
    <xf numFmtId="0" fontId="54" fillId="0" borderId="0" xfId="57" applyFont="1" applyBorder="1" applyAlignment="1">
      <alignment horizontal="left" indent="2"/>
    </xf>
    <xf numFmtId="0" fontId="0" fillId="6" borderId="0" xfId="0" quotePrefix="1" applyFill="1" applyBorder="1"/>
    <xf numFmtId="0" fontId="51" fillId="0" borderId="0" xfId="57" applyBorder="1" applyAlignment="1"/>
    <xf numFmtId="0" fontId="51" fillId="6" borderId="0" xfId="57" applyFill="1" applyBorder="1"/>
    <xf numFmtId="0" fontId="78" fillId="0" borderId="0" xfId="0" applyFont="1" applyBorder="1"/>
    <xf numFmtId="0" fontId="51" fillId="0" borderId="0" xfId="59" applyBorder="1" applyAlignment="1"/>
    <xf numFmtId="0" fontId="61" fillId="0" borderId="0" xfId="59" applyFont="1" applyBorder="1" applyAlignment="1">
      <alignment wrapText="1"/>
    </xf>
    <xf numFmtId="0" fontId="62" fillId="0" borderId="0" xfId="59" applyFont="1" applyBorder="1" applyAlignment="1">
      <alignment horizontal="center" wrapText="1"/>
    </xf>
    <xf numFmtId="0" fontId="54" fillId="0" borderId="0" xfId="59" applyFont="1" applyBorder="1" applyAlignment="1">
      <alignment horizontal="center"/>
    </xf>
    <xf numFmtId="0" fontId="51" fillId="0" borderId="6" xfId="59" quotePrefix="1" applyBorder="1" applyAlignment="1">
      <alignment horizontal="center" vertical="center" wrapText="1"/>
    </xf>
    <xf numFmtId="0" fontId="51" fillId="0" borderId="7" xfId="59" applyBorder="1"/>
    <xf numFmtId="0" fontId="54" fillId="0" borderId="0" xfId="59" applyFont="1" applyBorder="1"/>
    <xf numFmtId="0" fontId="4" fillId="0" borderId="0" xfId="0" quotePrefix="1" applyFont="1" applyBorder="1" applyAlignment="1">
      <alignment vertical="center"/>
    </xf>
    <xf numFmtId="0" fontId="4" fillId="0" borderId="0" xfId="0" quotePrefix="1" applyFont="1" applyBorder="1" applyAlignment="1"/>
    <xf numFmtId="49" fontId="28" fillId="0" borderId="1" xfId="0" quotePrefix="1" applyNumberFormat="1" applyFont="1" applyFill="1" applyBorder="1" applyAlignment="1">
      <alignment horizontal="right"/>
    </xf>
    <xf numFmtId="0" fontId="51" fillId="0" borderId="0" xfId="86" applyBorder="1" applyAlignment="1">
      <alignment vertical="center"/>
    </xf>
    <xf numFmtId="0" fontId="55" fillId="0" borderId="0" xfId="86" applyFont="1" applyBorder="1" applyAlignment="1">
      <alignment vertical="center"/>
    </xf>
    <xf numFmtId="0" fontId="55" fillId="0" borderId="0" xfId="86" applyFont="1" applyBorder="1"/>
    <xf numFmtId="0" fontId="54" fillId="0" borderId="0" xfId="86" applyFont="1" applyBorder="1"/>
    <xf numFmtId="0" fontId="51" fillId="0" borderId="6" xfId="86" quotePrefix="1" applyBorder="1" applyAlignment="1">
      <alignment horizontal="center"/>
    </xf>
    <xf numFmtId="0" fontId="51" fillId="0" borderId="12" xfId="86" quotePrefix="1" applyBorder="1" applyAlignment="1">
      <alignment horizontal="center"/>
    </xf>
    <xf numFmtId="0" fontId="51" fillId="0" borderId="13" xfId="86" applyBorder="1" applyAlignment="1">
      <alignment horizontal="left" wrapText="1"/>
    </xf>
    <xf numFmtId="0" fontId="56" fillId="0" borderId="2" xfId="86" applyFont="1" applyBorder="1" applyAlignment="1">
      <alignment horizontal="left" wrapText="1"/>
    </xf>
    <xf numFmtId="49" fontId="56" fillId="0" borderId="2" xfId="86" applyNumberFormat="1" applyFont="1" applyBorder="1" applyAlignment="1">
      <alignment horizontal="center"/>
    </xf>
    <xf numFmtId="0" fontId="56" fillId="0" borderId="13" xfId="86" applyFont="1" applyBorder="1" applyAlignment="1">
      <alignment horizontal="left" wrapText="1"/>
    </xf>
    <xf numFmtId="0" fontId="56" fillId="0" borderId="0" xfId="86" applyFont="1" applyBorder="1" applyAlignment="1">
      <alignment horizontal="left" wrapText="1"/>
    </xf>
    <xf numFmtId="49" fontId="56" fillId="0" borderId="0" xfId="86" applyNumberFormat="1" applyFont="1" applyBorder="1" applyAlignment="1">
      <alignment horizontal="center"/>
    </xf>
    <xf numFmtId="0" fontId="56" fillId="0" borderId="0" xfId="86" applyFont="1" applyBorder="1" applyAlignment="1">
      <alignment horizontal="center"/>
    </xf>
    <xf numFmtId="177" fontId="56" fillId="0" borderId="0" xfId="86" applyNumberFormat="1" applyFont="1" applyBorder="1"/>
    <xf numFmtId="0" fontId="30" fillId="6" borderId="0" xfId="0" applyFont="1" applyFill="1" applyBorder="1"/>
    <xf numFmtId="0" fontId="30" fillId="0" borderId="0" xfId="0" applyFont="1" applyFill="1" applyBorder="1" applyProtection="1"/>
    <xf numFmtId="0" fontId="30" fillId="0" borderId="13" xfId="0" applyFont="1" applyBorder="1"/>
    <xf numFmtId="0" fontId="30" fillId="0" borderId="0" xfId="0" applyFont="1" applyBorder="1" applyAlignment="1">
      <alignment vertical="center"/>
    </xf>
    <xf numFmtId="0" fontId="51" fillId="0" borderId="9" xfId="57" quotePrefix="1" applyBorder="1" applyAlignment="1">
      <alignment horizontal="center" vertical="center" wrapText="1"/>
    </xf>
    <xf numFmtId="0" fontId="56" fillId="0" borderId="2" xfId="57" applyFont="1" applyBorder="1" applyAlignment="1">
      <alignment horizontal="left" vertical="center"/>
    </xf>
    <xf numFmtId="0" fontId="56" fillId="0" borderId="2" xfId="57" applyFont="1" applyBorder="1" applyAlignment="1">
      <alignment vertical="center"/>
    </xf>
    <xf numFmtId="173" fontId="51" fillId="4" borderId="8" xfId="57" applyNumberFormat="1" applyFill="1" applyBorder="1" applyProtection="1"/>
    <xf numFmtId="0" fontId="10" fillId="0" borderId="1" xfId="0" applyFont="1" applyBorder="1" applyAlignment="1"/>
    <xf numFmtId="0" fontId="0" fillId="6" borderId="0" xfId="0" applyFont="1" applyFill="1" applyBorder="1"/>
    <xf numFmtId="1" fontId="28" fillId="0" borderId="1" xfId="17" quotePrefix="1" applyNumberFormat="1" applyFont="1" applyBorder="1" applyAlignment="1">
      <alignment horizontal="center" vertical="center"/>
    </xf>
    <xf numFmtId="0" fontId="4" fillId="0" borderId="1" xfId="0" applyFont="1" applyBorder="1"/>
    <xf numFmtId="0" fontId="0" fillId="2" borderId="0" xfId="0" applyFont="1" applyFill="1" applyBorder="1" applyAlignment="1"/>
    <xf numFmtId="0" fontId="0" fillId="0" borderId="1" xfId="0" applyFont="1" applyBorder="1" applyAlignment="1">
      <alignment horizontal="left" vertical="center"/>
    </xf>
    <xf numFmtId="0" fontId="0" fillId="0" borderId="8" xfId="0" applyBorder="1" applyAlignment="1">
      <alignment horizontal="center" shrinkToFit="1"/>
    </xf>
    <xf numFmtId="0" fontId="0" fillId="0" borderId="8" xfId="0" applyFill="1" applyBorder="1" applyAlignment="1">
      <alignment horizontal="center" wrapText="1"/>
    </xf>
    <xf numFmtId="0" fontId="0" fillId="0" borderId="8" xfId="0" applyBorder="1" applyAlignment="1">
      <alignment horizontal="center" vertical="center" shrinkToFit="1"/>
    </xf>
    <xf numFmtId="0" fontId="0" fillId="0" borderId="0" xfId="0" applyBorder="1" applyAlignment="1">
      <alignment vertical="top"/>
    </xf>
    <xf numFmtId="0" fontId="0" fillId="0" borderId="1" xfId="0" applyBorder="1" applyAlignment="1">
      <alignment horizontal="left"/>
    </xf>
    <xf numFmtId="0" fontId="0" fillId="3" borderId="8" xfId="0" applyFont="1" applyFill="1" applyBorder="1" applyAlignment="1"/>
    <xf numFmtId="0" fontId="0" fillId="0" borderId="1" xfId="0" applyFont="1" applyBorder="1" applyAlignment="1">
      <alignment horizontal="right"/>
    </xf>
    <xf numFmtId="0" fontId="0" fillId="0" borderId="7" xfId="0" applyBorder="1" applyProtection="1"/>
    <xf numFmtId="38" fontId="0" fillId="2" borderId="7" xfId="0" applyNumberFormat="1" applyFont="1" applyFill="1" applyBorder="1" applyAlignment="1" applyProtection="1">
      <alignment vertical="center"/>
    </xf>
    <xf numFmtId="38" fontId="0" fillId="2" borderId="10" xfId="0" applyNumberFormat="1" applyFont="1" applyFill="1" applyBorder="1" applyAlignment="1" applyProtection="1">
      <alignment vertical="center"/>
    </xf>
    <xf numFmtId="0" fontId="28" fillId="0" borderId="0" xfId="0" applyFont="1" applyBorder="1" applyAlignment="1">
      <alignment horizontal="right"/>
    </xf>
    <xf numFmtId="49" fontId="0" fillId="0" borderId="9" xfId="0" applyNumberFormat="1" applyFont="1" applyBorder="1" applyAlignment="1">
      <alignment horizontal="right"/>
    </xf>
    <xf numFmtId="0" fontId="0" fillId="0" borderId="0" xfId="0" applyFont="1" applyBorder="1" applyAlignment="1">
      <alignment horizontal="center" vertical="center" wrapText="1" shrinkToFit="1"/>
    </xf>
    <xf numFmtId="38" fontId="0" fillId="1" borderId="9" xfId="0" applyNumberFormat="1" applyFont="1" applyFill="1" applyBorder="1" applyAlignment="1">
      <alignment horizontal="right"/>
    </xf>
    <xf numFmtId="49" fontId="0" fillId="0" borderId="0" xfId="0" applyNumberFormat="1" applyFont="1" applyBorder="1" applyAlignment="1">
      <alignment horizontal="center" vertical="center" wrapText="1" shrinkToFit="1"/>
    </xf>
    <xf numFmtId="38" fontId="0" fillId="8" borderId="7" xfId="10" applyNumberFormat="1" applyFont="1" applyFill="1" applyBorder="1" applyAlignment="1" applyProtection="1"/>
    <xf numFmtId="0" fontId="28" fillId="0" borderId="2" xfId="14" applyNumberFormat="1" applyFont="1" applyBorder="1" applyAlignment="1">
      <alignment horizontal="left" vertical="top" wrapText="1"/>
    </xf>
    <xf numFmtId="49" fontId="51" fillId="0" borderId="7" xfId="57" quotePrefix="1" applyNumberFormat="1" applyBorder="1" applyAlignment="1">
      <alignment horizontal="right" vertical="center" wrapText="1"/>
    </xf>
    <xf numFmtId="174" fontId="51" fillId="0" borderId="0" xfId="57" applyNumberFormat="1" applyBorder="1"/>
    <xf numFmtId="0" fontId="0" fillId="3" borderId="6" xfId="0" applyFill="1" applyBorder="1" applyProtection="1"/>
    <xf numFmtId="49" fontId="28" fillId="0" borderId="7" xfId="29" quotePrefix="1" applyNumberFormat="1" applyFont="1" applyBorder="1" applyAlignment="1">
      <alignment horizontal="right"/>
    </xf>
    <xf numFmtId="0" fontId="4" fillId="0" borderId="9" xfId="0" applyFont="1" applyFill="1" applyBorder="1"/>
    <xf numFmtId="9" fontId="0" fillId="9" borderId="9" xfId="7" applyFont="1" applyFill="1" applyBorder="1" applyAlignment="1" applyProtection="1">
      <alignment horizontal="center"/>
    </xf>
    <xf numFmtId="1" fontId="28" fillId="0" borderId="7" xfId="29" quotePrefix="1" applyNumberFormat="1" applyFont="1" applyBorder="1" applyAlignment="1">
      <alignment horizontal="right"/>
    </xf>
    <xf numFmtId="173" fontId="51" fillId="0" borderId="0" xfId="57" applyNumberFormat="1" applyBorder="1" applyAlignment="1">
      <alignment horizontal="left" indent="2"/>
    </xf>
    <xf numFmtId="173" fontId="51" fillId="0" borderId="0" xfId="57" applyNumberFormat="1" applyBorder="1"/>
    <xf numFmtId="0" fontId="51" fillId="0" borderId="7" xfId="57" applyBorder="1"/>
    <xf numFmtId="0" fontId="51" fillId="8" borderId="7" xfId="86" applyFill="1" applyBorder="1" applyAlignment="1" applyProtection="1"/>
    <xf numFmtId="173" fontId="51" fillId="0" borderId="0" xfId="59" applyNumberFormat="1" applyBorder="1"/>
    <xf numFmtId="0" fontId="28" fillId="0" borderId="14" xfId="0" quotePrefix="1" applyFont="1" applyFill="1" applyBorder="1" applyAlignment="1">
      <alignment horizontal="center"/>
    </xf>
    <xf numFmtId="49" fontId="0" fillId="0" borderId="7" xfId="0" applyNumberFormat="1" applyFont="1" applyBorder="1" applyAlignment="1">
      <alignment horizontal="right" vertical="center"/>
    </xf>
    <xf numFmtId="173" fontId="51" fillId="4" borderId="0" xfId="57" applyNumberFormat="1" applyFill="1" applyBorder="1" applyProtection="1"/>
    <xf numFmtId="177" fontId="51" fillId="0" borderId="0" xfId="57" applyNumberFormat="1" applyBorder="1"/>
    <xf numFmtId="0" fontId="0" fillId="3" borderId="10" xfId="0" applyFill="1" applyBorder="1" applyAlignment="1">
      <alignment horizontal="left" indent="1"/>
    </xf>
    <xf numFmtId="49" fontId="0" fillId="0" borderId="7" xfId="0" applyNumberFormat="1" applyFont="1" applyBorder="1" applyAlignment="1">
      <alignment horizontal="right"/>
    </xf>
    <xf numFmtId="0" fontId="0" fillId="0" borderId="7" xfId="0" applyFont="1" applyBorder="1" applyAlignment="1">
      <alignment vertical="center"/>
    </xf>
    <xf numFmtId="0" fontId="0" fillId="0" borderId="7" xfId="0" applyFont="1" applyBorder="1" applyAlignment="1"/>
    <xf numFmtId="49" fontId="0" fillId="2" borderId="15" xfId="0" applyNumberFormat="1" applyFill="1" applyBorder="1" applyAlignment="1" applyProtection="1">
      <alignment horizontal="right"/>
    </xf>
    <xf numFmtId="49" fontId="0" fillId="2" borderId="15" xfId="0" quotePrefix="1" applyNumberFormat="1" applyFill="1" applyBorder="1" applyAlignment="1" applyProtection="1">
      <alignment horizontal="right"/>
    </xf>
    <xf numFmtId="0" fontId="0" fillId="3" borderId="0" xfId="0" applyFont="1" applyFill="1" applyBorder="1" applyAlignment="1"/>
    <xf numFmtId="0" fontId="11" fillId="0" borderId="16" xfId="0" applyFont="1" applyBorder="1" applyAlignment="1">
      <alignment horizontal="center"/>
    </xf>
    <xf numFmtId="0" fontId="4" fillId="0" borderId="16" xfId="0" applyFont="1" applyBorder="1" applyAlignment="1">
      <alignment horizontal="center"/>
    </xf>
    <xf numFmtId="0" fontId="0" fillId="0" borderId="16" xfId="0" applyBorder="1" applyAlignment="1">
      <alignment horizontal="right" vertical="center"/>
    </xf>
    <xf numFmtId="0" fontId="0" fillId="0" borderId="16" xfId="0" applyFont="1" applyBorder="1" applyAlignment="1">
      <alignment horizontal="left" indent="1"/>
    </xf>
    <xf numFmtId="0" fontId="28" fillId="0" borderId="16" xfId="0" applyFont="1" applyFill="1" applyBorder="1" applyAlignment="1">
      <alignment horizontal="right" vertical="center"/>
    </xf>
    <xf numFmtId="0" fontId="28" fillId="0" borderId="16" xfId="0" applyFont="1" applyBorder="1" applyAlignment="1">
      <alignment horizontal="left"/>
    </xf>
    <xf numFmtId="0" fontId="0" fillId="0" borderId="16" xfId="0" applyFont="1" applyFill="1" applyBorder="1" applyAlignment="1">
      <alignment horizontal="left"/>
    </xf>
    <xf numFmtId="0" fontId="28" fillId="0" borderId="16" xfId="0" applyFont="1" applyFill="1" applyBorder="1" applyAlignment="1">
      <alignment horizontal="left"/>
    </xf>
    <xf numFmtId="38" fontId="0" fillId="0" borderId="16" xfId="0" applyNumberFormat="1" applyBorder="1" applyAlignment="1"/>
    <xf numFmtId="0" fontId="0" fillId="6" borderId="16" xfId="0" applyFill="1" applyBorder="1"/>
    <xf numFmtId="0" fontId="0" fillId="0" borderId="16" xfId="0" applyFill="1" applyBorder="1" applyAlignment="1" applyProtection="1">
      <alignment horizontal="left" vertical="top" indent="1"/>
    </xf>
    <xf numFmtId="49" fontId="0" fillId="0" borderId="16" xfId="0" applyNumberFormat="1" applyFill="1" applyBorder="1" applyAlignment="1" applyProtection="1">
      <alignment horizontal="center" vertical="center"/>
    </xf>
    <xf numFmtId="172" fontId="39" fillId="0" borderId="16" xfId="6" applyNumberFormat="1" applyFont="1" applyFill="1" applyBorder="1"/>
    <xf numFmtId="40" fontId="0" fillId="0" borderId="16" xfId="10" applyNumberFormat="1" applyFont="1" applyFill="1" applyBorder="1"/>
    <xf numFmtId="0" fontId="0" fillId="6" borderId="16" xfId="0" applyFill="1" applyBorder="1" applyAlignment="1"/>
    <xf numFmtId="38" fontId="0" fillId="0" borderId="16" xfId="0" applyNumberFormat="1" applyFont="1" applyBorder="1"/>
    <xf numFmtId="0" fontId="0" fillId="5" borderId="16" xfId="0" applyFill="1" applyBorder="1" applyAlignment="1"/>
    <xf numFmtId="0" fontId="28" fillId="0" borderId="16" xfId="0" applyNumberFormat="1" applyFont="1" applyBorder="1" applyAlignment="1">
      <alignment horizontal="center" vertical="center" wrapText="1" shrinkToFit="1"/>
    </xf>
    <xf numFmtId="49" fontId="0" fillId="0" borderId="16" xfId="0" quotePrefix="1" applyNumberFormat="1" applyFont="1" applyBorder="1" applyAlignment="1">
      <alignment horizontal="center" vertical="center" wrapText="1" shrinkToFit="1"/>
    </xf>
    <xf numFmtId="40" fontId="0" fillId="2" borderId="16" xfId="10" applyNumberFormat="1" applyFont="1" applyFill="1" applyBorder="1"/>
    <xf numFmtId="0" fontId="0" fillId="0" borderId="16" xfId="0" applyFont="1" applyBorder="1" applyAlignment="1">
      <alignment horizontal="center" vertical="center" wrapText="1" shrinkToFit="1"/>
    </xf>
    <xf numFmtId="49" fontId="0" fillId="6" borderId="16" xfId="0" applyNumberFormat="1" applyFill="1" applyBorder="1" applyAlignment="1">
      <alignment horizontal="left"/>
    </xf>
    <xf numFmtId="49" fontId="0" fillId="3" borderId="16" xfId="0" applyNumberFormat="1" applyFill="1" applyBorder="1" applyAlignment="1">
      <alignment vertical="center" wrapText="1"/>
    </xf>
    <xf numFmtId="165" fontId="0" fillId="0" borderId="16" xfId="10" applyFont="1" applyFill="1" applyBorder="1"/>
    <xf numFmtId="44" fontId="0" fillId="0" borderId="16" xfId="28" applyFont="1" applyFill="1" applyBorder="1"/>
    <xf numFmtId="0" fontId="4" fillId="0" borderId="16" xfId="0" applyFont="1" applyFill="1" applyBorder="1" applyAlignment="1">
      <alignment vertical="center" wrapText="1"/>
    </xf>
    <xf numFmtId="44" fontId="4" fillId="0" borderId="16" xfId="28" applyFont="1" applyFill="1" applyBorder="1" applyAlignment="1">
      <alignment vertical="center" wrapText="1"/>
    </xf>
    <xf numFmtId="44" fontId="0" fillId="0" borderId="16" xfId="28" applyFont="1" applyFill="1" applyBorder="1" applyAlignment="1">
      <alignment vertical="center" wrapText="1"/>
    </xf>
    <xf numFmtId="38" fontId="0" fillId="9" borderId="16" xfId="10" applyNumberFormat="1" applyFont="1" applyFill="1" applyBorder="1" applyProtection="1"/>
    <xf numFmtId="0" fontId="0" fillId="0" borderId="16" xfId="0" applyFill="1" applyBorder="1" applyAlignment="1">
      <alignment vertical="center" wrapText="1"/>
    </xf>
    <xf numFmtId="174" fontId="51" fillId="0" borderId="16" xfId="57" applyNumberFormat="1" applyBorder="1"/>
    <xf numFmtId="175" fontId="51" fillId="0" borderId="16" xfId="57" applyNumberFormat="1" applyBorder="1"/>
    <xf numFmtId="175" fontId="51" fillId="0" borderId="16" xfId="57" applyNumberFormat="1" applyBorder="1" applyAlignment="1">
      <alignment vertical="center" wrapText="1"/>
    </xf>
    <xf numFmtId="49" fontId="0" fillId="0" borderId="16" xfId="0" applyNumberFormat="1" applyFont="1" applyBorder="1" applyAlignment="1" applyProtection="1">
      <alignment horizontal="center" vertical="center" wrapText="1" shrinkToFit="1"/>
    </xf>
    <xf numFmtId="0" fontId="28" fillId="0" borderId="16" xfId="0" applyFont="1" applyBorder="1" applyAlignment="1">
      <alignment horizontal="center"/>
    </xf>
    <xf numFmtId="0" fontId="4" fillId="6" borderId="16" xfId="0" applyFont="1" applyFill="1" applyBorder="1" applyAlignment="1"/>
    <xf numFmtId="0" fontId="28" fillId="6" borderId="16" xfId="0" applyFont="1" applyFill="1" applyBorder="1" applyAlignment="1"/>
    <xf numFmtId="0" fontId="0" fillId="0" borderId="16" xfId="0" applyBorder="1" applyAlignment="1">
      <alignment horizontal="center"/>
    </xf>
    <xf numFmtId="173" fontId="51" fillId="0" borderId="16" xfId="57" applyNumberFormat="1" applyBorder="1" applyAlignment="1">
      <alignment horizontal="left" indent="2"/>
    </xf>
    <xf numFmtId="173" fontId="51" fillId="0" borderId="16" xfId="57" applyNumberFormat="1" applyBorder="1"/>
    <xf numFmtId="0" fontId="56" fillId="0" borderId="16" xfId="57" applyFont="1" applyBorder="1" applyAlignment="1">
      <alignment horizontal="left" indent="2"/>
    </xf>
    <xf numFmtId="0" fontId="56" fillId="0" borderId="16" xfId="57" applyFont="1" applyBorder="1" applyAlignment="1">
      <alignment horizontal="left"/>
    </xf>
    <xf numFmtId="0" fontId="56" fillId="0" borderId="16" xfId="57" applyFont="1" applyBorder="1" applyAlignment="1">
      <alignment vertical="center"/>
    </xf>
    <xf numFmtId="173" fontId="51" fillId="0" borderId="16" xfId="59" applyNumberFormat="1" applyBorder="1"/>
    <xf numFmtId="0" fontId="51" fillId="6" borderId="16" xfId="59" applyFill="1" applyBorder="1"/>
    <xf numFmtId="0" fontId="28" fillId="6" borderId="16" xfId="0" applyFont="1" applyFill="1" applyBorder="1"/>
    <xf numFmtId="38" fontId="28" fillId="0" borderId="16" xfId="0" applyNumberFormat="1" applyFont="1" applyBorder="1"/>
    <xf numFmtId="0" fontId="28" fillId="0" borderId="13" xfId="0" quotePrefix="1" applyFont="1" applyFill="1" applyBorder="1" applyAlignment="1">
      <alignment horizontal="right" vertical="center"/>
    </xf>
    <xf numFmtId="49" fontId="51" fillId="0" borderId="17" xfId="86" quotePrefix="1" applyNumberFormat="1" applyBorder="1" applyAlignment="1">
      <alignment horizontal="right"/>
    </xf>
    <xf numFmtId="0" fontId="0" fillId="0" borderId="13" xfId="0" quotePrefix="1" applyBorder="1" applyAlignment="1">
      <alignment horizontal="right" vertical="center" wrapText="1"/>
    </xf>
    <xf numFmtId="0" fontId="28" fillId="0" borderId="16" xfId="0" quotePrefix="1" applyFont="1" applyFill="1" applyBorder="1" applyAlignment="1">
      <alignment horizontal="center"/>
    </xf>
    <xf numFmtId="49" fontId="28" fillId="0" borderId="17" xfId="0" quotePrefix="1" applyNumberFormat="1" applyFont="1" applyFill="1" applyBorder="1" applyAlignment="1">
      <alignment horizontal="right" vertical="center"/>
    </xf>
    <xf numFmtId="49" fontId="28" fillId="0" borderId="17" xfId="0" quotePrefix="1" applyNumberFormat="1" applyFont="1" applyFill="1" applyBorder="1" applyAlignment="1">
      <alignment horizontal="right"/>
    </xf>
    <xf numFmtId="0" fontId="28" fillId="0" borderId="13" xfId="0" applyFont="1" applyFill="1" applyBorder="1" applyAlignment="1">
      <alignment horizontal="left"/>
    </xf>
    <xf numFmtId="38" fontId="10" fillId="0" borderId="16" xfId="10" applyNumberFormat="1" applyFont="1" applyBorder="1"/>
    <xf numFmtId="0" fontId="30" fillId="0" borderId="16" xfId="0" applyFont="1" applyBorder="1"/>
    <xf numFmtId="38" fontId="30" fillId="0" borderId="16" xfId="0" applyNumberFormat="1" applyFont="1" applyBorder="1"/>
    <xf numFmtId="0" fontId="49" fillId="0" borderId="13" xfId="0" applyFont="1" applyBorder="1"/>
    <xf numFmtId="0" fontId="51" fillId="0" borderId="13" xfId="57" quotePrefix="1" applyBorder="1" applyAlignment="1">
      <alignment horizontal="center" vertical="center" wrapText="1"/>
    </xf>
    <xf numFmtId="0" fontId="51" fillId="0" borderId="17" xfId="57" applyBorder="1" applyAlignment="1">
      <alignment vertical="center"/>
    </xf>
    <xf numFmtId="0" fontId="51" fillId="0" borderId="17" xfId="57" applyBorder="1"/>
    <xf numFmtId="0" fontId="0" fillId="4" borderId="16" xfId="0" applyFill="1" applyBorder="1" applyProtection="1"/>
    <xf numFmtId="0" fontId="51" fillId="4" borderId="13" xfId="57" quotePrefix="1" applyFill="1" applyBorder="1" applyAlignment="1" applyProtection="1">
      <alignment horizontal="center" vertical="center" wrapText="1"/>
    </xf>
    <xf numFmtId="0" fontId="51" fillId="4" borderId="16" xfId="57" quotePrefix="1" applyFill="1" applyBorder="1" applyAlignment="1" applyProtection="1">
      <alignment horizontal="center" vertical="center" wrapText="1"/>
    </xf>
    <xf numFmtId="173" fontId="51" fillId="4" borderId="16" xfId="57" applyNumberFormat="1" applyFill="1" applyBorder="1" applyProtection="1"/>
    <xf numFmtId="173" fontId="51" fillId="4" borderId="13" xfId="57" applyNumberFormat="1" applyFill="1" applyBorder="1" applyProtection="1"/>
    <xf numFmtId="0" fontId="56" fillId="0" borderId="11" xfId="57" applyFont="1" applyBorder="1" applyAlignment="1">
      <alignment horizontal="left" vertical="center"/>
    </xf>
    <xf numFmtId="0" fontId="56" fillId="0" borderId="13" xfId="57" applyFont="1" applyBorder="1" applyAlignment="1">
      <alignment horizontal="left" vertical="center"/>
    </xf>
    <xf numFmtId="0" fontId="0" fillId="4" borderId="13" xfId="0" applyFill="1" applyBorder="1" applyProtection="1"/>
    <xf numFmtId="0" fontId="56" fillId="0" borderId="11" xfId="57" applyFont="1" applyBorder="1" applyAlignment="1">
      <alignment horizontal="left" wrapText="1"/>
    </xf>
    <xf numFmtId="49" fontId="0" fillId="0" borderId="17" xfId="0" applyNumberFormat="1" applyFont="1" applyBorder="1" applyAlignment="1">
      <alignment horizontal="right" vertical="center"/>
    </xf>
    <xf numFmtId="0" fontId="0" fillId="2" borderId="13" xfId="0" applyFont="1" applyFill="1" applyBorder="1" applyAlignment="1">
      <alignment horizontal="left" vertical="center"/>
    </xf>
    <xf numFmtId="49" fontId="0" fillId="0" borderId="17" xfId="0" applyNumberFormat="1" applyFont="1" applyBorder="1" applyAlignment="1">
      <alignment horizontal="right"/>
    </xf>
    <xf numFmtId="49" fontId="0" fillId="0" borderId="16" xfId="0" applyNumberFormat="1" applyFont="1" applyBorder="1" applyAlignment="1">
      <alignment horizontal="center" vertical="center" wrapText="1" shrinkToFit="1"/>
    </xf>
    <xf numFmtId="1" fontId="28" fillId="0" borderId="17" xfId="0" applyNumberFormat="1" applyFont="1" applyFill="1" applyBorder="1" applyAlignment="1">
      <alignment horizontal="right"/>
    </xf>
    <xf numFmtId="0" fontId="0" fillId="0" borderId="13" xfId="0" applyFont="1" applyBorder="1" applyAlignment="1">
      <alignment horizontal="center" vertical="center"/>
    </xf>
    <xf numFmtId="0" fontId="10" fillId="0" borderId="17" xfId="0" applyFont="1" applyFill="1" applyBorder="1" applyAlignment="1"/>
    <xf numFmtId="49" fontId="28" fillId="0" borderId="17" xfId="0" applyNumberFormat="1" applyFont="1" applyBorder="1" applyAlignment="1">
      <alignment horizontal="right"/>
    </xf>
    <xf numFmtId="0" fontId="0" fillId="0" borderId="11" xfId="0" applyFont="1" applyBorder="1" applyAlignment="1">
      <alignment horizontal="left" vertical="center" wrapText="1"/>
    </xf>
    <xf numFmtId="1" fontId="0" fillId="0" borderId="17" xfId="0" applyNumberFormat="1" applyBorder="1"/>
    <xf numFmtId="0" fontId="0" fillId="9" borderId="9" xfId="0" applyFill="1" applyBorder="1"/>
    <xf numFmtId="0" fontId="4" fillId="2" borderId="9" xfId="0" applyFont="1" applyFill="1" applyBorder="1"/>
    <xf numFmtId="0" fontId="0" fillId="0" borderId="17" xfId="0" quotePrefix="1" applyNumberFormat="1" applyFont="1" applyBorder="1" applyAlignment="1">
      <alignment horizontal="right" vertical="center"/>
    </xf>
    <xf numFmtId="0" fontId="0" fillId="0" borderId="17" xfId="0" applyNumberFormat="1" applyFont="1" applyBorder="1" applyAlignment="1">
      <alignment horizontal="right" vertical="center"/>
    </xf>
    <xf numFmtId="0" fontId="28" fillId="0" borderId="17" xfId="0" applyFont="1" applyBorder="1"/>
    <xf numFmtId="0" fontId="28" fillId="0" borderId="17" xfId="0" applyFont="1" applyBorder="1" applyAlignment="1">
      <alignment horizontal="right" vertical="center"/>
    </xf>
    <xf numFmtId="0" fontId="0" fillId="0" borderId="17" xfId="0" quotePrefix="1" applyFont="1" applyBorder="1" applyAlignment="1">
      <alignment horizontal="right"/>
    </xf>
    <xf numFmtId="0" fontId="0" fillId="0" borderId="17" xfId="0" applyFont="1" applyBorder="1" applyAlignment="1"/>
    <xf numFmtId="49" fontId="0" fillId="0" borderId="17" xfId="0" quotePrefix="1" applyNumberFormat="1" applyFont="1" applyBorder="1" applyAlignment="1">
      <alignment horizontal="right" vertical="center"/>
    </xf>
    <xf numFmtId="49" fontId="0" fillId="2" borderId="9" xfId="7" applyNumberFormat="1" applyFont="1" applyFill="1" applyBorder="1" applyAlignment="1" applyProtection="1">
      <alignment horizontal="right"/>
    </xf>
    <xf numFmtId="49" fontId="0" fillId="2" borderId="9" xfId="7" quotePrefix="1" applyNumberFormat="1" applyFont="1" applyFill="1" applyBorder="1" applyAlignment="1" applyProtection="1">
      <alignment horizontal="right"/>
    </xf>
    <xf numFmtId="0" fontId="0" fillId="0" borderId="13" xfId="0" applyBorder="1" applyAlignment="1">
      <alignment horizontal="left" vertical="top" wrapText="1"/>
    </xf>
    <xf numFmtId="0" fontId="0" fillId="6" borderId="16" xfId="0" applyFill="1" applyBorder="1" applyAlignment="1">
      <alignment horizontal="left" vertical="top" wrapText="1"/>
    </xf>
    <xf numFmtId="0" fontId="0" fillId="3" borderId="11" xfId="0" applyFont="1" applyFill="1" applyBorder="1" applyAlignment="1"/>
    <xf numFmtId="0" fontId="0" fillId="3" borderId="13" xfId="0" applyFont="1" applyFill="1" applyBorder="1" applyAlignment="1"/>
    <xf numFmtId="0" fontId="0" fillId="3" borderId="16" xfId="0" applyFont="1" applyFill="1" applyBorder="1" applyAlignment="1"/>
    <xf numFmtId="38" fontId="0" fillId="2" borderId="17" xfId="0" applyNumberFormat="1" applyFont="1" applyFill="1" applyBorder="1" applyAlignment="1" applyProtection="1">
      <alignment vertical="center"/>
    </xf>
    <xf numFmtId="0" fontId="0" fillId="0" borderId="17" xfId="0" applyFont="1" applyBorder="1" applyProtection="1"/>
    <xf numFmtId="49" fontId="28" fillId="0" borderId="17" xfId="0" applyNumberFormat="1" applyFont="1" applyFill="1" applyBorder="1" applyAlignment="1">
      <alignment horizontal="right" vertical="center"/>
    </xf>
    <xf numFmtId="49" fontId="28" fillId="0" borderId="17" xfId="0" applyNumberFormat="1" applyFont="1" applyBorder="1" applyAlignment="1">
      <alignment horizontal="right" vertical="center"/>
    </xf>
    <xf numFmtId="0" fontId="28" fillId="0" borderId="17" xfId="0" applyNumberFormat="1" applyFont="1" applyBorder="1" applyAlignment="1">
      <alignment horizontal="right" vertical="center"/>
    </xf>
    <xf numFmtId="0" fontId="28" fillId="0" borderId="17" xfId="0" applyFont="1" applyFill="1" applyBorder="1" applyAlignment="1" applyProtection="1">
      <alignment horizontal="right"/>
      <protection hidden="1"/>
    </xf>
    <xf numFmtId="0" fontId="0" fillId="0" borderId="16" xfId="0" applyFont="1" applyFill="1" applyBorder="1"/>
    <xf numFmtId="0" fontId="4" fillId="0" borderId="0" xfId="0" applyFont="1" applyFill="1" applyBorder="1" applyAlignment="1">
      <alignment wrapText="1"/>
    </xf>
    <xf numFmtId="0" fontId="0" fillId="0" borderId="0" xfId="0" applyBorder="1" applyAlignment="1">
      <alignment horizontal="center" vertical="center"/>
    </xf>
    <xf numFmtId="0" fontId="0" fillId="0" borderId="17" xfId="0" applyBorder="1" applyAlignment="1"/>
    <xf numFmtId="0" fontId="0" fillId="0" borderId="17" xfId="0" applyFont="1" applyFill="1" applyBorder="1" applyAlignment="1"/>
    <xf numFmtId="0" fontId="0" fillId="0" borderId="17" xfId="0" applyBorder="1" applyAlignment="1">
      <alignment vertical="center"/>
    </xf>
    <xf numFmtId="0" fontId="28" fillId="0" borderId="17" xfId="0" applyFont="1" applyFill="1" applyBorder="1" applyAlignment="1">
      <alignment horizontal="right"/>
    </xf>
    <xf numFmtId="0" fontId="28" fillId="0" borderId="17" xfId="0" applyFont="1" applyFill="1" applyBorder="1" applyAlignment="1">
      <alignment horizontal="right" vertical="center"/>
    </xf>
    <xf numFmtId="0" fontId="28" fillId="0" borderId="17" xfId="0" applyFont="1" applyBorder="1" applyAlignment="1"/>
    <xf numFmtId="0" fontId="0" fillId="0" borderId="17" xfId="0" applyBorder="1" applyAlignment="1">
      <alignment horizontal="right"/>
    </xf>
    <xf numFmtId="0" fontId="17" fillId="0" borderId="17" xfId="6" applyBorder="1"/>
    <xf numFmtId="0" fontId="0" fillId="0" borderId="17" xfId="0" applyFill="1" applyBorder="1" applyAlignment="1">
      <alignment horizontal="right"/>
    </xf>
    <xf numFmtId="0" fontId="28" fillId="0" borderId="17" xfId="0" applyFont="1" applyFill="1" applyBorder="1"/>
    <xf numFmtId="0" fontId="0" fillId="0" borderId="17" xfId="0" applyNumberFormat="1" applyFont="1" applyBorder="1" applyAlignment="1">
      <alignment horizontal="right"/>
    </xf>
    <xf numFmtId="0" fontId="0" fillId="2" borderId="17" xfId="0" applyNumberFormat="1" applyFont="1" applyFill="1" applyBorder="1" applyAlignment="1">
      <alignment horizontal="right"/>
    </xf>
    <xf numFmtId="1" fontId="0" fillId="2" borderId="17" xfId="0" applyNumberFormat="1" applyFont="1" applyFill="1" applyBorder="1" applyAlignment="1">
      <alignment horizontal="right"/>
    </xf>
    <xf numFmtId="0" fontId="4" fillId="0" borderId="17" xfId="0" applyFont="1" applyFill="1" applyBorder="1" applyAlignment="1">
      <alignment horizontal="left" wrapText="1"/>
    </xf>
    <xf numFmtId="0" fontId="4" fillId="0" borderId="17" xfId="0" applyFont="1" applyFill="1" applyBorder="1" applyAlignment="1">
      <alignment horizontal="left"/>
    </xf>
    <xf numFmtId="0" fontId="0" fillId="0" borderId="17" xfId="0" quotePrefix="1" applyFont="1" applyBorder="1" applyAlignment="1">
      <alignment horizontal="right" wrapText="1"/>
    </xf>
    <xf numFmtId="49" fontId="0" fillId="0" borderId="17" xfId="0" applyNumberFormat="1" applyBorder="1" applyAlignment="1">
      <alignment horizontal="right"/>
    </xf>
    <xf numFmtId="49" fontId="0" fillId="0" borderId="17" xfId="0" quotePrefix="1" applyNumberFormat="1" applyBorder="1" applyAlignment="1">
      <alignment horizontal="right" vertical="center"/>
    </xf>
    <xf numFmtId="49" fontId="0" fillId="0" borderId="17" xfId="0" applyNumberFormat="1" applyBorder="1" applyAlignment="1">
      <alignment horizontal="right" vertical="center"/>
    </xf>
    <xf numFmtId="1" fontId="0" fillId="0" borderId="17" xfId="0" applyNumberFormat="1" applyFont="1" applyBorder="1" applyAlignment="1">
      <alignment horizontal="right" vertical="center"/>
    </xf>
    <xf numFmtId="1" fontId="0" fillId="0" borderId="17" xfId="0" applyNumberFormat="1" applyFont="1" applyBorder="1" applyAlignment="1">
      <alignment horizontal="right"/>
    </xf>
    <xf numFmtId="0" fontId="0" fillId="0" borderId="17" xfId="0" quotePrefix="1" applyFill="1" applyBorder="1" applyAlignment="1">
      <alignment horizontal="right" vertical="center"/>
    </xf>
    <xf numFmtId="0" fontId="0" fillId="0" borderId="17" xfId="0" quotePrefix="1" applyFill="1" applyBorder="1" applyAlignment="1">
      <alignment horizontal="right"/>
    </xf>
    <xf numFmtId="49" fontId="28" fillId="0" borderId="17" xfId="0" applyNumberFormat="1" applyFont="1" applyFill="1" applyBorder="1" applyAlignment="1">
      <alignment horizontal="right"/>
    </xf>
    <xf numFmtId="0" fontId="28" fillId="0" borderId="17" xfId="0" applyNumberFormat="1" applyFont="1" applyFill="1" applyBorder="1" applyAlignment="1">
      <alignment horizontal="right"/>
    </xf>
    <xf numFmtId="49" fontId="0" fillId="0" borderId="17" xfId="0" quotePrefix="1" applyNumberFormat="1" applyFill="1" applyBorder="1" applyAlignment="1">
      <alignment horizontal="right" vertical="center" wrapText="1"/>
    </xf>
    <xf numFmtId="49" fontId="0" fillId="0" borderId="17" xfId="0" applyNumberFormat="1" applyFont="1" applyBorder="1" applyAlignment="1">
      <alignment horizontal="right" wrapText="1"/>
    </xf>
    <xf numFmtId="49" fontId="0" fillId="0" borderId="17" xfId="0" applyNumberFormat="1" applyBorder="1" applyAlignment="1" applyProtection="1">
      <alignment horizontal="right"/>
    </xf>
    <xf numFmtId="0" fontId="0" fillId="0" borderId="17" xfId="0" applyBorder="1" applyProtection="1"/>
    <xf numFmtId="49" fontId="0" fillId="0" borderId="17" xfId="0" applyNumberFormat="1" applyFont="1" applyBorder="1" applyAlignment="1" applyProtection="1">
      <alignment vertical="center"/>
    </xf>
    <xf numFmtId="1" fontId="0" fillId="0" borderId="17" xfId="0" applyNumberFormat="1" applyBorder="1" applyProtection="1"/>
    <xf numFmtId="1" fontId="0" fillId="0" borderId="17" xfId="0" applyNumberFormat="1" applyBorder="1" applyAlignment="1">
      <alignment vertical="center"/>
    </xf>
    <xf numFmtId="0" fontId="51" fillId="0" borderId="17" xfId="57" quotePrefix="1" applyBorder="1" applyAlignment="1">
      <alignment horizontal="right"/>
    </xf>
    <xf numFmtId="0" fontId="51" fillId="0" borderId="17" xfId="57" applyBorder="1" applyAlignment="1">
      <alignment horizontal="right"/>
    </xf>
    <xf numFmtId="49" fontId="0" fillId="0" borderId="17" xfId="0" quotePrefix="1" applyNumberFormat="1" applyFont="1" applyBorder="1" applyAlignment="1">
      <alignment vertical="center"/>
    </xf>
    <xf numFmtId="0" fontId="51" fillId="0" borderId="17" xfId="59" applyBorder="1"/>
    <xf numFmtId="0" fontId="51" fillId="0" borderId="17" xfId="59" applyBorder="1" applyAlignment="1">
      <alignment horizontal="right"/>
    </xf>
    <xf numFmtId="0" fontId="0" fillId="0" borderId="18" xfId="0" applyBorder="1" applyAlignment="1">
      <alignment vertical="center" wrapText="1"/>
    </xf>
    <xf numFmtId="0" fontId="28" fillId="0" borderId="18" xfId="0" quotePrefix="1" applyFont="1" applyFill="1" applyBorder="1" applyAlignment="1">
      <alignment horizontal="center"/>
    </xf>
    <xf numFmtId="0" fontId="10" fillId="0" borderId="18" xfId="0" applyFont="1" applyFill="1" applyBorder="1" applyAlignment="1">
      <alignment vertical="center" wrapText="1"/>
    </xf>
    <xf numFmtId="0" fontId="69" fillId="0" borderId="18" xfId="0" quotePrefix="1" applyFont="1" applyFill="1" applyBorder="1" applyAlignment="1">
      <alignment horizontal="center"/>
    </xf>
    <xf numFmtId="0" fontId="10" fillId="0" borderId="18" xfId="0" quotePrefix="1" applyFont="1" applyFill="1" applyBorder="1" applyAlignment="1">
      <alignment horizontal="right" vertical="center" wrapText="1"/>
    </xf>
    <xf numFmtId="49" fontId="0" fillId="0" borderId="18" xfId="0" applyNumberFormat="1" applyFont="1" applyBorder="1" applyAlignment="1">
      <alignment horizontal="center" vertical="center" wrapText="1" shrinkToFit="1"/>
    </xf>
    <xf numFmtId="0" fontId="51" fillId="0" borderId="18" xfId="57" quotePrefix="1" applyBorder="1" applyAlignment="1">
      <alignment horizontal="center" vertical="center" wrapText="1"/>
    </xf>
    <xf numFmtId="49" fontId="0" fillId="0" borderId="18" xfId="0" quotePrefix="1" applyNumberFormat="1" applyFont="1" applyBorder="1" applyAlignment="1">
      <alignment horizontal="center" vertical="center" wrapText="1" shrinkToFit="1"/>
    </xf>
    <xf numFmtId="0" fontId="0" fillId="0" borderId="18" xfId="0" applyFont="1" applyBorder="1" applyAlignment="1">
      <alignment horizontal="center" vertical="center" wrapText="1" shrinkToFit="1"/>
    </xf>
    <xf numFmtId="49" fontId="15" fillId="0" borderId="18" xfId="0" applyNumberFormat="1" applyFont="1" applyBorder="1" applyAlignment="1">
      <alignment horizontal="center" vertical="center" wrapText="1" shrinkToFit="1"/>
    </xf>
    <xf numFmtId="0" fontId="0" fillId="0" borderId="18" xfId="0" quotePrefix="1" applyFont="1" applyBorder="1" applyAlignment="1">
      <alignment horizontal="center" vertical="center" wrapText="1"/>
    </xf>
    <xf numFmtId="0" fontId="0" fillId="0" borderId="18" xfId="0" quotePrefix="1" applyFont="1" applyBorder="1" applyAlignment="1">
      <alignment horizontal="center" wrapText="1"/>
    </xf>
    <xf numFmtId="0" fontId="0" fillId="0" borderId="13" xfId="0" applyFont="1" applyFill="1" applyBorder="1" applyAlignment="1">
      <alignment horizontal="center" vertical="center"/>
    </xf>
    <xf numFmtId="0" fontId="4" fillId="0" borderId="13" xfId="0" applyFont="1" applyBorder="1" applyAlignment="1">
      <alignment horizontal="center"/>
    </xf>
    <xf numFmtId="0" fontId="0" fillId="0" borderId="13" xfId="0" applyBorder="1" applyAlignment="1">
      <alignment vertical="center"/>
    </xf>
    <xf numFmtId="0" fontId="14" fillId="0" borderId="13" xfId="0" applyFont="1" applyFill="1" applyBorder="1"/>
    <xf numFmtId="0" fontId="9" fillId="0" borderId="8" xfId="0" applyFont="1" applyFill="1" applyBorder="1" applyAlignment="1" applyProtection="1">
      <alignment horizontal="right" vertical="center"/>
    </xf>
    <xf numFmtId="0" fontId="0" fillId="0" borderId="13" xfId="0" quotePrefix="1" applyBorder="1" applyAlignment="1" applyProtection="1">
      <alignment horizontal="center" vertical="center"/>
    </xf>
    <xf numFmtId="0" fontId="0" fillId="0" borderId="11" xfId="0" applyBorder="1" applyAlignment="1">
      <alignment vertical="top" wrapText="1"/>
    </xf>
    <xf numFmtId="0" fontId="0" fillId="6" borderId="8" xfId="0" applyFill="1" applyBorder="1" applyAlignment="1">
      <alignment vertical="top" wrapText="1"/>
    </xf>
    <xf numFmtId="49" fontId="0" fillId="0" borderId="13" xfId="0" applyNumberFormat="1" applyFont="1" applyBorder="1" applyAlignment="1">
      <alignment vertical="center"/>
    </xf>
    <xf numFmtId="0" fontId="0" fillId="0" borderId="11" xfId="0" applyBorder="1" applyAlignment="1"/>
    <xf numFmtId="0" fontId="28" fillId="0" borderId="8" xfId="0" applyNumberFormat="1" applyFont="1" applyBorder="1" applyAlignment="1">
      <alignment horizontal="center" vertical="center" wrapText="1" shrinkToFit="1"/>
    </xf>
    <xf numFmtId="0" fontId="0" fillId="0" borderId="8" xfId="0" applyNumberFormat="1" applyFont="1" applyBorder="1" applyAlignment="1">
      <alignment horizontal="center" vertical="center" wrapText="1" shrinkToFit="1"/>
    </xf>
    <xf numFmtId="0" fontId="4" fillId="0" borderId="13" xfId="0" applyFont="1" applyFill="1" applyBorder="1" applyAlignment="1">
      <alignment wrapText="1"/>
    </xf>
    <xf numFmtId="40" fontId="0" fillId="0" borderId="11" xfId="10" applyNumberFormat="1" applyFont="1" applyFill="1" applyBorder="1"/>
    <xf numFmtId="40" fontId="0" fillId="0" borderId="13" xfId="10" applyNumberFormat="1" applyFont="1" applyFill="1" applyBorder="1"/>
    <xf numFmtId="0" fontId="0" fillId="5" borderId="11" xfId="0" applyFill="1" applyBorder="1"/>
    <xf numFmtId="0" fontId="0" fillId="5" borderId="8" xfId="0" applyFill="1" applyBorder="1"/>
    <xf numFmtId="0" fontId="0" fillId="0" borderId="11" xfId="0" applyFont="1" applyFill="1" applyBorder="1" applyAlignment="1"/>
    <xf numFmtId="0" fontId="0" fillId="5" borderId="13" xfId="0" applyFill="1" applyBorder="1"/>
    <xf numFmtId="0" fontId="0" fillId="0" borderId="13" xfId="0" applyFont="1" applyBorder="1" applyAlignment="1">
      <alignment vertical="center"/>
    </xf>
    <xf numFmtId="49" fontId="0" fillId="0" borderId="13" xfId="0" quotePrefix="1" applyNumberFormat="1" applyFont="1" applyBorder="1" applyAlignment="1">
      <alignment horizontal="center" vertical="center" wrapText="1" shrinkToFit="1"/>
    </xf>
    <xf numFmtId="0" fontId="0" fillId="0" borderId="11" xfId="0" quotePrefix="1" applyFont="1" applyBorder="1" applyAlignment="1">
      <alignment horizontal="right" vertical="center" wrapText="1"/>
    </xf>
    <xf numFmtId="0" fontId="0" fillId="2" borderId="11" xfId="0" quotePrefix="1" applyFont="1" applyFill="1" applyBorder="1" applyAlignment="1">
      <alignment horizontal="right"/>
    </xf>
    <xf numFmtId="0" fontId="0" fillId="2" borderId="13" xfId="0" quotePrefix="1" applyFont="1" applyFill="1" applyBorder="1" applyAlignment="1">
      <alignment horizontal="right"/>
    </xf>
    <xf numFmtId="0" fontId="29" fillId="0" borderId="8" xfId="0" applyFont="1" applyFill="1" applyBorder="1" applyAlignment="1">
      <alignment horizontal="right" vertical="center" wrapText="1"/>
    </xf>
    <xf numFmtId="0" fontId="29" fillId="0" borderId="8" xfId="0" applyFont="1" applyFill="1" applyBorder="1" applyAlignment="1">
      <alignment horizontal="center" vertical="center"/>
    </xf>
    <xf numFmtId="0" fontId="0" fillId="0" borderId="11" xfId="0" applyFont="1" applyBorder="1" applyAlignment="1">
      <alignment horizontal="left"/>
    </xf>
    <xf numFmtId="49" fontId="0" fillId="6" borderId="8" xfId="0" applyNumberFormat="1" applyFill="1" applyBorder="1" applyAlignment="1">
      <alignment horizontal="left"/>
    </xf>
    <xf numFmtId="0" fontId="0" fillId="0" borderId="13" xfId="0" applyFont="1" applyBorder="1" applyAlignment="1">
      <alignment horizontal="left"/>
    </xf>
    <xf numFmtId="0" fontId="28" fillId="0" borderId="11" xfId="0" applyFont="1" applyFill="1" applyBorder="1"/>
    <xf numFmtId="0" fontId="28" fillId="0" borderId="13" xfId="0" applyFont="1" applyFill="1" applyBorder="1"/>
    <xf numFmtId="0" fontId="0" fillId="0" borderId="11" xfId="0" applyFont="1" applyBorder="1" applyAlignment="1">
      <alignment vertical="center" wrapText="1"/>
    </xf>
    <xf numFmtId="10" fontId="49" fillId="0" borderId="13" xfId="17" quotePrefix="1" applyNumberFormat="1" applyFont="1" applyBorder="1" applyAlignment="1"/>
    <xf numFmtId="0" fontId="0" fillId="0" borderId="13" xfId="0" applyFont="1" applyFill="1" applyBorder="1" applyAlignment="1">
      <alignment vertical="center" wrapText="1"/>
    </xf>
    <xf numFmtId="0" fontId="4" fillId="0" borderId="13" xfId="0" applyFont="1" applyFill="1" applyBorder="1" applyAlignment="1">
      <alignment vertical="center" wrapText="1"/>
    </xf>
    <xf numFmtId="0" fontId="0" fillId="0" borderId="13" xfId="0" applyFont="1" applyFill="1" applyBorder="1" applyAlignment="1">
      <alignment horizontal="left" vertical="center" wrapText="1"/>
    </xf>
    <xf numFmtId="0" fontId="28" fillId="2" borderId="11" xfId="0" applyFont="1" applyFill="1" applyBorder="1" applyAlignment="1">
      <alignment horizontal="left" vertical="center"/>
    </xf>
    <xf numFmtId="38" fontId="0" fillId="9" borderId="8" xfId="10" applyNumberFormat="1" applyFont="1" applyFill="1" applyBorder="1" applyProtection="1"/>
    <xf numFmtId="0" fontId="0" fillId="0" borderId="11" xfId="0" applyBorder="1" applyAlignment="1">
      <alignment wrapText="1"/>
    </xf>
    <xf numFmtId="0" fontId="0" fillId="6" borderId="8" xfId="0" applyFill="1" applyBorder="1" applyAlignment="1">
      <alignment wrapText="1"/>
    </xf>
    <xf numFmtId="0" fontId="0" fillId="2" borderId="11" xfId="0" applyFont="1" applyFill="1" applyBorder="1" applyAlignment="1">
      <alignment vertical="center"/>
    </xf>
    <xf numFmtId="0" fontId="28" fillId="0" borderId="11" xfId="0" applyFont="1" applyBorder="1" applyAlignment="1">
      <alignment horizontal="left" vertical="center"/>
    </xf>
    <xf numFmtId="0" fontId="51" fillId="0" borderId="13" xfId="57" quotePrefix="1" applyFont="1" applyBorder="1" applyAlignment="1">
      <alignment horizontal="center" vertical="center"/>
    </xf>
    <xf numFmtId="10" fontId="58" fillId="0" borderId="13" xfId="57" applyNumberFormat="1" applyFont="1" applyBorder="1"/>
    <xf numFmtId="0" fontId="51" fillId="0" borderId="13" xfId="57" applyBorder="1" applyAlignment="1">
      <alignment vertical="center" wrapText="1"/>
    </xf>
    <xf numFmtId="0" fontId="29" fillId="0" borderId="8" xfId="0" applyFont="1" applyFill="1" applyBorder="1" applyAlignment="1" applyProtection="1">
      <alignment horizontal="right" vertical="center"/>
    </xf>
    <xf numFmtId="0" fontId="0" fillId="0" borderId="8" xfId="0" applyBorder="1" applyAlignment="1" applyProtection="1">
      <alignment horizontal="center" vertical="center"/>
    </xf>
    <xf numFmtId="49" fontId="0" fillId="0" borderId="8" xfId="0" applyNumberFormat="1" applyFont="1" applyBorder="1" applyAlignment="1" applyProtection="1">
      <alignment horizontal="center" vertical="center"/>
    </xf>
    <xf numFmtId="49" fontId="0" fillId="0" borderId="11" xfId="0" applyNumberFormat="1" applyFont="1" applyBorder="1" applyAlignment="1" applyProtection="1">
      <alignment horizontal="center" vertical="center"/>
    </xf>
    <xf numFmtId="49" fontId="0" fillId="0" borderId="11" xfId="0" quotePrefix="1" applyNumberFormat="1" applyFont="1" applyBorder="1" applyAlignment="1">
      <alignment horizontal="left"/>
    </xf>
    <xf numFmtId="49" fontId="0" fillId="6" borderId="8" xfId="0" quotePrefix="1" applyNumberFormat="1" applyFill="1" applyBorder="1" applyAlignment="1">
      <alignment horizontal="left"/>
    </xf>
    <xf numFmtId="0" fontId="4" fillId="0" borderId="11" xfId="0" applyFont="1" applyBorder="1" applyAlignment="1"/>
    <xf numFmtId="0" fontId="4" fillId="6" borderId="8" xfId="0" applyFont="1" applyFill="1" applyBorder="1" applyAlignment="1"/>
    <xf numFmtId="0" fontId="28" fillId="0" borderId="13" xfId="0" applyFont="1" applyBorder="1" applyAlignment="1"/>
    <xf numFmtId="9" fontId="0" fillId="9" borderId="13" xfId="7" applyFont="1" applyFill="1" applyBorder="1" applyAlignment="1" applyProtection="1">
      <alignment horizontal="center"/>
    </xf>
    <xf numFmtId="0" fontId="56" fillId="0" borderId="13" xfId="57" applyFont="1" applyBorder="1" applyAlignment="1">
      <alignment horizontal="left" indent="2"/>
    </xf>
    <xf numFmtId="0" fontId="51" fillId="0" borderId="13" xfId="57" applyBorder="1" applyAlignment="1">
      <alignment horizontal="left" indent="4"/>
    </xf>
    <xf numFmtId="0" fontId="38" fillId="0" borderId="13" xfId="57" applyFont="1" applyBorder="1" applyAlignment="1">
      <alignment horizontal="left" wrapText="1"/>
    </xf>
    <xf numFmtId="0" fontId="56" fillId="0" borderId="13" xfId="57" applyFont="1" applyBorder="1" applyAlignment="1">
      <alignment horizontal="left"/>
    </xf>
    <xf numFmtId="0" fontId="51" fillId="0" borderId="11" xfId="57" applyBorder="1"/>
    <xf numFmtId="0" fontId="51" fillId="0" borderId="13" xfId="57" applyFont="1" applyBorder="1" applyAlignment="1">
      <alignment vertical="center"/>
    </xf>
    <xf numFmtId="0" fontId="60" fillId="0" borderId="13" xfId="57" applyFont="1" applyBorder="1"/>
    <xf numFmtId="0" fontId="58" fillId="0" borderId="13" xfId="57" applyFont="1" applyBorder="1"/>
    <xf numFmtId="49" fontId="0" fillId="0" borderId="8" xfId="0" applyNumberFormat="1" applyFont="1" applyBorder="1" applyAlignment="1">
      <alignment horizontal="center" vertical="center"/>
    </xf>
    <xf numFmtId="49" fontId="0" fillId="0" borderId="11" xfId="0" applyNumberFormat="1" applyFont="1" applyBorder="1" applyAlignment="1">
      <alignment horizontal="right" vertical="center" wrapText="1" shrinkToFit="1"/>
    </xf>
    <xf numFmtId="0" fontId="51" fillId="0" borderId="8" xfId="59" applyBorder="1"/>
    <xf numFmtId="0" fontId="51" fillId="0" borderId="11" xfId="59" applyBorder="1"/>
    <xf numFmtId="0" fontId="28" fillId="0" borderId="19" xfId="0" quotePrefix="1" applyFont="1" applyFill="1" applyBorder="1" applyAlignment="1">
      <alignment horizontal="center"/>
    </xf>
    <xf numFmtId="0" fontId="28" fillId="0" borderId="18" xfId="0" applyFont="1" applyFill="1" applyBorder="1" applyAlignment="1">
      <alignment horizontal="center" vertical="center"/>
    </xf>
    <xf numFmtId="0" fontId="28" fillId="0" borderId="20" xfId="0" quotePrefix="1" applyFont="1" applyFill="1" applyBorder="1" applyAlignment="1">
      <alignment horizontal="center"/>
    </xf>
    <xf numFmtId="0" fontId="56" fillId="0" borderId="11" xfId="86" applyFont="1" applyBorder="1" applyAlignment="1">
      <alignment horizontal="left" wrapText="1"/>
    </xf>
    <xf numFmtId="0" fontId="51" fillId="0" borderId="11" xfId="86" applyBorder="1"/>
    <xf numFmtId="49" fontId="0" fillId="0" borderId="18" xfId="0" applyNumberFormat="1" applyFont="1" applyBorder="1" applyAlignment="1">
      <alignment horizontal="center" vertical="center"/>
    </xf>
    <xf numFmtId="2" fontId="0" fillId="0" borderId="18" xfId="0" applyNumberFormat="1" applyFont="1" applyBorder="1" applyAlignment="1">
      <alignment horizontal="center" vertical="center"/>
    </xf>
    <xf numFmtId="2" fontId="0" fillId="0" borderId="18" xfId="0" applyNumberFormat="1" applyFont="1" applyBorder="1" applyAlignment="1">
      <alignment horizontal="center" vertical="center" wrapText="1"/>
    </xf>
    <xf numFmtId="0" fontId="52" fillId="3" borderId="18" xfId="0" applyFont="1" applyFill="1" applyBorder="1" applyAlignment="1"/>
    <xf numFmtId="49" fontId="28" fillId="0" borderId="18" xfId="14" quotePrefix="1" applyNumberFormat="1" applyFont="1" applyBorder="1" applyAlignment="1">
      <alignment horizontal="center" vertical="center" wrapText="1"/>
    </xf>
    <xf numFmtId="0" fontId="0" fillId="0" borderId="18" xfId="0" quotePrefix="1" applyFill="1" applyBorder="1" applyAlignment="1">
      <alignment horizontal="center" vertical="center" wrapText="1"/>
    </xf>
    <xf numFmtId="49" fontId="0" fillId="0" borderId="18" xfId="0" quotePrefix="1" applyNumberFormat="1" applyFill="1" applyBorder="1" applyAlignment="1">
      <alignment horizontal="center" vertical="center" wrapText="1"/>
    </xf>
    <xf numFmtId="49" fontId="0" fillId="3" borderId="18" xfId="0" applyNumberFormat="1" applyFill="1" applyBorder="1" applyAlignment="1">
      <alignment vertical="center" wrapText="1"/>
    </xf>
    <xf numFmtId="168" fontId="28" fillId="0" borderId="18" xfId="11" quotePrefix="1" applyFont="1" applyBorder="1" applyAlignment="1">
      <alignment horizontal="center" vertical="center" wrapText="1"/>
    </xf>
    <xf numFmtId="168" fontId="28" fillId="0" borderId="18" xfId="11" quotePrefix="1" applyFont="1" applyBorder="1" applyAlignment="1">
      <alignment horizontal="center" wrapText="1"/>
    </xf>
    <xf numFmtId="0" fontId="28" fillId="0" borderId="18" xfId="0" applyFont="1" applyFill="1" applyBorder="1" applyAlignment="1">
      <alignment horizontal="center"/>
    </xf>
    <xf numFmtId="0" fontId="51" fillId="6" borderId="8" xfId="86" applyFill="1" applyBorder="1"/>
    <xf numFmtId="0" fontId="10" fillId="0" borderId="21" xfId="0" quotePrefix="1" applyFont="1" applyFill="1" applyBorder="1" applyAlignment="1">
      <alignment vertical="center" wrapText="1"/>
    </xf>
    <xf numFmtId="0" fontId="0" fillId="0" borderId="21" xfId="0" applyFont="1" applyBorder="1" applyAlignment="1">
      <alignment horizontal="left"/>
    </xf>
    <xf numFmtId="0" fontId="0" fillId="0" borderId="21" xfId="0" quotePrefix="1" applyFont="1" applyBorder="1" applyAlignment="1">
      <alignment horizontal="center"/>
    </xf>
    <xf numFmtId="49" fontId="0" fillId="0" borderId="21" xfId="0" applyNumberFormat="1" applyFont="1" applyBorder="1" applyAlignment="1">
      <alignment horizontal="center" vertical="center" wrapText="1" shrinkToFit="1"/>
    </xf>
    <xf numFmtId="2" fontId="0" fillId="0" borderId="21" xfId="0" applyNumberFormat="1" applyFont="1" applyBorder="1" applyAlignment="1" applyProtection="1">
      <alignment horizontal="center" vertical="center" wrapText="1"/>
    </xf>
    <xf numFmtId="0" fontId="0" fillId="0" borderId="21" xfId="0" quotePrefix="1" applyFont="1" applyFill="1" applyBorder="1" applyAlignment="1"/>
    <xf numFmtId="0" fontId="28" fillId="0" borderId="21" xfId="0" applyNumberFormat="1" applyFont="1" applyBorder="1" applyAlignment="1">
      <alignment horizontal="center" vertical="center" wrapText="1" shrinkToFit="1"/>
    </xf>
    <xf numFmtId="0" fontId="0" fillId="0" borderId="21" xfId="0" applyFill="1" applyBorder="1" applyAlignment="1">
      <alignment horizontal="center" vertical="center" wrapText="1"/>
    </xf>
    <xf numFmtId="0" fontId="51" fillId="0" borderId="21" xfId="59" applyBorder="1" applyAlignment="1">
      <alignment horizontal="center" vertical="center" wrapText="1"/>
    </xf>
    <xf numFmtId="0" fontId="0" fillId="0" borderId="21" xfId="0" quotePrefix="1" applyBorder="1" applyAlignment="1">
      <alignment vertical="center" wrapText="1"/>
    </xf>
    <xf numFmtId="1" fontId="0" fillId="8" borderId="22" xfId="0" applyNumberFormat="1" applyFill="1" applyBorder="1" applyAlignment="1" applyProtection="1">
      <alignment horizontal="center" vertical="center"/>
      <protection locked="0"/>
    </xf>
    <xf numFmtId="0" fontId="35" fillId="0" borderId="22" xfId="0" applyFont="1" applyFill="1" applyBorder="1"/>
    <xf numFmtId="0" fontId="0" fillId="6" borderId="23" xfId="0" applyFill="1" applyBorder="1"/>
    <xf numFmtId="49" fontId="0" fillId="0" borderId="22" xfId="0" applyNumberFormat="1" applyFont="1" applyBorder="1" applyAlignment="1">
      <alignment vertical="center"/>
    </xf>
    <xf numFmtId="49" fontId="0" fillId="0" borderId="23" xfId="0" applyNumberFormat="1" applyFont="1" applyBorder="1" applyAlignment="1">
      <alignment horizontal="center" vertical="center"/>
    </xf>
    <xf numFmtId="170" fontId="17" fillId="4" borderId="22" xfId="6" applyNumberFormat="1" applyFill="1" applyBorder="1" applyAlignment="1">
      <alignment horizontal="right"/>
    </xf>
    <xf numFmtId="49" fontId="0" fillId="0" borderId="23" xfId="0" quotePrefix="1" applyNumberFormat="1" applyFont="1" applyBorder="1" applyAlignment="1">
      <alignment horizontal="center" vertical="center" wrapText="1" shrinkToFit="1"/>
    </xf>
    <xf numFmtId="0" fontId="0" fillId="6" borderId="23" xfId="0" applyFill="1" applyBorder="1" applyAlignment="1"/>
    <xf numFmtId="0" fontId="0" fillId="5" borderId="23" xfId="0" applyFill="1" applyBorder="1" applyAlignment="1"/>
    <xf numFmtId="38" fontId="0" fillId="1" borderId="22" xfId="0" applyNumberFormat="1" applyFont="1" applyFill="1" applyBorder="1" applyAlignment="1">
      <alignment horizontal="right"/>
    </xf>
    <xf numFmtId="0" fontId="4" fillId="0" borderId="22" xfId="0" applyFont="1" applyBorder="1" applyAlignment="1">
      <alignment horizontal="center" vertical="center" wrapText="1" shrinkToFit="1"/>
    </xf>
    <xf numFmtId="49" fontId="28" fillId="0" borderId="23" xfId="14" quotePrefix="1" applyNumberFormat="1" applyFont="1" applyBorder="1" applyAlignment="1">
      <alignment horizontal="center" vertical="center" wrapText="1"/>
    </xf>
    <xf numFmtId="49" fontId="10" fillId="0" borderId="22" xfId="14" applyNumberFormat="1" applyFont="1" applyBorder="1" applyAlignment="1">
      <alignment horizontal="left" wrapText="1"/>
    </xf>
    <xf numFmtId="49" fontId="0" fillId="6" borderId="23" xfId="0" applyNumberFormat="1" applyFill="1" applyBorder="1" applyAlignment="1">
      <alignment horizontal="left"/>
    </xf>
    <xf numFmtId="0" fontId="0" fillId="6" borderId="22" xfId="0" applyFill="1" applyBorder="1"/>
    <xf numFmtId="0" fontId="0" fillId="3" borderId="22" xfId="0" applyFill="1" applyBorder="1" applyAlignment="1"/>
    <xf numFmtId="49" fontId="15" fillId="6" borderId="23" xfId="0" applyNumberFormat="1" applyFont="1" applyFill="1" applyBorder="1" applyAlignment="1">
      <alignment horizontal="center" vertical="center" wrapText="1" shrinkToFit="1"/>
    </xf>
    <xf numFmtId="0" fontId="0" fillId="0" borderId="23" xfId="0" applyFont="1" applyFill="1" applyBorder="1" applyAlignment="1">
      <alignment vertical="center" wrapText="1"/>
    </xf>
    <xf numFmtId="0" fontId="56" fillId="0" borderId="23" xfId="57" applyFont="1" applyBorder="1" applyAlignment="1">
      <alignment vertical="center"/>
    </xf>
    <xf numFmtId="0" fontId="4" fillId="0" borderId="22" xfId="0" applyFont="1" applyBorder="1" applyAlignment="1" applyProtection="1">
      <alignment horizontal="left"/>
    </xf>
    <xf numFmtId="0" fontId="4" fillId="0" borderId="22" xfId="0" applyFont="1" applyBorder="1" applyAlignment="1" applyProtection="1"/>
    <xf numFmtId="0" fontId="0" fillId="3" borderId="23" xfId="0" applyFill="1" applyBorder="1" applyProtection="1"/>
    <xf numFmtId="0" fontId="0" fillId="3" borderId="22" xfId="0" applyFill="1" applyBorder="1" applyAlignment="1">
      <alignment horizontal="center"/>
    </xf>
    <xf numFmtId="0" fontId="28" fillId="6" borderId="23" xfId="0" applyFont="1" applyFill="1" applyBorder="1" applyAlignment="1"/>
    <xf numFmtId="0" fontId="0" fillId="3" borderId="22" xfId="0" applyFill="1" applyBorder="1" applyAlignment="1" applyProtection="1">
      <alignment horizontal="center"/>
    </xf>
    <xf numFmtId="38" fontId="0" fillId="3" borderId="22" xfId="0" applyNumberFormat="1" applyFill="1" applyBorder="1" applyAlignment="1"/>
    <xf numFmtId="0" fontId="0" fillId="3" borderId="23" xfId="0" applyFill="1" applyBorder="1" applyAlignment="1">
      <alignment horizontal="center"/>
    </xf>
    <xf numFmtId="0" fontId="28" fillId="0" borderId="22" xfId="0" quotePrefix="1" applyFont="1" applyFill="1" applyBorder="1" applyAlignment="1">
      <alignment horizontal="right" vertical="center"/>
    </xf>
    <xf numFmtId="0" fontId="28" fillId="0" borderId="23" xfId="0" quotePrefix="1" applyFont="1" applyFill="1" applyBorder="1" applyAlignment="1">
      <alignment horizontal="right" vertical="center"/>
    </xf>
    <xf numFmtId="173" fontId="51" fillId="4" borderId="22" xfId="57" applyNumberFormat="1" applyFill="1" applyBorder="1" applyProtection="1"/>
    <xf numFmtId="173" fontId="51" fillId="4" borderId="23" xfId="57" applyNumberFormat="1" applyFill="1" applyBorder="1" applyProtection="1"/>
    <xf numFmtId="0" fontId="4" fillId="2" borderId="23" xfId="0" applyFont="1" applyFill="1" applyBorder="1"/>
    <xf numFmtId="10" fontId="0" fillId="9" borderId="22" xfId="0" applyNumberFormat="1" applyFill="1" applyBorder="1"/>
    <xf numFmtId="0" fontId="0" fillId="9" borderId="22" xfId="0" applyFill="1" applyBorder="1"/>
    <xf numFmtId="1" fontId="4" fillId="0" borderId="22" xfId="0" applyNumberFormat="1" applyFont="1" applyBorder="1"/>
    <xf numFmtId="0" fontId="0" fillId="0" borderId="23" xfId="0" applyBorder="1" applyAlignment="1">
      <alignment horizontal="center" shrinkToFit="1"/>
    </xf>
    <xf numFmtId="0" fontId="0" fillId="0" borderId="23" xfId="0" applyFill="1" applyBorder="1" applyAlignment="1">
      <alignment horizontal="center" wrapText="1"/>
    </xf>
    <xf numFmtId="0" fontId="0" fillId="0" borderId="23" xfId="0" applyBorder="1" applyAlignment="1">
      <alignment horizontal="center" vertical="center" shrinkToFit="1"/>
    </xf>
    <xf numFmtId="0" fontId="0" fillId="6" borderId="23" xfId="0" applyFill="1" applyBorder="1" applyAlignment="1">
      <alignment horizontal="left" vertical="top" wrapText="1"/>
    </xf>
    <xf numFmtId="0" fontId="0" fillId="2" borderId="11" xfId="0" applyFill="1" applyBorder="1"/>
    <xf numFmtId="0" fontId="0" fillId="2" borderId="2" xfId="0" applyFill="1" applyBorder="1"/>
    <xf numFmtId="0" fontId="0" fillId="2" borderId="8" xfId="0" applyFill="1" applyBorder="1"/>
    <xf numFmtId="0" fontId="0" fillId="2" borderId="13" xfId="0" applyFill="1" applyBorder="1"/>
    <xf numFmtId="0" fontId="0" fillId="2" borderId="16" xfId="0" applyFill="1" applyBorder="1"/>
    <xf numFmtId="0" fontId="0" fillId="2" borderId="9" xfId="0" applyFill="1" applyBorder="1"/>
    <xf numFmtId="0" fontId="0" fillId="2" borderId="22" xfId="0" applyFill="1" applyBorder="1"/>
    <xf numFmtId="0" fontId="0" fillId="2" borderId="23" xfId="0" applyFill="1" applyBorder="1"/>
    <xf numFmtId="49" fontId="0" fillId="0" borderId="0" xfId="0" applyNumberFormat="1" applyBorder="1"/>
    <xf numFmtId="0" fontId="0" fillId="0" borderId="6" xfId="0" quotePrefix="1" applyFill="1" applyBorder="1" applyAlignment="1">
      <alignment horizontal="center"/>
    </xf>
    <xf numFmtId="0" fontId="0" fillId="0" borderId="16" xfId="0" applyFont="1" applyBorder="1" applyAlignment="1">
      <alignment horizontal="center" vertical="center"/>
    </xf>
    <xf numFmtId="178" fontId="0" fillId="8" borderId="22" xfId="0" applyNumberFormat="1" applyFill="1" applyBorder="1" applyAlignment="1" applyProtection="1">
      <alignment horizontal="left"/>
      <protection locked="0"/>
    </xf>
    <xf numFmtId="0" fontId="0" fillId="0" borderId="13" xfId="0" applyBorder="1" applyAlignment="1">
      <alignment horizontal="left" vertical="top"/>
    </xf>
    <xf numFmtId="0" fontId="0" fillId="0" borderId="13" xfId="0" applyFill="1" applyBorder="1" applyAlignment="1"/>
    <xf numFmtId="0" fontId="0" fillId="0" borderId="6" xfId="0" quotePrefix="1" applyBorder="1" applyAlignment="1">
      <alignment horizontal="center"/>
    </xf>
    <xf numFmtId="167" fontId="0" fillId="8" borderId="22" xfId="0" applyNumberFormat="1" applyFill="1" applyBorder="1" applyAlignment="1" applyProtection="1">
      <alignment horizontal="center"/>
      <protection locked="0"/>
    </xf>
    <xf numFmtId="49" fontId="0" fillId="0" borderId="0" xfId="0" applyNumberFormat="1" applyFont="1" applyBorder="1" applyAlignment="1">
      <alignment horizontal="left"/>
    </xf>
    <xf numFmtId="1" fontId="28" fillId="0" borderId="17" xfId="11" applyNumberFormat="1" applyFont="1" applyFill="1" applyBorder="1" applyAlignment="1">
      <alignment horizontal="right"/>
    </xf>
    <xf numFmtId="1" fontId="28" fillId="0" borderId="17" xfId="11" applyNumberFormat="1" applyFont="1" applyBorder="1" applyAlignment="1">
      <alignment horizontal="right"/>
    </xf>
    <xf numFmtId="0" fontId="28" fillId="0" borderId="17" xfId="11" applyNumberFormat="1" applyFont="1" applyFill="1" applyBorder="1" applyAlignment="1">
      <alignment horizontal="right"/>
    </xf>
    <xf numFmtId="0" fontId="0" fillId="0" borderId="1" xfId="0" quotePrefix="1" applyBorder="1" applyAlignment="1">
      <alignment horizontal="center"/>
    </xf>
    <xf numFmtId="0" fontId="34" fillId="0" borderId="0" xfId="0" applyFont="1" applyBorder="1" applyAlignment="1">
      <alignment horizontal="left" vertical="top" wrapText="1"/>
    </xf>
    <xf numFmtId="0" fontId="28" fillId="0" borderId="1" xfId="0" quotePrefix="1" applyNumberFormat="1" applyFont="1" applyFill="1" applyBorder="1" applyAlignment="1" applyProtection="1">
      <alignment horizontal="center"/>
      <protection hidden="1"/>
    </xf>
    <xf numFmtId="0" fontId="28" fillId="6" borderId="0" xfId="0" applyFont="1" applyFill="1" applyBorder="1"/>
    <xf numFmtId="0" fontId="0" fillId="0" borderId="13" xfId="0" applyFill="1" applyBorder="1"/>
    <xf numFmtId="0" fontId="0" fillId="0" borderId="17" xfId="0" applyFill="1" applyBorder="1"/>
    <xf numFmtId="38" fontId="0" fillId="0" borderId="16" xfId="0" applyNumberFormat="1" applyFill="1" applyBorder="1" applyAlignment="1"/>
    <xf numFmtId="0" fontId="0" fillId="0" borderId="21" xfId="0" applyFill="1" applyBorder="1" applyProtection="1"/>
    <xf numFmtId="0" fontId="17" fillId="0" borderId="0" xfId="6" applyNumberFormat="1" applyFill="1" applyBorder="1" applyAlignment="1" applyProtection="1">
      <alignment horizontal="center"/>
    </xf>
    <xf numFmtId="0" fontId="26" fillId="0" borderId="0" xfId="90" applyFont="1" applyFill="1" applyBorder="1" applyAlignment="1" applyProtection="1">
      <alignment vertical="center" wrapText="1"/>
      <protection hidden="1"/>
    </xf>
    <xf numFmtId="0" fontId="0" fillId="0" borderId="18" xfId="0" applyNumberFormat="1" applyFont="1" applyBorder="1" applyAlignment="1">
      <alignment horizontal="center" vertical="center" wrapText="1"/>
    </xf>
    <xf numFmtId="0" fontId="0" fillId="5" borderId="8" xfId="0" applyFill="1" applyBorder="1" applyAlignment="1"/>
    <xf numFmtId="0" fontId="28" fillId="6" borderId="16" xfId="0" applyFont="1" applyFill="1" applyBorder="1" applyAlignment="1">
      <alignment wrapText="1"/>
    </xf>
    <xf numFmtId="0" fontId="0" fillId="6" borderId="16" xfId="0" applyFill="1" applyBorder="1" applyAlignment="1">
      <alignment wrapText="1"/>
    </xf>
    <xf numFmtId="0" fontId="0" fillId="0" borderId="0" xfId="0" applyFont="1" applyFill="1" applyBorder="1"/>
    <xf numFmtId="181" fontId="0" fillId="0" borderId="0" xfId="0" applyNumberFormat="1" applyBorder="1"/>
    <xf numFmtId="181" fontId="0" fillId="0" borderId="0" xfId="0" applyNumberFormat="1" applyFont="1" applyBorder="1"/>
    <xf numFmtId="0" fontId="0" fillId="0" borderId="18" xfId="0" quotePrefix="1" applyFont="1" applyFill="1" applyBorder="1" applyAlignment="1">
      <alignment horizontal="center" wrapText="1"/>
    </xf>
    <xf numFmtId="0" fontId="0" fillId="5" borderId="0" xfId="0" applyFill="1" applyBorder="1" applyAlignment="1">
      <alignment vertical="center"/>
    </xf>
    <xf numFmtId="0" fontId="28" fillId="10" borderId="0" xfId="90" applyFont="1" applyFill="1" applyBorder="1" applyAlignment="1" applyProtection="1">
      <alignment horizontal="center"/>
      <protection hidden="1"/>
    </xf>
    <xf numFmtId="0" fontId="28" fillId="0" borderId="1" xfId="0" quotePrefix="1" applyFont="1" applyFill="1" applyBorder="1" applyAlignment="1" applyProtection="1">
      <alignment horizontal="center" wrapText="1"/>
      <protection hidden="1"/>
    </xf>
    <xf numFmtId="0" fontId="0" fillId="0" borderId="0" xfId="0" applyFont="1" applyBorder="1" applyAlignment="1">
      <alignment horizontal="left" wrapText="1"/>
    </xf>
    <xf numFmtId="0" fontId="26" fillId="0" borderId="0" xfId="90" applyFill="1" applyBorder="1" applyAlignment="1" applyProtection="1">
      <alignment horizontal="left" vertical="center"/>
      <protection hidden="1"/>
    </xf>
    <xf numFmtId="0" fontId="87" fillId="0" borderId="13" xfId="0" applyFont="1" applyBorder="1" applyAlignment="1" applyProtection="1">
      <alignment vertical="center"/>
      <protection hidden="1"/>
    </xf>
    <xf numFmtId="0" fontId="87" fillId="0" borderId="0" xfId="0" applyFont="1" applyBorder="1" applyAlignment="1" applyProtection="1">
      <alignment vertical="center"/>
      <protection hidden="1"/>
    </xf>
    <xf numFmtId="0" fontId="0" fillId="0" borderId="21" xfId="0" applyNumberFormat="1" applyFont="1" applyBorder="1" applyAlignment="1">
      <alignment horizontal="center" vertical="center"/>
    </xf>
    <xf numFmtId="0" fontId="0" fillId="0" borderId="21" xfId="0" applyNumberFormat="1" applyFont="1" applyFill="1" applyBorder="1" applyAlignment="1">
      <alignment horizontal="center" vertical="center"/>
    </xf>
    <xf numFmtId="0" fontId="0" fillId="0" borderId="21" xfId="0" quotePrefix="1" applyNumberFormat="1" applyFont="1" applyFill="1" applyBorder="1" applyAlignment="1">
      <alignment horizontal="center" vertical="center"/>
    </xf>
    <xf numFmtId="0" fontId="0" fillId="0" borderId="21" xfId="0" applyNumberFormat="1" applyFont="1" applyBorder="1" applyAlignment="1">
      <alignment horizontal="center" vertical="center" wrapText="1"/>
    </xf>
    <xf numFmtId="0" fontId="0" fillId="0" borderId="6" xfId="0" quotePrefix="1" applyFont="1" applyFill="1" applyBorder="1" applyAlignment="1">
      <alignment horizontal="center" wrapText="1"/>
    </xf>
    <xf numFmtId="49" fontId="0" fillId="0" borderId="1" xfId="0" quotePrefix="1" applyNumberFormat="1" applyFont="1" applyFill="1" applyBorder="1" applyAlignment="1">
      <alignment horizontal="center" vertical="top"/>
    </xf>
    <xf numFmtId="49" fontId="0" fillId="0" borderId="1" xfId="0" applyNumberFormat="1" applyFont="1" applyBorder="1" applyAlignment="1">
      <alignment horizontal="center" vertical="top"/>
    </xf>
    <xf numFmtId="49" fontId="28" fillId="0" borderId="1" xfId="0" applyNumberFormat="1" applyFont="1" applyFill="1" applyBorder="1" applyAlignment="1">
      <alignment horizontal="center" vertical="top"/>
    </xf>
    <xf numFmtId="49" fontId="0" fillId="0" borderId="21" xfId="0" applyNumberFormat="1" applyFont="1" applyBorder="1" applyAlignment="1" applyProtection="1">
      <alignment horizontal="center" vertical="center"/>
      <protection hidden="1"/>
    </xf>
    <xf numFmtId="49" fontId="0" fillId="0" borderId="21" xfId="0" applyNumberFormat="1" applyFont="1" applyFill="1" applyBorder="1" applyAlignment="1" applyProtection="1">
      <alignment horizontal="center" vertical="center"/>
      <protection hidden="1"/>
    </xf>
    <xf numFmtId="49" fontId="0" fillId="0" borderId="21" xfId="0" quotePrefix="1" applyNumberFormat="1" applyFont="1" applyFill="1" applyBorder="1" applyAlignment="1" applyProtection="1">
      <alignment horizontal="center" vertical="center"/>
      <protection hidden="1"/>
    </xf>
    <xf numFmtId="49" fontId="0" fillId="0" borderId="21" xfId="0" applyNumberFormat="1" applyFont="1" applyBorder="1" applyAlignment="1" applyProtection="1">
      <alignment horizontal="center" vertical="center" wrapText="1"/>
      <protection hidden="1"/>
    </xf>
    <xf numFmtId="0" fontId="14" fillId="0" borderId="13" xfId="0" applyFont="1" applyBorder="1"/>
    <xf numFmtId="0" fontId="14" fillId="0" borderId="0" xfId="0" applyFont="1" applyBorder="1"/>
    <xf numFmtId="0" fontId="0" fillId="0" borderId="0" xfId="0" applyFont="1" applyFill="1" applyBorder="1" applyAlignment="1">
      <alignment horizontal="left" indent="1"/>
    </xf>
    <xf numFmtId="49" fontId="28" fillId="0" borderId="0" xfId="0" applyNumberFormat="1" applyFont="1" applyBorder="1" applyAlignment="1">
      <alignment horizontal="left"/>
    </xf>
    <xf numFmtId="49" fontId="28" fillId="6" borderId="0" xfId="0" quotePrefix="1" applyNumberFormat="1" applyFont="1" applyFill="1" applyBorder="1" applyAlignment="1">
      <alignment horizontal="left"/>
    </xf>
    <xf numFmtId="0" fontId="28" fillId="11" borderId="0" xfId="0" applyFont="1" applyFill="1" applyBorder="1"/>
    <xf numFmtId="0" fontId="28" fillId="0" borderId="16" xfId="0" applyFont="1" applyFill="1" applyBorder="1" applyAlignment="1">
      <alignment horizontal="left" vertical="top" wrapText="1"/>
    </xf>
    <xf numFmtId="0" fontId="28" fillId="0" borderId="0" xfId="0" applyFont="1" applyBorder="1" applyAlignment="1">
      <alignment horizontal="left"/>
    </xf>
    <xf numFmtId="0" fontId="28" fillId="12" borderId="0" xfId="0" applyFont="1" applyFill="1" applyBorder="1"/>
    <xf numFmtId="0" fontId="28" fillId="13" borderId="0" xfId="0" applyFont="1" applyFill="1" applyBorder="1"/>
    <xf numFmtId="0" fontId="28" fillId="0" borderId="0" xfId="0" applyFont="1" applyBorder="1" applyAlignment="1">
      <alignment wrapText="1"/>
    </xf>
    <xf numFmtId="0" fontId="28" fillId="13" borderId="0" xfId="0" applyFont="1" applyFill="1" applyBorder="1" applyAlignment="1">
      <alignment wrapText="1"/>
    </xf>
    <xf numFmtId="0" fontId="29" fillId="0" borderId="11" xfId="0" applyFont="1" applyBorder="1" applyAlignment="1">
      <alignment horizontal="left" vertical="center"/>
    </xf>
    <xf numFmtId="0" fontId="29" fillId="0" borderId="2" xfId="0" applyFont="1" applyBorder="1" applyAlignment="1">
      <alignment horizontal="left" vertical="center" wrapText="1"/>
    </xf>
    <xf numFmtId="0" fontId="29" fillId="0" borderId="2" xfId="0" applyFont="1" applyBorder="1" applyAlignment="1">
      <alignment horizontal="left" vertical="center"/>
    </xf>
    <xf numFmtId="6" fontId="91" fillId="7" borderId="0" xfId="0" quotePrefix="1" applyNumberFormat="1" applyFont="1" applyFill="1" applyBorder="1" applyAlignment="1">
      <alignment horizontal="center" vertical="center"/>
    </xf>
    <xf numFmtId="6" fontId="90" fillId="7" borderId="0" xfId="0" quotePrefix="1" applyNumberFormat="1" applyFont="1" applyFill="1" applyBorder="1" applyAlignment="1">
      <alignment horizontal="left" vertical="center"/>
    </xf>
    <xf numFmtId="0" fontId="28" fillId="0" borderId="17" xfId="0" applyFont="1" applyBorder="1" applyAlignment="1">
      <alignment vertical="center"/>
    </xf>
    <xf numFmtId="0" fontId="28" fillId="0" borderId="17" xfId="0" applyFont="1" applyFill="1" applyBorder="1" applyAlignment="1">
      <alignment vertical="top"/>
    </xf>
    <xf numFmtId="0" fontId="28" fillId="0" borderId="0" xfId="0" applyFont="1" applyBorder="1" applyAlignment="1">
      <alignment horizontal="left" vertical="top" wrapText="1"/>
    </xf>
    <xf numFmtId="0" fontId="28" fillId="0" borderId="2" xfId="0" applyFont="1" applyBorder="1" applyAlignment="1">
      <alignment horizontal="center" vertical="center" wrapText="1"/>
    </xf>
    <xf numFmtId="49" fontId="28" fillId="0" borderId="13" xfId="0" applyNumberFormat="1" applyFont="1" applyBorder="1" applyAlignment="1">
      <alignment horizontal="center" vertical="center"/>
    </xf>
    <xf numFmtId="49" fontId="28" fillId="0" borderId="18"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16" xfId="0" applyNumberFormat="1" applyFont="1" applyBorder="1" applyAlignment="1">
      <alignment horizontal="center" vertical="center"/>
    </xf>
    <xf numFmtId="0" fontId="28" fillId="0" borderId="9" xfId="0" applyFont="1" applyBorder="1" applyAlignment="1">
      <alignment wrapText="1"/>
    </xf>
    <xf numFmtId="0" fontId="28" fillId="0" borderId="0" xfId="0" quotePrefix="1" applyFont="1" applyBorder="1" applyAlignment="1"/>
    <xf numFmtId="0" fontId="28" fillId="0" borderId="17" xfId="0" applyFont="1" applyBorder="1" applyAlignment="1">
      <alignment vertical="center" wrapText="1"/>
    </xf>
    <xf numFmtId="0" fontId="28" fillId="6" borderId="0" xfId="0" applyFont="1" applyFill="1" applyBorder="1" applyAlignment="1">
      <alignment wrapText="1"/>
    </xf>
    <xf numFmtId="0" fontId="28" fillId="6" borderId="8" xfId="0" applyFont="1" applyFill="1" applyBorder="1"/>
    <xf numFmtId="0" fontId="28" fillId="0" borderId="13" xfId="0" applyFont="1" applyBorder="1" applyAlignment="1">
      <alignment wrapText="1"/>
    </xf>
    <xf numFmtId="0" fontId="28" fillId="13" borderId="16" xfId="0" applyFont="1" applyFill="1" applyBorder="1"/>
    <xf numFmtId="0" fontId="28" fillId="13" borderId="16" xfId="0" applyFont="1" applyFill="1" applyBorder="1" applyAlignment="1">
      <alignment wrapText="1"/>
    </xf>
    <xf numFmtId="0" fontId="28" fillId="0" borderId="9" xfId="0" applyFont="1" applyBorder="1"/>
    <xf numFmtId="0" fontId="28" fillId="6" borderId="23" xfId="0" applyFont="1" applyFill="1" applyBorder="1"/>
    <xf numFmtId="0" fontId="28" fillId="0" borderId="8" xfId="0" applyFont="1" applyFill="1" applyBorder="1" applyAlignment="1" applyProtection="1">
      <alignment horizontal="center" vertical="center" wrapText="1"/>
      <protection hidden="1"/>
    </xf>
    <xf numFmtId="49" fontId="0" fillId="2" borderId="6" xfId="0" applyNumberFormat="1" applyFont="1" applyFill="1" applyBorder="1" applyAlignment="1">
      <alignment horizontal="center" vertical="center"/>
    </xf>
    <xf numFmtId="0" fontId="0" fillId="14" borderId="0" xfId="0" applyFill="1" applyBorder="1" applyAlignment="1">
      <alignment vertical="top" wrapText="1"/>
    </xf>
    <xf numFmtId="0" fontId="26" fillId="5" borderId="0" xfId="90" applyFont="1" applyFill="1" applyBorder="1" applyAlignment="1" applyProtection="1">
      <alignment vertical="center" wrapText="1"/>
      <protection hidden="1"/>
    </xf>
    <xf numFmtId="0" fontId="26" fillId="0" borderId="0" xfId="90" quotePrefix="1" applyFont="1" applyFill="1" applyBorder="1" applyAlignment="1" applyProtection="1">
      <alignment vertical="center" wrapText="1"/>
      <protection hidden="1"/>
    </xf>
    <xf numFmtId="0" fontId="4" fillId="0" borderId="1" xfId="90" applyFont="1" applyFill="1" applyBorder="1" applyAlignment="1" applyProtection="1">
      <alignment vertical="top" wrapText="1"/>
      <protection hidden="1"/>
    </xf>
    <xf numFmtId="0" fontId="26" fillId="0" borderId="0" xfId="90" applyFont="1" applyFill="1" applyBorder="1" applyAlignment="1" applyProtection="1">
      <alignment vertical="top" wrapText="1"/>
      <protection hidden="1"/>
    </xf>
    <xf numFmtId="0" fontId="26" fillId="0" borderId="0" xfId="90" applyFill="1" applyBorder="1" applyAlignment="1" applyProtection="1">
      <alignment vertical="top" wrapText="1"/>
      <protection hidden="1"/>
    </xf>
    <xf numFmtId="0" fontId="0" fillId="0" borderId="0" xfId="0" applyFont="1" applyBorder="1" applyAlignment="1" applyProtection="1">
      <alignment wrapText="1"/>
    </xf>
    <xf numFmtId="0" fontId="0" fillId="0" borderId="0" xfId="0" applyFont="1" applyBorder="1" applyAlignment="1" applyProtection="1">
      <alignment vertical="center"/>
    </xf>
    <xf numFmtId="0" fontId="8" fillId="0" borderId="0" xfId="0" applyFont="1" applyBorder="1" applyProtection="1"/>
    <xf numFmtId="0" fontId="0" fillId="0" borderId="8" xfId="0" applyFont="1" applyBorder="1" applyAlignment="1" applyProtection="1">
      <alignment horizontal="center" vertical="center" wrapText="1"/>
    </xf>
    <xf numFmtId="49" fontId="0" fillId="0" borderId="23" xfId="0" quotePrefix="1" applyNumberFormat="1" applyFont="1" applyBorder="1" applyAlignment="1" applyProtection="1">
      <alignment horizontal="center" vertical="center" wrapText="1" shrinkToFit="1"/>
    </xf>
    <xf numFmtId="49" fontId="0" fillId="0" borderId="6" xfId="0" quotePrefix="1" applyNumberFormat="1" applyFont="1" applyBorder="1" applyAlignment="1" applyProtection="1">
      <alignment horizontal="center" vertical="center" wrapText="1" shrinkToFit="1"/>
    </xf>
    <xf numFmtId="0" fontId="0" fillId="0" borderId="0" xfId="0" applyFont="1" applyBorder="1" applyAlignment="1" applyProtection="1">
      <alignment horizontal="center" vertical="center" wrapText="1" shrinkToFit="1"/>
    </xf>
    <xf numFmtId="0" fontId="0" fillId="0" borderId="21" xfId="0" quotePrefix="1" applyFont="1" applyFill="1" applyBorder="1" applyAlignment="1" applyProtection="1">
      <alignment wrapText="1"/>
    </xf>
    <xf numFmtId="0" fontId="0" fillId="0" borderId="0" xfId="0" applyFont="1" applyBorder="1" applyAlignment="1" applyProtection="1"/>
    <xf numFmtId="0" fontId="4" fillId="0" borderId="17" xfId="0" applyFont="1" applyFill="1" applyBorder="1" applyAlignment="1" applyProtection="1"/>
    <xf numFmtId="0" fontId="0" fillId="0" borderId="0" xfId="0" applyFont="1" applyFill="1" applyBorder="1" applyProtection="1"/>
    <xf numFmtId="0" fontId="14" fillId="0" borderId="17" xfId="0" quotePrefix="1" applyFont="1" applyFill="1" applyBorder="1" applyProtection="1"/>
    <xf numFmtId="0" fontId="4" fillId="0" borderId="7" xfId="0" applyFont="1" applyFill="1" applyBorder="1" applyAlignment="1" applyProtection="1"/>
    <xf numFmtId="38" fontId="0" fillId="0" borderId="0" xfId="10" applyNumberFormat="1" applyFont="1" applyFill="1" applyBorder="1" applyAlignment="1" applyProtection="1">
      <alignment horizontal="right"/>
    </xf>
    <xf numFmtId="38" fontId="0" fillId="0" borderId="0" xfId="0" applyNumberFormat="1" applyFont="1" applyFill="1" applyBorder="1" applyAlignment="1" applyProtection="1">
      <alignment horizontal="right"/>
    </xf>
    <xf numFmtId="0" fontId="14" fillId="0" borderId="11" xfId="0" quotePrefix="1" applyFont="1" applyFill="1" applyBorder="1" applyProtection="1"/>
    <xf numFmtId="0" fontId="4" fillId="0" borderId="2" xfId="0" applyFont="1" applyFill="1" applyBorder="1" applyAlignment="1" applyProtection="1">
      <alignment horizontal="left" vertical="top" wrapText="1"/>
    </xf>
    <xf numFmtId="0" fontId="4" fillId="0" borderId="0" xfId="0" applyFont="1" applyFill="1" applyBorder="1" applyAlignment="1" applyProtection="1"/>
    <xf numFmtId="0" fontId="0" fillId="0" borderId="0" xfId="0" quotePrefix="1" applyFont="1" applyBorder="1" applyAlignment="1" applyProtection="1">
      <alignment vertical="center" wrapText="1"/>
    </xf>
    <xf numFmtId="0" fontId="0" fillId="0" borderId="0" xfId="0" quotePrefix="1" applyFont="1" applyFill="1" applyBorder="1" applyAlignment="1" applyProtection="1">
      <alignment vertical="center"/>
    </xf>
    <xf numFmtId="0" fontId="0" fillId="0" borderId="13" xfId="0" quotePrefix="1" applyFont="1" applyFill="1" applyBorder="1" applyAlignment="1" applyProtection="1">
      <alignment horizontal="right" vertical="center"/>
    </xf>
    <xf numFmtId="0" fontId="4" fillId="0" borderId="0" xfId="0" applyFont="1" applyFill="1" applyBorder="1" applyAlignment="1" applyProtection="1">
      <alignment horizontal="left" vertical="top" wrapText="1" indent="3"/>
    </xf>
    <xf numFmtId="172" fontId="0" fillId="0" borderId="0" xfId="10" applyNumberFormat="1" applyFont="1" applyFill="1" applyBorder="1" applyProtection="1"/>
    <xf numFmtId="172" fontId="0" fillId="0" borderId="0" xfId="10" applyNumberFormat="1" applyFont="1" applyFill="1" applyBorder="1" applyAlignment="1" applyProtection="1">
      <alignment horizontal="center"/>
    </xf>
    <xf numFmtId="0" fontId="0" fillId="0" borderId="17" xfId="0" applyFont="1" applyFill="1" applyBorder="1" applyAlignment="1" applyProtection="1">
      <alignment horizontal="left"/>
    </xf>
    <xf numFmtId="0" fontId="15" fillId="0" borderId="11" xfId="0" quotePrefix="1" applyFont="1" applyFill="1" applyBorder="1" applyAlignment="1" applyProtection="1">
      <alignment horizontal="right"/>
    </xf>
    <xf numFmtId="0" fontId="4" fillId="0" borderId="2" xfId="0" applyFont="1" applyFill="1" applyBorder="1" applyAlignment="1" applyProtection="1"/>
    <xf numFmtId="0" fontId="88" fillId="0" borderId="2" xfId="0" applyFont="1" applyFill="1" applyBorder="1" applyAlignment="1" applyProtection="1">
      <alignment horizontal="left" vertical="top" wrapText="1"/>
    </xf>
    <xf numFmtId="0" fontId="0" fillId="0" borderId="0" xfId="0" applyFont="1" applyFill="1" applyBorder="1" applyAlignment="1" applyProtection="1"/>
    <xf numFmtId="0" fontId="0" fillId="0" borderId="13" xfId="0" applyFont="1" applyBorder="1" applyProtection="1"/>
    <xf numFmtId="0" fontId="4" fillId="0" borderId="0" xfId="0" applyFont="1" applyBorder="1" applyAlignment="1" applyProtection="1">
      <alignment horizontal="center"/>
    </xf>
    <xf numFmtId="0" fontId="4" fillId="0" borderId="0" xfId="0" applyFont="1" applyFill="1" applyBorder="1" applyProtection="1"/>
    <xf numFmtId="0" fontId="0" fillId="0" borderId="0" xfId="0" applyFont="1" applyBorder="1" applyAlignment="1" applyProtection="1">
      <alignment horizontal="center"/>
    </xf>
    <xf numFmtId="3" fontId="0" fillId="0" borderId="0" xfId="0" applyNumberFormat="1" applyFont="1" applyBorder="1" applyProtection="1"/>
    <xf numFmtId="3" fontId="0" fillId="0" borderId="0" xfId="0" applyNumberFormat="1" applyFont="1" applyBorder="1" applyAlignment="1" applyProtection="1">
      <alignment horizontal="center"/>
    </xf>
    <xf numFmtId="0" fontId="23" fillId="0" borderId="0" xfId="0" applyFont="1" applyBorder="1" applyAlignment="1" applyProtection="1">
      <alignment horizontal="center"/>
    </xf>
    <xf numFmtId="0" fontId="28" fillId="0" borderId="0" xfId="0" applyFont="1" applyFill="1" applyBorder="1" applyAlignment="1" applyProtection="1">
      <alignment wrapText="1"/>
    </xf>
    <xf numFmtId="0" fontId="28" fillId="0" borderId="0" xfId="0" applyFont="1" applyFill="1" applyBorder="1" applyAlignment="1" applyProtection="1">
      <alignment vertical="center" wrapText="1"/>
    </xf>
    <xf numFmtId="49" fontId="28" fillId="0" borderId="0" xfId="0" quotePrefix="1" applyNumberFormat="1" applyFont="1" applyFill="1" applyBorder="1" applyAlignment="1" applyProtection="1">
      <alignment horizontal="left" wrapText="1"/>
    </xf>
    <xf numFmtId="0" fontId="28" fillId="0" borderId="0" xfId="0" applyFont="1" applyFill="1" applyBorder="1" applyAlignment="1" applyProtection="1"/>
    <xf numFmtId="0" fontId="28" fillId="0" borderId="0" xfId="0" quotePrefix="1" applyFont="1" applyFill="1" applyBorder="1" applyAlignment="1" applyProtection="1">
      <alignment horizontal="right" vertical="center" wrapText="1"/>
    </xf>
    <xf numFmtId="0" fontId="28" fillId="0" borderId="0" xfId="0" quotePrefix="1" applyFont="1" applyFill="1" applyBorder="1" applyAlignment="1" applyProtection="1">
      <alignment horizontal="left" wrapText="1"/>
    </xf>
    <xf numFmtId="0" fontId="28" fillId="0" borderId="0" xfId="0" applyFont="1" applyFill="1" applyBorder="1" applyAlignment="1" applyProtection="1">
      <alignment horizontal="left" vertical="top"/>
    </xf>
    <xf numFmtId="0" fontId="28" fillId="0" borderId="11" xfId="0" applyFont="1" applyFill="1" applyBorder="1" applyAlignment="1" applyProtection="1"/>
    <xf numFmtId="0" fontId="28" fillId="0" borderId="13" xfId="0" applyFont="1" applyFill="1" applyBorder="1" applyAlignment="1" applyProtection="1"/>
    <xf numFmtId="0" fontId="28" fillId="0" borderId="13" xfId="0" applyFont="1" applyFill="1" applyBorder="1" applyAlignment="1" applyProtection="1">
      <alignment wrapText="1"/>
    </xf>
    <xf numFmtId="0" fontId="28" fillId="0" borderId="9" xfId="0" applyFont="1" applyFill="1" applyBorder="1" applyAlignment="1" applyProtection="1"/>
    <xf numFmtId="0" fontId="28" fillId="14" borderId="0" xfId="0" applyFont="1" applyFill="1" applyBorder="1" applyAlignment="1" applyProtection="1">
      <alignment wrapText="1"/>
    </xf>
    <xf numFmtId="0" fontId="28" fillId="14" borderId="0" xfId="0" applyFont="1" applyFill="1" applyBorder="1" applyAlignment="1" applyProtection="1">
      <alignment vertical="center" wrapText="1"/>
    </xf>
    <xf numFmtId="0" fontId="26" fillId="14" borderId="0" xfId="0" applyFont="1" applyFill="1" applyBorder="1" applyProtection="1"/>
    <xf numFmtId="49" fontId="28" fillId="14" borderId="0" xfId="0" quotePrefix="1" applyNumberFormat="1" applyFont="1" applyFill="1" applyBorder="1" applyAlignment="1" applyProtection="1">
      <alignment horizontal="left" wrapText="1"/>
    </xf>
    <xf numFmtId="0" fontId="28" fillId="14" borderId="0" xfId="0" applyFont="1" applyFill="1" applyBorder="1" applyAlignment="1" applyProtection="1">
      <alignment vertical="top" wrapText="1"/>
    </xf>
    <xf numFmtId="0" fontId="10" fillId="14" borderId="0" xfId="0" applyFont="1" applyFill="1" applyBorder="1" applyAlignment="1" applyProtection="1">
      <alignment wrapText="1"/>
    </xf>
    <xf numFmtId="0" fontId="28" fillId="14" borderId="8" xfId="0" applyFont="1" applyFill="1" applyBorder="1" applyAlignment="1" applyProtection="1"/>
    <xf numFmtId="0" fontId="28" fillId="14" borderId="16" xfId="0" applyFont="1" applyFill="1" applyBorder="1" applyAlignment="1" applyProtection="1"/>
    <xf numFmtId="0" fontId="28" fillId="14" borderId="16" xfId="0" applyFont="1" applyFill="1" applyBorder="1" applyAlignment="1" applyProtection="1">
      <alignment wrapText="1"/>
    </xf>
    <xf numFmtId="0" fontId="28" fillId="14" borderId="23" xfId="0" applyFont="1" applyFill="1" applyBorder="1" applyAlignment="1" applyProtection="1"/>
    <xf numFmtId="0" fontId="28" fillId="0" borderId="1" xfId="0" quotePrefix="1" applyFont="1" applyFill="1" applyBorder="1" applyAlignment="1" applyProtection="1">
      <alignment horizontal="right" wrapText="1"/>
    </xf>
    <xf numFmtId="0" fontId="31" fillId="0" borderId="6" xfId="0" quotePrefix="1" applyFont="1" applyFill="1" applyBorder="1" applyAlignment="1" applyProtection="1">
      <alignment horizontal="right" wrapText="1"/>
    </xf>
    <xf numFmtId="0" fontId="31" fillId="0" borderId="1" xfId="0" quotePrefix="1" applyFont="1" applyFill="1" applyBorder="1" applyAlignment="1" applyProtection="1">
      <alignment horizontal="right"/>
    </xf>
    <xf numFmtId="0" fontId="31" fillId="0" borderId="1" xfId="0" quotePrefix="1" applyFont="1" applyFill="1" applyBorder="1" applyAlignment="1" applyProtection="1">
      <alignment horizontal="right" wrapText="1"/>
    </xf>
    <xf numFmtId="0" fontId="31" fillId="0" borderId="1" xfId="0" quotePrefix="1" applyFont="1" applyFill="1" applyBorder="1" applyAlignment="1" applyProtection="1">
      <alignment horizontal="right" vertical="center" wrapText="1"/>
    </xf>
    <xf numFmtId="0" fontId="28" fillId="0" borderId="1" xfId="0" quotePrefix="1" applyFont="1" applyFill="1" applyBorder="1" applyAlignment="1" applyProtection="1">
      <alignment horizontal="right"/>
    </xf>
    <xf numFmtId="0" fontId="4" fillId="0" borderId="17" xfId="0" applyFont="1" applyFill="1" applyBorder="1" applyAlignment="1" applyProtection="1">
      <alignment horizontal="left" vertical="top" wrapText="1"/>
    </xf>
    <xf numFmtId="0" fontId="28" fillId="0" borderId="17" xfId="0" applyFont="1" applyFill="1" applyBorder="1" applyAlignment="1" applyProtection="1">
      <alignment horizontal="left" wrapText="1"/>
    </xf>
    <xf numFmtId="0" fontId="28" fillId="0" borderId="21" xfId="0" quotePrefix="1" applyFont="1" applyFill="1" applyBorder="1" applyAlignment="1" applyProtection="1">
      <alignment wrapText="1"/>
    </xf>
    <xf numFmtId="0" fontId="28" fillId="0" borderId="6" xfId="0" quotePrefix="1" applyFont="1" applyFill="1" applyBorder="1" applyAlignment="1" applyProtection="1">
      <alignment horizontal="right" wrapText="1"/>
    </xf>
    <xf numFmtId="0" fontId="28" fillId="0" borderId="1" xfId="0" quotePrefix="1" applyFont="1" applyFill="1" applyBorder="1" applyAlignment="1" applyProtection="1">
      <alignment horizontal="right" vertical="center" wrapText="1"/>
    </xf>
    <xf numFmtId="0" fontId="28" fillId="0" borderId="17" xfId="0" quotePrefix="1" applyFont="1" applyFill="1" applyBorder="1" applyAlignment="1" applyProtection="1">
      <alignment vertical="center" wrapText="1"/>
    </xf>
    <xf numFmtId="0" fontId="28" fillId="0" borderId="7" xfId="0" quotePrefix="1" applyFont="1" applyFill="1" applyBorder="1" applyAlignment="1" applyProtection="1">
      <alignment vertical="center" wrapText="1"/>
    </xf>
    <xf numFmtId="0" fontId="28" fillId="0" borderId="17" xfId="0" quotePrefix="1" applyFont="1" applyFill="1" applyBorder="1" applyAlignment="1" applyProtection="1">
      <alignment vertical="center"/>
    </xf>
    <xf numFmtId="0" fontId="28" fillId="0" borderId="7" xfId="0" quotePrefix="1" applyFont="1" applyFill="1" applyBorder="1" applyAlignment="1" applyProtection="1">
      <alignment vertical="center"/>
    </xf>
    <xf numFmtId="0" fontId="28" fillId="0" borderId="17" xfId="0" quotePrefix="1" applyFont="1" applyFill="1" applyBorder="1" applyProtection="1"/>
    <xf numFmtId="0" fontId="10" fillId="0" borderId="17" xfId="0" applyFont="1" applyFill="1" applyBorder="1" applyAlignment="1" applyProtection="1">
      <alignment horizontal="left" vertical="top" wrapText="1"/>
    </xf>
    <xf numFmtId="0" fontId="10" fillId="0" borderId="17" xfId="0" applyFont="1" applyFill="1" applyBorder="1" applyAlignment="1" applyProtection="1">
      <alignment horizontal="left" wrapText="1"/>
    </xf>
    <xf numFmtId="0" fontId="28" fillId="0" borderId="21" xfId="0" quotePrefix="1" applyFont="1" applyFill="1" applyBorder="1" applyAlignment="1" applyProtection="1"/>
    <xf numFmtId="0" fontId="31" fillId="0" borderId="6" xfId="0" quotePrefix="1" applyFont="1" applyFill="1" applyBorder="1" applyAlignment="1" applyProtection="1">
      <alignment horizontal="right"/>
    </xf>
    <xf numFmtId="0" fontId="28" fillId="0" borderId="17" xfId="0" applyFont="1" applyFill="1" applyBorder="1" applyAlignment="1" applyProtection="1">
      <alignment horizontal="left"/>
    </xf>
    <xf numFmtId="0" fontId="28" fillId="0" borderId="11" xfId="0" quotePrefix="1" applyFont="1" applyFill="1" applyBorder="1" applyAlignment="1" applyProtection="1">
      <alignment vertical="center" wrapText="1"/>
    </xf>
    <xf numFmtId="0" fontId="28" fillId="0" borderId="2" xfId="0" quotePrefix="1" applyFont="1" applyFill="1" applyBorder="1" applyAlignment="1" applyProtection="1">
      <alignment vertical="center" wrapText="1"/>
    </xf>
    <xf numFmtId="0" fontId="10" fillId="0" borderId="17" xfId="0" applyFont="1" applyBorder="1" applyAlignment="1" applyProtection="1"/>
    <xf numFmtId="0" fontId="10" fillId="0" borderId="7" xfId="0" applyFont="1" applyFill="1" applyBorder="1" applyAlignment="1" applyProtection="1">
      <alignment horizontal="left" wrapText="1"/>
    </xf>
    <xf numFmtId="0" fontId="28" fillId="0" borderId="7" xfId="0" applyFont="1" applyFill="1" applyBorder="1" applyAlignment="1" applyProtection="1">
      <alignment horizontal="left" wrapText="1"/>
    </xf>
    <xf numFmtId="0" fontId="31" fillId="0" borderId="1" xfId="0" quotePrefix="1" applyFont="1" applyBorder="1" applyAlignment="1" applyProtection="1">
      <alignment horizontal="right"/>
    </xf>
    <xf numFmtId="0" fontId="0" fillId="0" borderId="8" xfId="0" applyFont="1" applyBorder="1" applyAlignment="1">
      <alignment horizontal="right" vertical="center" wrapText="1" shrinkToFit="1"/>
    </xf>
    <xf numFmtId="0" fontId="0" fillId="0" borderId="21" xfId="0" quotePrefix="1" applyFont="1" applyFill="1" applyBorder="1" applyAlignment="1">
      <alignment wrapText="1"/>
    </xf>
    <xf numFmtId="0" fontId="4" fillId="0" borderId="16" xfId="0" applyFont="1" applyFill="1" applyBorder="1" applyAlignment="1">
      <alignment wrapText="1"/>
    </xf>
    <xf numFmtId="0" fontId="85" fillId="0" borderId="1" xfId="90" applyFont="1" applyFill="1" applyBorder="1" applyAlignment="1" applyProtection="1">
      <alignment vertical="center" wrapText="1"/>
      <protection hidden="1"/>
    </xf>
    <xf numFmtId="0" fontId="26" fillId="0" borderId="0" xfId="90" applyFill="1" applyBorder="1" applyAlignment="1" applyProtection="1">
      <alignment wrapText="1"/>
      <protection hidden="1"/>
    </xf>
    <xf numFmtId="0" fontId="26" fillId="0" borderId="0" xfId="90" applyFill="1" applyBorder="1" applyProtection="1">
      <protection hidden="1"/>
    </xf>
    <xf numFmtId="0" fontId="38" fillId="0" borderId="2" xfId="86" applyFont="1" applyBorder="1" applyAlignment="1">
      <alignment horizontal="left" vertical="top"/>
    </xf>
    <xf numFmtId="0" fontId="56" fillId="0" borderId="0" xfId="86" applyFont="1" applyBorder="1" applyAlignment="1">
      <alignment horizontal="left" vertical="top"/>
    </xf>
    <xf numFmtId="0" fontId="51" fillId="0" borderId="0" xfId="86" applyBorder="1" applyAlignment="1">
      <alignment horizontal="left" vertical="top"/>
    </xf>
    <xf numFmtId="0" fontId="51" fillId="0" borderId="13" xfId="86" applyBorder="1" applyAlignment="1">
      <alignment horizontal="left" vertical="top" wrapText="1"/>
    </xf>
    <xf numFmtId="0" fontId="30" fillId="0" borderId="0" xfId="0" applyFont="1" applyBorder="1" applyAlignment="1">
      <alignment vertical="top" wrapText="1"/>
    </xf>
    <xf numFmtId="0" fontId="0" fillId="12" borderId="0" xfId="0" applyFill="1" applyBorder="1" applyAlignment="1">
      <alignment vertical="top" wrapText="1"/>
    </xf>
    <xf numFmtId="0" fontId="0" fillId="0" borderId="0" xfId="0" applyBorder="1" applyProtection="1">
      <protection hidden="1"/>
    </xf>
    <xf numFmtId="0" fontId="5"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protection hidden="1"/>
    </xf>
    <xf numFmtId="0" fontId="8" fillId="0" borderId="26" xfId="0" applyFont="1" applyBorder="1" applyAlignment="1" applyProtection="1">
      <alignment horizontal="center" vertical="center" textRotation="90"/>
      <protection hidden="1"/>
    </xf>
    <xf numFmtId="0" fontId="28" fillId="2" borderId="27" xfId="0" applyFont="1" applyFill="1" applyBorder="1" applyAlignment="1" applyProtection="1">
      <alignment horizontal="left" indent="1"/>
      <protection hidden="1"/>
    </xf>
    <xf numFmtId="0" fontId="0" fillId="0" borderId="28" xfId="0" applyBorder="1" applyAlignment="1" applyProtection="1">
      <alignment horizontal="center"/>
      <protection hidden="1"/>
    </xf>
    <xf numFmtId="0" fontId="28" fillId="0" borderId="27" xfId="0" applyFont="1" applyFill="1" applyBorder="1" applyAlignment="1" applyProtection="1">
      <alignment horizontal="left" indent="1"/>
      <protection hidden="1"/>
    </xf>
    <xf numFmtId="0" fontId="0" fillId="0" borderId="0" xfId="0" applyFill="1" applyBorder="1" applyProtection="1">
      <protection hidden="1"/>
    </xf>
    <xf numFmtId="0" fontId="0" fillId="0" borderId="28" xfId="0" applyFill="1" applyBorder="1" applyAlignment="1" applyProtection="1">
      <alignment horizontal="center"/>
      <protection hidden="1"/>
    </xf>
    <xf numFmtId="0" fontId="28" fillId="0" borderId="28" xfId="0" applyFont="1" applyBorder="1" applyAlignment="1" applyProtection="1">
      <alignment horizontal="center"/>
      <protection hidden="1"/>
    </xf>
    <xf numFmtId="0" fontId="0" fillId="0" borderId="28" xfId="0" applyBorder="1" applyAlignment="1" applyProtection="1">
      <alignment horizontal="center" vertical="center"/>
      <protection hidden="1"/>
    </xf>
    <xf numFmtId="0" fontId="0" fillId="0" borderId="0" xfId="0" applyFont="1" applyFill="1" applyBorder="1" applyProtection="1">
      <protection hidden="1"/>
    </xf>
    <xf numFmtId="0" fontId="0" fillId="0" borderId="29" xfId="0" applyBorder="1" applyAlignment="1" applyProtection="1">
      <alignment horizontal="center"/>
      <protection hidden="1"/>
    </xf>
    <xf numFmtId="0" fontId="0" fillId="0" borderId="30" xfId="0" applyBorder="1" applyAlignment="1" applyProtection="1">
      <alignment horizont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indent="1"/>
      <protection hidden="1"/>
    </xf>
    <xf numFmtId="0" fontId="0" fillId="0" borderId="16" xfId="0" applyBorder="1" applyAlignment="1" applyProtection="1">
      <alignment horizontal="center"/>
      <protection hidden="1"/>
    </xf>
    <xf numFmtId="0" fontId="0" fillId="0" borderId="13" xfId="0" applyBorder="1" applyAlignment="1" applyProtection="1">
      <protection hidden="1"/>
    </xf>
    <xf numFmtId="0" fontId="0" fillId="0" borderId="0" xfId="0" applyBorder="1" applyAlignment="1" applyProtection="1">
      <protection hidden="1"/>
    </xf>
    <xf numFmtId="0" fontId="0" fillId="0" borderId="16" xfId="0" applyBorder="1" applyAlignment="1" applyProtection="1">
      <protection hidden="1"/>
    </xf>
    <xf numFmtId="0" fontId="4" fillId="15" borderId="17" xfId="0" applyFont="1" applyFill="1" applyBorder="1" applyAlignment="1" applyProtection="1">
      <alignment horizontal="center"/>
      <protection hidden="1"/>
    </xf>
    <xf numFmtId="0" fontId="4" fillId="15" borderId="7" xfId="0" applyFont="1" applyFill="1" applyBorder="1" applyAlignment="1" applyProtection="1">
      <alignment horizontal="left" indent="7"/>
      <protection hidden="1"/>
    </xf>
    <xf numFmtId="0" fontId="4" fillId="15" borderId="10" xfId="0" applyFont="1" applyFill="1" applyBorder="1" applyAlignment="1" applyProtection="1">
      <alignment horizontal="left" indent="7"/>
      <protection hidden="1"/>
    </xf>
    <xf numFmtId="0" fontId="0" fillId="0" borderId="22" xfId="0" applyFill="1" applyBorder="1" applyAlignment="1" applyProtection="1">
      <alignment horizontal="left" indent="1"/>
      <protection hidden="1"/>
    </xf>
    <xf numFmtId="0" fontId="0" fillId="0" borderId="23" xfId="0" applyBorder="1" applyAlignment="1" applyProtection="1">
      <protection hidden="1"/>
    </xf>
    <xf numFmtId="0" fontId="0" fillId="0" borderId="10" xfId="0" applyBorder="1" applyAlignment="1" applyProtection="1">
      <protection hidden="1"/>
    </xf>
    <xf numFmtId="0" fontId="0" fillId="0" borderId="0" xfId="0" applyFill="1" applyBorder="1" applyAlignment="1" applyProtection="1">
      <alignment horizontal="left" indent="1"/>
      <protection hidden="1"/>
    </xf>
    <xf numFmtId="0" fontId="28" fillId="0" borderId="8" xfId="0" applyFont="1" applyBorder="1" applyAlignment="1" applyProtection="1">
      <alignment horizontal="center" vertical="center" wrapText="1"/>
      <protection hidden="1"/>
    </xf>
    <xf numFmtId="0" fontId="0" fillId="0" borderId="17" xfId="0" applyFont="1" applyFill="1" applyBorder="1" applyAlignment="1" applyProtection="1">
      <alignment horizontal="left" wrapText="1"/>
      <protection hidden="1"/>
    </xf>
    <xf numFmtId="0" fontId="10" fillId="0" borderId="17" xfId="0" applyFont="1" applyFill="1" applyBorder="1" applyAlignment="1" applyProtection="1">
      <protection hidden="1"/>
    </xf>
    <xf numFmtId="0" fontId="0" fillId="0" borderId="17" xfId="0" applyFont="1" applyFill="1" applyBorder="1" applyAlignment="1" applyProtection="1">
      <alignment horizontal="left"/>
      <protection hidden="1"/>
    </xf>
    <xf numFmtId="0" fontId="0" fillId="0" borderId="17" xfId="0" applyFont="1" applyFill="1" applyBorder="1" applyAlignment="1" applyProtection="1">
      <protection hidden="1"/>
    </xf>
    <xf numFmtId="0" fontId="4" fillId="0" borderId="17" xfId="0" applyFont="1" applyFill="1" applyBorder="1" applyAlignment="1" applyProtection="1">
      <protection hidden="1"/>
    </xf>
    <xf numFmtId="0" fontId="4" fillId="0" borderId="17" xfId="0" applyFont="1" applyFill="1" applyBorder="1" applyAlignment="1" applyProtection="1">
      <alignment horizontal="left"/>
      <protection hidden="1"/>
    </xf>
    <xf numFmtId="0" fontId="4" fillId="0" borderId="17" xfId="0" applyFont="1" applyFill="1" applyBorder="1" applyAlignment="1" applyProtection="1">
      <alignment horizontal="left" wrapText="1"/>
      <protection hidden="1"/>
    </xf>
    <xf numFmtId="0" fontId="4" fillId="0" borderId="7" xfId="0" applyFont="1" applyFill="1" applyBorder="1" applyAlignment="1" applyProtection="1">
      <alignment horizontal="left" wrapText="1"/>
      <protection hidden="1"/>
    </xf>
    <xf numFmtId="0" fontId="28" fillId="0" borderId="21" xfId="0" applyNumberFormat="1" applyFont="1" applyBorder="1" applyAlignment="1" applyProtection="1">
      <alignment horizontal="center" vertical="center" wrapText="1" shrinkToFit="1"/>
      <protection hidden="1"/>
    </xf>
    <xf numFmtId="0" fontId="0" fillId="0" borderId="21" xfId="0" applyNumberFormat="1" applyFont="1" applyBorder="1" applyAlignment="1" applyProtection="1">
      <alignment horizontal="center" vertical="center" wrapText="1" shrinkToFit="1"/>
      <protection hidden="1"/>
    </xf>
    <xf numFmtId="0" fontId="28" fillId="0" borderId="18" xfId="0" applyNumberFormat="1" applyFont="1" applyBorder="1" applyAlignment="1" applyProtection="1">
      <alignment horizontal="center" vertical="center" wrapText="1" shrinkToFit="1"/>
      <protection hidden="1"/>
    </xf>
    <xf numFmtId="0" fontId="0" fillId="0" borderId="16" xfId="0" applyNumberFormat="1" applyFont="1" applyBorder="1" applyAlignment="1" applyProtection="1">
      <alignment horizontal="center" vertical="center" wrapText="1" shrinkToFit="1"/>
      <protection hidden="1"/>
    </xf>
    <xf numFmtId="0" fontId="0" fillId="0" borderId="0"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51" fillId="0" borderId="13" xfId="57" applyBorder="1" applyAlignment="1" applyProtection="1">
      <alignment horizontal="left" indent="4"/>
      <protection hidden="1"/>
    </xf>
    <xf numFmtId="0" fontId="56" fillId="0" borderId="13" xfId="57" applyFont="1" applyBorder="1" applyAlignment="1" applyProtection="1">
      <alignment horizontal="left" indent="2"/>
      <protection hidden="1"/>
    </xf>
    <xf numFmtId="0" fontId="56" fillId="0" borderId="13" xfId="57" applyFont="1" applyBorder="1" applyAlignment="1" applyProtection="1">
      <alignment horizontal="left"/>
      <protection hidden="1"/>
    </xf>
    <xf numFmtId="0" fontId="51" fillId="0" borderId="0" xfId="59" applyBorder="1" applyAlignment="1" applyProtection="1">
      <alignment horizontal="left"/>
      <protection hidden="1"/>
    </xf>
    <xf numFmtId="0" fontId="0" fillId="0" borderId="1" xfId="0" applyFont="1" applyBorder="1" applyAlignment="1" applyProtection="1">
      <alignment horizontal="center" vertical="center" wrapText="1"/>
      <protection hidden="1"/>
    </xf>
    <xf numFmtId="49" fontId="0" fillId="0" borderId="1" xfId="0" quotePrefix="1" applyNumberFormat="1"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1" xfId="0" quotePrefix="1" applyNumberFormat="1" applyFont="1" applyBorder="1" applyAlignment="1" applyProtection="1">
      <alignment horizontal="center" vertical="center" wrapText="1"/>
      <protection hidden="1"/>
    </xf>
    <xf numFmtId="0" fontId="0" fillId="0" borderId="1" xfId="0" applyFont="1" applyBorder="1" applyAlignment="1" applyProtection="1">
      <alignment horizontal="left" vertical="center"/>
      <protection hidden="1"/>
    </xf>
    <xf numFmtId="0" fontId="4" fillId="0" borderId="1" xfId="0" applyFont="1" applyBorder="1" applyAlignment="1" applyProtection="1">
      <protection hidden="1"/>
    </xf>
    <xf numFmtId="0" fontId="0" fillId="0" borderId="18" xfId="0" applyFont="1" applyFill="1" applyBorder="1" applyAlignment="1" applyProtection="1">
      <alignment horizontal="center" vertical="center" wrapText="1"/>
      <protection hidden="1"/>
    </xf>
    <xf numFmtId="0" fontId="0" fillId="0" borderId="18" xfId="0" applyNumberFormat="1" applyFont="1" applyBorder="1" applyAlignment="1" applyProtection="1">
      <alignment horizontal="center" vertical="center" wrapText="1"/>
      <protection hidden="1"/>
    </xf>
    <xf numFmtId="40" fontId="28" fillId="0" borderId="1" xfId="7" quotePrefix="1" applyNumberFormat="1" applyFont="1" applyFill="1" applyBorder="1" applyAlignment="1" applyProtection="1">
      <alignment horizontal="right"/>
      <protection hidden="1"/>
    </xf>
    <xf numFmtId="10" fontId="28" fillId="0" borderId="21" xfId="7" quotePrefix="1" applyNumberFormat="1" applyFont="1" applyFill="1" applyBorder="1" applyAlignment="1" applyProtection="1">
      <alignment horizontal="right"/>
      <protection hidden="1"/>
    </xf>
    <xf numFmtId="0" fontId="0" fillId="0" borderId="13" xfId="0" applyBorder="1"/>
    <xf numFmtId="0" fontId="0" fillId="0" borderId="0" xfId="0" applyBorder="1"/>
    <xf numFmtId="0" fontId="0" fillId="0" borderId="16" xfId="0" applyBorder="1"/>
    <xf numFmtId="0" fontId="0" fillId="0" borderId="0" xfId="0" applyBorder="1" applyAlignment="1">
      <alignment horizontal="left"/>
    </xf>
    <xf numFmtId="0" fontId="8" fillId="0" borderId="0" xfId="0" applyFont="1" applyBorder="1" applyAlignment="1">
      <alignment horizontal="center" vertical="top"/>
    </xf>
    <xf numFmtId="0" fontId="5"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0" fillId="0" borderId="0" xfId="0" applyBorder="1" applyAlignment="1">
      <alignment horizontal="right"/>
    </xf>
    <xf numFmtId="0" fontId="0" fillId="0" borderId="0" xfId="0" applyBorder="1" applyAlignment="1">
      <alignment horizontal="left" vertical="top" wrapText="1"/>
    </xf>
    <xf numFmtId="0" fontId="36" fillId="0" borderId="0" xfId="0" applyFont="1" applyBorder="1"/>
    <xf numFmtId="0" fontId="0" fillId="0" borderId="13" xfId="0" applyBorder="1" applyAlignment="1"/>
    <xf numFmtId="0" fontId="0" fillId="0" borderId="0" xfId="0" applyBorder="1" applyAlignment="1"/>
    <xf numFmtId="0" fontId="0" fillId="0" borderId="16" xfId="0" applyBorder="1" applyAlignment="1"/>
    <xf numFmtId="0" fontId="39" fillId="0" borderId="13" xfId="6" applyFont="1" applyBorder="1" applyAlignment="1" applyProtection="1">
      <alignment horizontal="center"/>
      <protection hidden="1"/>
    </xf>
    <xf numFmtId="0" fontId="39" fillId="0" borderId="0" xfId="6" applyFont="1" applyBorder="1" applyAlignment="1" applyProtection="1">
      <alignment horizontal="center"/>
      <protection hidden="1"/>
    </xf>
    <xf numFmtId="0" fontId="39" fillId="0" borderId="16" xfId="6" applyFont="1" applyBorder="1" applyAlignment="1" applyProtection="1">
      <alignment horizontal="center"/>
      <protection hidden="1"/>
    </xf>
    <xf numFmtId="0" fontId="0" fillId="0" borderId="31" xfId="0" applyBorder="1" applyAlignment="1" applyProtection="1">
      <protection hidden="1"/>
    </xf>
    <xf numFmtId="0" fontId="0" fillId="0" borderId="28" xfId="0" applyBorder="1" applyAlignment="1" applyProtection="1">
      <protection hidden="1"/>
    </xf>
    <xf numFmtId="0" fontId="0" fillId="0" borderId="13" xfId="0" applyBorder="1" applyAlignment="1">
      <alignment wrapText="1"/>
    </xf>
    <xf numFmtId="0" fontId="0" fillId="0" borderId="0" xfId="0" applyBorder="1" applyAlignment="1">
      <alignment wrapText="1"/>
    </xf>
    <xf numFmtId="0" fontId="0" fillId="8" borderId="22" xfId="0" applyFill="1" applyBorder="1" applyAlignment="1" applyProtection="1">
      <alignment horizontal="left"/>
      <protection locked="0"/>
    </xf>
    <xf numFmtId="0" fontId="0" fillId="8" borderId="23" xfId="0" applyFill="1" applyBorder="1" applyAlignment="1" applyProtection="1">
      <alignment horizontal="left"/>
      <protection locked="0"/>
    </xf>
    <xf numFmtId="0" fontId="0" fillId="0" borderId="11" xfId="0" applyBorder="1"/>
    <xf numFmtId="0" fontId="0" fillId="0" borderId="2" xfId="0" applyBorder="1"/>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center" vertical="center"/>
    </xf>
    <xf numFmtId="6" fontId="48" fillId="7" borderId="0" xfId="0" quotePrefix="1" applyNumberFormat="1" applyFont="1" applyFill="1" applyBorder="1" applyAlignment="1">
      <alignment horizontal="left" vertical="center"/>
    </xf>
    <xf numFmtId="0" fontId="4" fillId="0" borderId="0" xfId="0" applyFont="1" applyBorder="1" applyAlignment="1"/>
    <xf numFmtId="0" fontId="4" fillId="0" borderId="0" xfId="0" applyFont="1" applyFill="1" applyBorder="1" applyAlignment="1">
      <alignment horizontal="left"/>
    </xf>
    <xf numFmtId="0" fontId="0" fillId="0" borderId="0" xfId="0" applyFont="1" applyFill="1" applyBorder="1" applyAlignment="1">
      <alignment horizontal="left" indent="2"/>
    </xf>
    <xf numFmtId="0" fontId="71" fillId="0" borderId="11" xfId="0" applyFont="1" applyBorder="1" applyAlignment="1">
      <alignment horizontal="left" vertical="center"/>
    </xf>
    <xf numFmtId="0" fontId="71" fillId="0" borderId="2" xfId="0" applyFont="1" applyBorder="1" applyAlignment="1">
      <alignment horizontal="left" vertical="center"/>
    </xf>
    <xf numFmtId="0" fontId="0" fillId="0" borderId="0" xfId="0" applyBorder="1" applyAlignment="1">
      <alignment horizontal="left" indent="1"/>
    </xf>
    <xf numFmtId="0" fontId="0" fillId="0" borderId="0" xfId="0" applyFont="1" applyBorder="1" applyAlignment="1">
      <alignment horizontal="left"/>
    </xf>
    <xf numFmtId="0" fontId="0" fillId="0" borderId="16" xfId="0" applyFont="1" applyBorder="1" applyAlignment="1">
      <alignment horizontal="left"/>
    </xf>
    <xf numFmtId="0" fontId="4" fillId="0" borderId="0" xfId="0" applyFont="1" applyBorder="1"/>
    <xf numFmtId="0" fontId="4" fillId="0" borderId="16" xfId="0" applyFont="1" applyBorder="1"/>
    <xf numFmtId="0" fontId="48" fillId="7" borderId="13" xfId="0" applyFont="1" applyFill="1" applyBorder="1" applyAlignment="1">
      <alignment vertical="center"/>
    </xf>
    <xf numFmtId="0" fontId="0" fillId="0" borderId="0" xfId="0" applyBorder="1" applyAlignment="1">
      <alignment vertical="center"/>
    </xf>
    <xf numFmtId="0" fontId="48" fillId="7" borderId="0" xfId="0" applyFont="1" applyFill="1" applyBorder="1" applyAlignment="1">
      <alignment vertical="center"/>
    </xf>
    <xf numFmtId="0" fontId="10" fillId="0" borderId="0" xfId="0" applyFont="1" applyBorder="1"/>
    <xf numFmtId="0" fontId="28" fillId="0" borderId="13" xfId="0" applyFont="1" applyBorder="1"/>
    <xf numFmtId="0" fontId="28" fillId="0" borderId="0" xfId="0" applyFont="1" applyBorder="1"/>
    <xf numFmtId="0" fontId="28" fillId="0" borderId="16" xfId="0" applyFont="1" applyBorder="1"/>
    <xf numFmtId="0" fontId="28" fillId="0" borderId="0" xfId="0" applyFont="1" applyBorder="1" applyAlignment="1">
      <alignment vertical="center"/>
    </xf>
    <xf numFmtId="0" fontId="28" fillId="0" borderId="11" xfId="0" applyFont="1" applyBorder="1"/>
    <xf numFmtId="0" fontId="28" fillId="0" borderId="2" xfId="0" applyFont="1" applyBorder="1"/>
    <xf numFmtId="0" fontId="28" fillId="0" borderId="17" xfId="0" applyFont="1" applyBorder="1" applyAlignment="1">
      <alignment wrapText="1"/>
    </xf>
    <xf numFmtId="0" fontId="28" fillId="0" borderId="21" xfId="0" applyFont="1" applyBorder="1" applyAlignment="1">
      <alignment horizontal="center" vertical="center" wrapText="1"/>
    </xf>
    <xf numFmtId="0" fontId="0" fillId="0" borderId="13" xfId="0" applyFont="1" applyBorder="1"/>
    <xf numFmtId="0" fontId="0" fillId="0" borderId="0" xfId="0" applyFont="1" applyBorder="1"/>
    <xf numFmtId="0" fontId="0" fillId="0" borderId="16" xfId="0" applyFont="1" applyBorder="1"/>
    <xf numFmtId="0" fontId="4" fillId="0" borderId="9" xfId="0" applyFont="1" applyBorder="1" applyAlignment="1"/>
    <xf numFmtId="0" fontId="28" fillId="0" borderId="16" xfId="0" applyFont="1" applyFill="1" applyBorder="1" applyAlignment="1">
      <alignment vertical="center" wrapText="1"/>
    </xf>
    <xf numFmtId="0" fontId="28" fillId="0" borderId="17" xfId="0" applyFont="1" applyFill="1" applyBorder="1" applyAlignment="1"/>
    <xf numFmtId="0" fontId="0" fillId="0" borderId="17" xfId="0" applyFont="1" applyFill="1" applyBorder="1" applyAlignment="1" applyProtection="1">
      <alignment horizontal="left" wrapText="1"/>
    </xf>
    <xf numFmtId="0" fontId="28" fillId="14" borderId="0" xfId="0" applyFont="1" applyFill="1" applyBorder="1" applyAlignment="1" applyProtection="1">
      <alignment horizontal="left" wrapText="1"/>
    </xf>
    <xf numFmtId="0" fontId="4" fillId="0" borderId="0" xfId="0" applyFont="1" applyFill="1" applyBorder="1" applyAlignment="1" applyProtection="1">
      <alignment wrapText="1"/>
    </xf>
    <xf numFmtId="0" fontId="28" fillId="0" borderId="17" xfId="0" applyFont="1" applyFill="1" applyBorder="1" applyAlignment="1" applyProtection="1">
      <alignment horizontal="left" wrapText="1"/>
      <protection hidden="1"/>
    </xf>
    <xf numFmtId="49" fontId="0" fillId="0" borderId="18" xfId="0" applyNumberFormat="1" applyFont="1" applyBorder="1" applyAlignment="1" applyProtection="1">
      <alignment horizontal="center" vertical="center" wrapText="1" shrinkToFit="1"/>
    </xf>
    <xf numFmtId="0" fontId="28" fillId="0" borderId="11" xfId="0" applyFont="1" applyFill="1" applyBorder="1" applyAlignment="1" applyProtection="1">
      <alignment horizontal="left" wrapText="1"/>
    </xf>
    <xf numFmtId="0" fontId="28" fillId="0" borderId="9" xfId="0" applyFont="1" applyFill="1" applyBorder="1" applyAlignment="1" applyProtection="1">
      <alignment horizontal="left" wrapText="1"/>
    </xf>
    <xf numFmtId="0" fontId="10" fillId="0" borderId="17" xfId="0" applyFont="1" applyFill="1" applyBorder="1" applyAlignment="1" applyProtection="1"/>
    <xf numFmtId="0" fontId="10" fillId="0" borderId="7" xfId="0" applyFont="1" applyFill="1" applyBorder="1" applyAlignment="1" applyProtection="1"/>
    <xf numFmtId="3" fontId="28" fillId="0" borderId="0" xfId="0" applyNumberFormat="1" applyFont="1" applyBorder="1" applyAlignment="1" applyProtection="1"/>
    <xf numFmtId="0" fontId="28" fillId="0" borderId="0" xfId="0" applyFont="1" applyBorder="1" applyAlignment="1" applyProtection="1"/>
    <xf numFmtId="3" fontId="0" fillId="0" borderId="0" xfId="0" applyNumberFormat="1" applyFont="1" applyBorder="1" applyAlignment="1" applyProtection="1"/>
    <xf numFmtId="0" fontId="0" fillId="0" borderId="0" xfId="0" applyBorder="1" applyAlignment="1" applyProtection="1"/>
    <xf numFmtId="0" fontId="0" fillId="0" borderId="0" xfId="0" applyFont="1" applyBorder="1" applyProtection="1"/>
    <xf numFmtId="0" fontId="0" fillId="0" borderId="0" xfId="0" applyFont="1" applyBorder="1" applyProtection="1">
      <protection hidden="1"/>
    </xf>
    <xf numFmtId="0" fontId="4" fillId="0" borderId="0" xfId="0" applyFont="1" applyBorder="1" applyAlignment="1">
      <alignment horizontal="center"/>
    </xf>
    <xf numFmtId="0" fontId="4" fillId="0" borderId="17" xfId="0" applyFont="1" applyFill="1" applyBorder="1" applyAlignment="1"/>
    <xf numFmtId="0" fontId="4" fillId="0" borderId="16" xfId="0" applyFont="1" applyFill="1" applyBorder="1" applyAlignment="1"/>
    <xf numFmtId="0" fontId="0" fillId="0" borderId="17" xfId="0" quotePrefix="1" applyFont="1" applyBorder="1" applyAlignment="1">
      <alignment horizontal="right" vertical="center" wrapText="1"/>
    </xf>
    <xf numFmtId="0" fontId="4" fillId="0" borderId="2" xfId="0" applyFont="1" applyFill="1" applyBorder="1" applyAlignment="1" applyProtection="1">
      <protection hidden="1"/>
    </xf>
    <xf numFmtId="0" fontId="4" fillId="0" borderId="9"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9" xfId="0" applyBorder="1" applyAlignment="1">
      <alignment horizontal="center" vertical="center"/>
    </xf>
    <xf numFmtId="0" fontId="0" fillId="0" borderId="17" xfId="0" applyFont="1" applyFill="1" applyBorder="1" applyAlignment="1">
      <alignment horizontal="left" wrapText="1"/>
    </xf>
    <xf numFmtId="0" fontId="0" fillId="0" borderId="0" xfId="0" applyFont="1" applyBorder="1" applyAlignment="1">
      <alignment horizontal="center"/>
    </xf>
    <xf numFmtId="0" fontId="4" fillId="0" borderId="9" xfId="0" applyFont="1" applyFill="1" applyBorder="1" applyAlignment="1">
      <alignment horizontal="left" wrapText="1"/>
    </xf>
    <xf numFmtId="0" fontId="4" fillId="0" borderId="0" xfId="0" applyFont="1" applyFill="1" applyBorder="1" applyAlignment="1">
      <alignment horizontal="center" vertical="center"/>
    </xf>
    <xf numFmtId="49" fontId="15" fillId="0" borderId="9" xfId="0" applyNumberFormat="1" applyFont="1" applyBorder="1" applyAlignment="1">
      <alignment horizontal="center" vertical="center" wrapText="1" shrinkToFit="1"/>
    </xf>
    <xf numFmtId="0" fontId="4" fillId="0" borderId="11" xfId="0" applyFont="1" applyFill="1" applyBorder="1" applyAlignment="1"/>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8" fillId="0" borderId="0" xfId="0" applyFont="1" applyBorder="1" applyAlignment="1">
      <alignment horizontal="center"/>
    </xf>
    <xf numFmtId="0" fontId="0" fillId="0" borderId="17" xfId="0" applyFont="1" applyBorder="1"/>
    <xf numFmtId="0" fontId="0" fillId="0" borderId="2" xfId="0" applyFont="1" applyBorder="1"/>
    <xf numFmtId="0" fontId="0" fillId="0" borderId="18" xfId="0" applyBorder="1" applyAlignment="1">
      <alignment horizontal="center" vertical="center"/>
    </xf>
    <xf numFmtId="0" fontId="0" fillId="0" borderId="9" xfId="0" applyBorder="1"/>
    <xf numFmtId="0" fontId="0" fillId="0" borderId="22" xfId="0" applyBorder="1"/>
    <xf numFmtId="0" fontId="0" fillId="0" borderId="23" xfId="0" applyBorder="1"/>
    <xf numFmtId="0" fontId="71" fillId="0" borderId="2" xfId="0" applyFont="1" applyBorder="1" applyAlignment="1">
      <alignment horizontal="left" vertical="center" wrapText="1"/>
    </xf>
    <xf numFmtId="0" fontId="28" fillId="0" borderId="18" xfId="14" applyNumberFormat="1" applyFont="1" applyBorder="1" applyAlignment="1">
      <alignment horizontal="center" vertical="center" wrapText="1"/>
    </xf>
    <xf numFmtId="0" fontId="4" fillId="0" borderId="0" xfId="0" applyFont="1" applyBorder="1" applyAlignment="1">
      <alignment wrapText="1"/>
    </xf>
    <xf numFmtId="0" fontId="4" fillId="0" borderId="1" xfId="0" applyFont="1" applyBorder="1" applyAlignment="1"/>
    <xf numFmtId="0" fontId="28" fillId="0" borderId="21" xfId="0" applyFont="1" applyFill="1" applyBorder="1" applyAlignment="1">
      <alignment horizontal="center" vertical="center" wrapText="1"/>
    </xf>
    <xf numFmtId="0" fontId="4" fillId="0" borderId="1" xfId="0" applyFont="1" applyBorder="1" applyAlignment="1">
      <alignment horizontal="left" wrapText="1"/>
    </xf>
    <xf numFmtId="0" fontId="0" fillId="0" borderId="8" xfId="0" applyBorder="1"/>
    <xf numFmtId="0" fontId="0" fillId="0" borderId="0" xfId="0" applyFont="1" applyBorder="1" applyAlignment="1">
      <alignment horizontal="left" vertical="center" wrapText="1" indent="1"/>
    </xf>
    <xf numFmtId="0" fontId="4" fillId="0" borderId="13" xfId="0" applyFont="1" applyBorder="1" applyAlignment="1"/>
    <xf numFmtId="49" fontId="15" fillId="0" borderId="6" xfId="0" applyNumberFormat="1" applyFont="1" applyBorder="1" applyAlignment="1">
      <alignment horizontal="center" vertical="center" wrapText="1" shrinkToFi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8" fillId="0" borderId="0" xfId="0" applyFont="1" applyBorder="1" applyAlignment="1">
      <alignment horizontal="center" vertical="center"/>
    </xf>
    <xf numFmtId="0" fontId="51" fillId="0" borderId="21" xfId="57" applyBorder="1" applyAlignment="1">
      <alignment horizontal="center" vertical="center" wrapText="1"/>
    </xf>
    <xf numFmtId="0" fontId="0" fillId="0" borderId="0" xfId="0" applyBorder="1" applyProtection="1"/>
    <xf numFmtId="0" fontId="0" fillId="0" borderId="2" xfId="0" applyBorder="1" applyProtection="1"/>
    <xf numFmtId="0" fontId="0" fillId="0" borderId="13" xfId="0" applyBorder="1" applyProtection="1"/>
    <xf numFmtId="0" fontId="0" fillId="0" borderId="16" xfId="0" applyBorder="1" applyProtection="1"/>
    <xf numFmtId="0" fontId="0" fillId="0" borderId="9" xfId="0" applyBorder="1" applyProtection="1"/>
    <xf numFmtId="0" fontId="0" fillId="0" borderId="17" xfId="0" applyBorder="1"/>
    <xf numFmtId="0" fontId="0" fillId="0" borderId="18" xfId="0" applyFont="1" applyFill="1" applyBorder="1" applyAlignment="1">
      <alignment horizontal="center" vertical="center" wrapText="1"/>
    </xf>
    <xf numFmtId="0" fontId="4" fillId="0" borderId="22" xfId="0" applyFont="1" applyBorder="1" applyAlignment="1"/>
    <xf numFmtId="0" fontId="0" fillId="0" borderId="0" xfId="0" applyFill="1" applyBorder="1"/>
    <xf numFmtId="0" fontId="4" fillId="0" borderId="6" xfId="0" applyFont="1" applyBorder="1" applyAlignment="1">
      <alignment horizontal="left"/>
    </xf>
    <xf numFmtId="0" fontId="4" fillId="0" borderId="9" xfId="0" applyFont="1" applyBorder="1" applyAlignment="1">
      <alignment horizontal="left"/>
    </xf>
    <xf numFmtId="0" fontId="10" fillId="0" borderId="0" xfId="29" applyFont="1" applyFill="1" applyBorder="1"/>
    <xf numFmtId="0" fontId="56" fillId="0" borderId="13" xfId="57" applyFont="1" applyBorder="1" applyAlignment="1"/>
    <xf numFmtId="0" fontId="56" fillId="0" borderId="13" xfId="57" applyFont="1" applyBorder="1" applyAlignment="1">
      <alignment vertical="center" wrapText="1"/>
    </xf>
    <xf numFmtId="0" fontId="56" fillId="0" borderId="16" xfId="57" applyFont="1" applyBorder="1" applyAlignment="1">
      <alignment vertical="center" wrapText="1"/>
    </xf>
    <xf numFmtId="0" fontId="56" fillId="0" borderId="0" xfId="57" applyFont="1" applyBorder="1" applyAlignment="1">
      <alignment vertical="center" wrapText="1"/>
    </xf>
    <xf numFmtId="0" fontId="51" fillId="0" borderId="13" xfId="57" applyBorder="1"/>
    <xf numFmtId="0" fontId="51" fillId="0" borderId="0" xfId="57" applyBorder="1"/>
    <xf numFmtId="0" fontId="51" fillId="0" borderId="16" xfId="57" applyBorder="1"/>
    <xf numFmtId="0" fontId="51" fillId="0" borderId="0" xfId="57" quotePrefix="1" applyFill="1" applyBorder="1" applyAlignment="1">
      <alignment horizontal="center" vertical="center" wrapText="1"/>
    </xf>
    <xf numFmtId="0" fontId="51" fillId="0" borderId="0" xfId="57" applyBorder="1" applyAlignment="1">
      <alignment horizontal="center"/>
    </xf>
    <xf numFmtId="0" fontId="51" fillId="0" borderId="16" xfId="57" applyBorder="1" applyAlignment="1">
      <alignment horizontal="center"/>
    </xf>
    <xf numFmtId="0" fontId="0" fillId="0" borderId="13" xfId="0" applyFont="1" applyBorder="1" applyAlignment="1"/>
    <xf numFmtId="0" fontId="0" fillId="0" borderId="16" xfId="0" applyFont="1" applyBorder="1" applyAlignment="1"/>
    <xf numFmtId="0" fontId="4" fillId="0" borderId="0" xfId="0" applyFont="1" applyBorder="1" applyAlignment="1">
      <alignment horizontal="center" wrapText="1"/>
    </xf>
    <xf numFmtId="0" fontId="0" fillId="0" borderId="11" xfId="0" applyFont="1" applyBorder="1" applyAlignment="1"/>
    <xf numFmtId="0" fontId="51" fillId="0" borderId="13" xfId="59" applyBorder="1"/>
    <xf numFmtId="0" fontId="51" fillId="0" borderId="0" xfId="59" applyBorder="1"/>
    <xf numFmtId="0" fontId="51" fillId="0" borderId="16" xfId="59" applyBorder="1"/>
    <xf numFmtId="49" fontId="10" fillId="3" borderId="22" xfId="0" applyNumberFormat="1" applyFont="1" applyFill="1" applyBorder="1" applyAlignment="1">
      <alignment wrapText="1"/>
    </xf>
    <xf numFmtId="0" fontId="56" fillId="0" borderId="0" xfId="86" applyFont="1" applyBorder="1"/>
    <xf numFmtId="0" fontId="28" fillId="0" borderId="0" xfId="0" applyFont="1" applyFill="1" applyBorder="1" applyAlignment="1">
      <alignment horizontal="center" vertical="center" wrapText="1"/>
    </xf>
    <xf numFmtId="0" fontId="28" fillId="0" borderId="21" xfId="0" applyFont="1" applyFill="1" applyBorder="1" applyAlignment="1" applyProtection="1">
      <alignment horizontal="center" vertical="center" wrapText="1"/>
      <protection hidden="1"/>
    </xf>
    <xf numFmtId="0" fontId="56" fillId="0" borderId="0" xfId="57" applyFont="1" applyBorder="1" applyAlignment="1">
      <alignment horizontal="left"/>
    </xf>
    <xf numFmtId="0" fontId="7" fillId="0" borderId="0" xfId="0" applyFont="1" applyBorder="1"/>
    <xf numFmtId="0" fontId="7" fillId="0" borderId="16" xfId="0" applyFont="1" applyBorder="1"/>
    <xf numFmtId="0" fontId="0" fillId="0" borderId="0" xfId="0" applyBorder="1" applyAlignment="1">
      <alignment horizontal="left" indent="2"/>
    </xf>
    <xf numFmtId="0" fontId="34" fillId="6" borderId="0" xfId="0" applyFont="1" applyFill="1" applyBorder="1" applyAlignment="1">
      <alignment horizontal="left" vertical="top" wrapText="1"/>
    </xf>
    <xf numFmtId="0" fontId="28" fillId="0" borderId="0" xfId="0" applyFont="1" applyBorder="1" applyAlignment="1">
      <alignment horizontal="center"/>
    </xf>
    <xf numFmtId="0" fontId="4" fillId="0" borderId="0" xfId="0" applyFont="1" applyBorder="1" applyProtection="1">
      <protection hidden="1"/>
    </xf>
    <xf numFmtId="0" fontId="0" fillId="0" borderId="1" xfId="0" applyFont="1" applyBorder="1" applyAlignment="1">
      <alignment horizontal="left"/>
    </xf>
    <xf numFmtId="0" fontId="4" fillId="0" borderId="1" xfId="0" applyFont="1" applyBorder="1" applyAlignment="1">
      <alignment horizontal="left"/>
    </xf>
    <xf numFmtId="0" fontId="28" fillId="0" borderId="1" xfId="0" applyFont="1" applyFill="1" applyBorder="1" applyAlignment="1" applyProtection="1">
      <alignment horizontal="left"/>
      <protection hidden="1"/>
    </xf>
    <xf numFmtId="0" fontId="5" fillId="0" borderId="0" xfId="0" applyFont="1" applyBorder="1" applyAlignment="1">
      <alignment horizontal="center"/>
    </xf>
    <xf numFmtId="0" fontId="28" fillId="0" borderId="17" xfId="0" applyFont="1" applyFill="1" applyBorder="1" applyAlignment="1" applyProtection="1">
      <alignment horizontal="left"/>
      <protection hidden="1"/>
    </xf>
    <xf numFmtId="0" fontId="28" fillId="0" borderId="10" xfId="0" applyFont="1" applyFill="1" applyBorder="1" applyAlignment="1" applyProtection="1">
      <alignment horizontal="left"/>
      <protection hidden="1"/>
    </xf>
    <xf numFmtId="0" fontId="0" fillId="0" borderId="7" xfId="0" applyBorder="1"/>
    <xf numFmtId="0" fontId="28" fillId="0" borderId="0" xfId="0" applyFont="1" applyFill="1" applyBorder="1" applyAlignment="1" applyProtection="1">
      <alignment horizontal="left" wrapText="1"/>
    </xf>
    <xf numFmtId="0" fontId="93" fillId="14" borderId="0" xfId="0" applyFont="1" applyFill="1" applyBorder="1" applyProtection="1"/>
    <xf numFmtId="0" fontId="1" fillId="0" borderId="0" xfId="0" applyFont="1" applyBorder="1"/>
    <xf numFmtId="0" fontId="86" fillId="0" borderId="0" xfId="0" applyFont="1" applyBorder="1"/>
    <xf numFmtId="0" fontId="4" fillId="0" borderId="0" xfId="0" applyFont="1" applyFill="1" applyBorder="1" applyProtection="1">
      <protection hidden="1"/>
    </xf>
    <xf numFmtId="0" fontId="0" fillId="0" borderId="0" xfId="0" applyBorder="1" applyAlignment="1" applyProtection="1">
      <alignment horizontal="center"/>
      <protection hidden="1"/>
    </xf>
    <xf numFmtId="0" fontId="0" fillId="0" borderId="0" xfId="0" applyFont="1" applyBorder="1" applyAlignment="1">
      <alignment vertical="top"/>
    </xf>
    <xf numFmtId="49" fontId="28" fillId="0" borderId="18" xfId="0" quotePrefix="1" applyNumberFormat="1" applyFont="1" applyFill="1" applyBorder="1" applyAlignment="1">
      <alignment horizontal="center" vertical="center"/>
    </xf>
    <xf numFmtId="0" fontId="28" fillId="0" borderId="9" xfId="0" applyFont="1" applyFill="1" applyBorder="1" applyAlignment="1" applyProtection="1">
      <alignment horizontal="left" wrapText="1"/>
      <protection hidden="1"/>
    </xf>
    <xf numFmtId="0" fontId="31" fillId="0" borderId="9" xfId="0" quotePrefix="1" applyFont="1" applyFill="1" applyBorder="1" applyAlignment="1" applyProtection="1">
      <alignment horizontal="right"/>
    </xf>
    <xf numFmtId="0" fontId="0" fillId="0" borderId="13" xfId="0" quotePrefix="1" applyFont="1" applyBorder="1" applyAlignment="1">
      <alignment horizontal="center" wrapText="1"/>
    </xf>
    <xf numFmtId="0" fontId="0" fillId="0" borderId="16" xfId="0" quotePrefix="1" applyFont="1" applyBorder="1" applyAlignment="1">
      <alignment horizontal="center" wrapText="1"/>
    </xf>
    <xf numFmtId="0" fontId="0" fillId="0" borderId="17" xfId="0" applyFont="1" applyBorder="1" applyAlignment="1">
      <alignment vertical="top" wrapText="1"/>
    </xf>
    <xf numFmtId="0" fontId="0" fillId="0" borderId="17" xfId="0" applyFont="1" applyFill="1" applyBorder="1" applyAlignment="1">
      <alignment vertical="top" wrapText="1"/>
    </xf>
    <xf numFmtId="49" fontId="0" fillId="0" borderId="17" xfId="0" applyNumberFormat="1" applyFont="1" applyBorder="1" applyAlignment="1">
      <alignment horizontal="center" vertical="top"/>
    </xf>
    <xf numFmtId="0" fontId="0" fillId="0" borderId="11" xfId="0" applyFont="1" applyBorder="1" applyAlignment="1">
      <alignment vertical="top" wrapText="1"/>
    </xf>
    <xf numFmtId="49" fontId="0" fillId="0" borderId="17" xfId="0" quotePrefix="1" applyNumberFormat="1" applyFont="1" applyFill="1" applyBorder="1" applyAlignment="1">
      <alignment horizontal="center" vertical="top"/>
    </xf>
    <xf numFmtId="38" fontId="28" fillId="16" borderId="1" xfId="6" applyNumberFormat="1" applyFont="1" applyFill="1" applyBorder="1" applyAlignment="1" applyProtection="1">
      <alignment vertical="center"/>
    </xf>
    <xf numFmtId="38" fontId="28" fillId="16" borderId="21" xfId="6" applyNumberFormat="1" applyFont="1" applyFill="1" applyBorder="1" applyAlignment="1" applyProtection="1">
      <alignment vertical="center"/>
    </xf>
    <xf numFmtId="38" fontId="0" fillId="0" borderId="1" xfId="0" applyNumberFormat="1" applyBorder="1"/>
    <xf numFmtId="38" fontId="0" fillId="0" borderId="1" xfId="0" applyNumberFormat="1" applyFill="1" applyBorder="1"/>
    <xf numFmtId="38" fontId="28" fillId="2" borderId="1" xfId="0" applyNumberFormat="1" applyFont="1" applyFill="1" applyBorder="1" applyAlignment="1">
      <alignment horizontal="right" vertical="center"/>
    </xf>
    <xf numFmtId="38" fontId="28" fillId="0" borderId="1" xfId="0" applyNumberFormat="1" applyFont="1" applyBorder="1"/>
    <xf numFmtId="38" fontId="0" fillId="8" borderId="21" xfId="0" applyNumberFormat="1" applyFill="1" applyBorder="1" applyAlignment="1" applyProtection="1">
      <alignment horizontal="right"/>
      <protection locked="0"/>
    </xf>
    <xf numFmtId="38" fontId="0" fillId="8" borderId="1" xfId="0" applyNumberFormat="1" applyFill="1" applyBorder="1" applyAlignment="1" applyProtection="1">
      <alignment horizontal="right"/>
      <protection locked="0"/>
    </xf>
    <xf numFmtId="38" fontId="0" fillId="0" borderId="1" xfId="0" applyNumberFormat="1" applyBorder="1" applyAlignment="1"/>
    <xf numFmtId="38" fontId="0" fillId="0" borderId="1" xfId="0" applyNumberFormat="1" applyFill="1" applyBorder="1" applyAlignment="1"/>
    <xf numFmtId="38" fontId="28" fillId="17" borderId="1" xfId="6" quotePrefix="1" applyNumberFormat="1" applyFont="1" applyFill="1" applyBorder="1"/>
    <xf numFmtId="38" fontId="14" fillId="8" borderId="21" xfId="0" applyNumberFormat="1" applyFont="1" applyFill="1" applyBorder="1" applyAlignment="1" applyProtection="1">
      <alignment horizontal="right"/>
      <protection locked="0"/>
    </xf>
    <xf numFmtId="38" fontId="28" fillId="17" borderId="21" xfId="6" quotePrefix="1" applyNumberFormat="1" applyFont="1" applyFill="1" applyBorder="1"/>
    <xf numFmtId="38" fontId="0" fillId="0" borderId="21" xfId="0" applyNumberFormat="1" applyBorder="1"/>
    <xf numFmtId="38" fontId="28" fillId="0" borderId="1" xfId="0" applyNumberFormat="1" applyFont="1" applyFill="1" applyBorder="1"/>
    <xf numFmtId="38" fontId="0" fillId="2" borderId="1" xfId="0" applyNumberFormat="1" applyFill="1" applyBorder="1"/>
    <xf numFmtId="38" fontId="28" fillId="8" borderId="21" xfId="0" applyNumberFormat="1" applyFont="1" applyFill="1" applyBorder="1" applyAlignment="1" applyProtection="1">
      <alignment horizontal="right"/>
      <protection locked="0"/>
    </xf>
    <xf numFmtId="38" fontId="28" fillId="8" borderId="1" xfId="0" applyNumberFormat="1" applyFont="1" applyFill="1" applyBorder="1" applyAlignment="1" applyProtection="1">
      <alignment horizontal="right"/>
      <protection locked="0"/>
    </xf>
    <xf numFmtId="38" fontId="28" fillId="8" borderId="21" xfId="0" applyNumberFormat="1" applyFont="1" applyFill="1" applyBorder="1" applyAlignment="1" applyProtection="1">
      <alignment horizontal="right" vertical="top"/>
      <protection locked="0"/>
    </xf>
    <xf numFmtId="38" fontId="28" fillId="0" borderId="21" xfId="0" applyNumberFormat="1" applyFont="1" applyFill="1" applyBorder="1" applyAlignment="1" applyProtection="1">
      <alignment horizontal="right"/>
    </xf>
    <xf numFmtId="38" fontId="28" fillId="18" borderId="1" xfId="0" applyNumberFormat="1" applyFont="1" applyFill="1" applyBorder="1" applyAlignment="1" applyProtection="1">
      <alignment horizontal="right"/>
      <protection locked="0"/>
    </xf>
    <xf numFmtId="38" fontId="28" fillId="8" borderId="11" xfId="0" applyNumberFormat="1" applyFont="1" applyFill="1" applyBorder="1" applyAlignment="1" applyProtection="1">
      <protection locked="0"/>
    </xf>
    <xf numFmtId="38" fontId="28" fillId="0" borderId="11" xfId="0" applyNumberFormat="1" applyFont="1" applyBorder="1" applyAlignment="1">
      <alignment horizontal="right"/>
    </xf>
    <xf numFmtId="38" fontId="28" fillId="0" borderId="11" xfId="0" applyNumberFormat="1" applyFont="1" applyBorder="1" applyAlignment="1"/>
    <xf numFmtId="38" fontId="28" fillId="19" borderId="11" xfId="0" applyNumberFormat="1" applyFont="1" applyFill="1" applyBorder="1" applyAlignment="1" applyProtection="1">
      <protection locked="0"/>
    </xf>
    <xf numFmtId="38" fontId="28" fillId="0" borderId="21" xfId="0" applyNumberFormat="1" applyFont="1" applyBorder="1" applyAlignment="1"/>
    <xf numFmtId="38" fontId="28" fillId="0" borderId="11" xfId="0" applyNumberFormat="1" applyFont="1" applyFill="1" applyBorder="1" applyAlignment="1">
      <alignment horizontal="right"/>
    </xf>
    <xf numFmtId="38" fontId="28" fillId="0" borderId="21" xfId="0" applyNumberFormat="1" applyFont="1" applyBorder="1" applyAlignment="1">
      <alignment horizontal="right"/>
    </xf>
    <xf numFmtId="38" fontId="28" fillId="19" borderId="11" xfId="0" applyNumberFormat="1" applyFont="1" applyFill="1" applyBorder="1" applyAlignment="1" applyProtection="1">
      <alignment horizontal="right"/>
      <protection locked="0"/>
    </xf>
    <xf numFmtId="38" fontId="28" fillId="8" borderId="11" xfId="0" applyNumberFormat="1" applyFont="1" applyFill="1" applyBorder="1" applyAlignment="1" applyProtection="1">
      <alignment horizontal="right"/>
      <protection locked="0"/>
    </xf>
    <xf numFmtId="38" fontId="28" fillId="19" borderId="11" xfId="0" applyNumberFormat="1" applyFont="1" applyFill="1" applyBorder="1" applyAlignment="1" applyProtection="1">
      <alignment horizontal="right"/>
      <protection locked="0"/>
    </xf>
    <xf numFmtId="38" fontId="28" fillId="0" borderId="11" xfId="0" applyNumberFormat="1" applyFont="1" applyBorder="1" applyAlignment="1">
      <alignment horizontal="right" vertical="center"/>
    </xf>
    <xf numFmtId="38" fontId="28" fillId="0" borderId="11" xfId="0" applyNumberFormat="1" applyFont="1" applyBorder="1" applyAlignment="1">
      <alignment vertical="center"/>
    </xf>
    <xf numFmtId="38" fontId="28" fillId="0" borderId="21" xfId="0" applyNumberFormat="1" applyFont="1" applyBorder="1" applyAlignment="1">
      <alignment vertical="center"/>
    </xf>
    <xf numFmtId="38" fontId="28" fillId="0" borderId="17" xfId="0" applyNumberFormat="1" applyFont="1" applyBorder="1" applyAlignment="1">
      <alignment horizontal="right"/>
    </xf>
    <xf numFmtId="38" fontId="28" fillId="0" borderId="17" xfId="0" applyNumberFormat="1" applyFont="1" applyFill="1" applyBorder="1" applyAlignment="1">
      <alignment horizontal="right"/>
    </xf>
    <xf numFmtId="38" fontId="28" fillId="0" borderId="1" xfId="0" applyNumberFormat="1" applyFont="1" applyBorder="1" applyAlignment="1">
      <alignment horizontal="right"/>
    </xf>
    <xf numFmtId="38" fontId="28" fillId="0" borderId="11" xfId="0" applyNumberFormat="1" applyFont="1" applyFill="1" applyBorder="1" applyAlignment="1"/>
    <xf numFmtId="38" fontId="28" fillId="0" borderId="21" xfId="0" applyNumberFormat="1" applyFont="1" applyFill="1" applyBorder="1" applyAlignment="1"/>
    <xf numFmtId="38" fontId="92" fillId="2" borderId="17" xfId="6" applyNumberFormat="1" applyFont="1" applyFill="1" applyBorder="1" applyAlignment="1">
      <alignment horizontal="right"/>
    </xf>
    <xf numFmtId="38" fontId="28" fillId="2" borderId="17" xfId="0" applyNumberFormat="1" applyFont="1" applyFill="1" applyBorder="1" applyAlignment="1">
      <alignment horizontal="right"/>
    </xf>
    <xf numFmtId="38" fontId="28" fillId="2" borderId="17" xfId="0" applyNumberFormat="1" applyFont="1" applyFill="1" applyBorder="1" applyAlignment="1"/>
    <xf numFmtId="38" fontId="28" fillId="2" borderId="1" xfId="0" applyNumberFormat="1" applyFont="1" applyFill="1" applyBorder="1" applyAlignment="1"/>
    <xf numFmtId="38" fontId="0" fillId="8" borderId="21" xfId="0" applyNumberFormat="1" applyFont="1" applyFill="1" applyBorder="1" applyAlignment="1" applyProtection="1">
      <alignment horizontal="right"/>
      <protection locked="0"/>
    </xf>
    <xf numFmtId="38" fontId="0" fillId="0" borderId="1" xfId="0" applyNumberFormat="1" applyFont="1" applyBorder="1" applyAlignment="1">
      <alignment horizontal="right"/>
    </xf>
    <xf numFmtId="0" fontId="0" fillId="8" borderId="11" xfId="0" applyFont="1" applyFill="1" applyBorder="1" applyAlignment="1" applyProtection="1">
      <protection locked="0"/>
    </xf>
    <xf numFmtId="38" fontId="0" fillId="8" borderId="11" xfId="0" applyNumberFormat="1" applyFont="1" applyFill="1" applyBorder="1" applyAlignment="1" applyProtection="1">
      <alignment horizontal="right"/>
      <protection locked="0"/>
    </xf>
    <xf numFmtId="0" fontId="0" fillId="8" borderId="21" xfId="0" applyFont="1" applyFill="1" applyBorder="1" applyAlignment="1" applyProtection="1">
      <alignment horizontal="center" wrapText="1"/>
      <protection locked="0"/>
    </xf>
    <xf numFmtId="0" fontId="0" fillId="8" borderId="17" xfId="0" applyFont="1" applyFill="1" applyBorder="1" applyAlignment="1" applyProtection="1">
      <protection locked="0"/>
    </xf>
    <xf numFmtId="38" fontId="0" fillId="8" borderId="17" xfId="0" applyNumberFormat="1" applyFont="1" applyFill="1" applyBorder="1" applyAlignment="1" applyProtection="1">
      <alignment horizontal="right"/>
      <protection locked="0"/>
    </xf>
    <xf numFmtId="0" fontId="0" fillId="8" borderId="1" xfId="0" applyFont="1" applyFill="1" applyBorder="1" applyAlignment="1" applyProtection="1">
      <alignment horizontal="center" wrapText="1"/>
      <protection locked="0"/>
    </xf>
    <xf numFmtId="0" fontId="0" fillId="8" borderId="11" xfId="0" applyFont="1" applyFill="1" applyBorder="1" applyAlignment="1" applyProtection="1">
      <alignment horizontal="right"/>
      <protection locked="0"/>
    </xf>
    <xf numFmtId="0" fontId="0" fillId="8" borderId="17" xfId="0" applyFont="1" applyFill="1" applyBorder="1" applyAlignment="1" applyProtection="1">
      <alignment horizontal="right"/>
      <protection locked="0"/>
    </xf>
    <xf numFmtId="38" fontId="0" fillId="0" borderId="11" xfId="0" applyNumberFormat="1" applyFont="1" applyBorder="1" applyAlignment="1">
      <alignment horizontal="right"/>
    </xf>
    <xf numFmtId="38" fontId="17" fillId="0" borderId="1" xfId="6" applyNumberFormat="1" applyFill="1" applyBorder="1" applyAlignment="1">
      <alignment horizontal="right"/>
    </xf>
    <xf numFmtId="38" fontId="0" fillId="8" borderId="11" xfId="10" applyNumberFormat="1" applyFont="1" applyFill="1" applyBorder="1" applyAlignment="1" applyProtection="1">
      <alignment horizontal="right"/>
      <protection locked="0"/>
    </xf>
    <xf numFmtId="38" fontId="0" fillId="0" borderId="11" xfId="0" applyNumberFormat="1" applyFont="1" applyBorder="1" applyAlignment="1" applyProtection="1">
      <alignment horizontal="right"/>
    </xf>
    <xf numFmtId="38" fontId="0" fillId="8" borderId="17" xfId="10" applyNumberFormat="1" applyFont="1" applyFill="1" applyBorder="1" applyAlignment="1" applyProtection="1">
      <alignment horizontal="right"/>
      <protection locked="0"/>
    </xf>
    <xf numFmtId="38" fontId="0" fillId="0" borderId="17" xfId="0" applyNumberFormat="1" applyFont="1" applyBorder="1" applyAlignment="1" applyProtection="1">
      <alignment horizontal="right"/>
    </xf>
    <xf numFmtId="38" fontId="0" fillId="0" borderId="17" xfId="10" applyNumberFormat="1" applyFont="1" applyFill="1" applyBorder="1" applyAlignment="1" applyProtection="1">
      <alignment horizontal="right"/>
    </xf>
    <xf numFmtId="38" fontId="0" fillId="0" borderId="17" xfId="0" applyNumberFormat="1" applyFont="1" applyFill="1" applyBorder="1" applyAlignment="1" applyProtection="1">
      <alignment horizontal="right"/>
    </xf>
    <xf numFmtId="38" fontId="28" fillId="0" borderId="17" xfId="0" applyNumberFormat="1" applyFont="1" applyFill="1" applyBorder="1" applyAlignment="1" applyProtection="1">
      <alignment horizontal="right"/>
    </xf>
    <xf numFmtId="38" fontId="28" fillId="0" borderId="1" xfId="0" applyNumberFormat="1" applyFont="1" applyFill="1" applyBorder="1" applyAlignment="1" applyProtection="1">
      <alignment horizontal="right"/>
    </xf>
    <xf numFmtId="38" fontId="28" fillId="8" borderId="11" xfId="10" applyNumberFormat="1" applyFont="1" applyFill="1" applyBorder="1" applyAlignment="1" applyProtection="1">
      <alignment horizontal="right"/>
      <protection locked="0"/>
    </xf>
    <xf numFmtId="38" fontId="28" fillId="0" borderId="11" xfId="0" applyNumberFormat="1" applyFont="1" applyBorder="1" applyAlignment="1" applyProtection="1">
      <alignment horizontal="right"/>
    </xf>
    <xf numFmtId="38" fontId="92" fillId="0" borderId="21" xfId="6" applyNumberFormat="1" applyFont="1" applyBorder="1" applyAlignment="1" applyProtection="1">
      <alignment horizontal="right"/>
    </xf>
    <xf numFmtId="38" fontId="28" fillId="8" borderId="17" xfId="10" applyNumberFormat="1" applyFont="1" applyFill="1" applyBorder="1" applyAlignment="1" applyProtection="1">
      <alignment horizontal="right"/>
      <protection locked="0"/>
    </xf>
    <xf numFmtId="38" fontId="28" fillId="0" borderId="17" xfId="0" applyNumberFormat="1" applyFont="1" applyBorder="1" applyAlignment="1" applyProtection="1">
      <alignment horizontal="right"/>
    </xf>
    <xf numFmtId="38" fontId="92" fillId="0" borderId="1" xfId="6" applyNumberFormat="1" applyFont="1" applyBorder="1" applyAlignment="1" applyProtection="1">
      <alignment horizontal="right"/>
    </xf>
    <xf numFmtId="38" fontId="28" fillId="0" borderId="17" xfId="10" applyNumberFormat="1" applyFont="1" applyFill="1" applyBorder="1" applyAlignment="1" applyProtection="1">
      <alignment horizontal="right"/>
    </xf>
    <xf numFmtId="38" fontId="0" fillId="0" borderId="13" xfId="0" applyNumberFormat="1" applyFont="1" applyFill="1" applyBorder="1" applyAlignment="1" applyProtection="1">
      <alignment horizontal="right"/>
    </xf>
    <xf numFmtId="170" fontId="28" fillId="0" borderId="11" xfId="0" applyNumberFormat="1" applyFont="1" applyBorder="1" applyAlignment="1" applyProtection="1">
      <alignment horizontal="right"/>
    </xf>
    <xf numFmtId="170" fontId="28" fillId="0" borderId="17" xfId="0" applyNumberFormat="1" applyFont="1" applyBorder="1" applyAlignment="1" applyProtection="1">
      <alignment horizontal="right"/>
    </xf>
    <xf numFmtId="38" fontId="28" fillId="0" borderId="1" xfId="0" applyNumberFormat="1" applyFont="1" applyBorder="1" applyAlignment="1" applyProtection="1">
      <alignment horizontal="right"/>
    </xf>
    <xf numFmtId="38" fontId="0" fillId="8" borderId="21" xfId="10" applyNumberFormat="1" applyFont="1" applyFill="1" applyBorder="1" applyAlignment="1" applyProtection="1">
      <alignment horizontal="right"/>
      <protection locked="0"/>
    </xf>
    <xf numFmtId="38" fontId="0" fillId="0" borderId="21" xfId="0" applyNumberFormat="1" applyFont="1" applyBorder="1" applyAlignment="1">
      <alignment horizontal="right"/>
    </xf>
    <xf numFmtId="38" fontId="0" fillId="8" borderId="1" xfId="10" applyNumberFormat="1" applyFont="1" applyFill="1" applyBorder="1" applyAlignment="1" applyProtection="1">
      <alignment horizontal="right"/>
      <protection locked="0"/>
    </xf>
    <xf numFmtId="170" fontId="0" fillId="0" borderId="17" xfId="0" applyNumberFormat="1" applyFont="1" applyFill="1" applyBorder="1" applyAlignment="1">
      <alignment horizontal="right"/>
    </xf>
    <xf numFmtId="170" fontId="0" fillId="0" borderId="1" xfId="0" applyNumberFormat="1" applyFont="1" applyFill="1" applyBorder="1" applyAlignment="1">
      <alignment horizontal="right"/>
    </xf>
    <xf numFmtId="38" fontId="68" fillId="2" borderId="1" xfId="6" applyNumberFormat="1" applyFont="1" applyFill="1" applyBorder="1" applyAlignment="1">
      <alignment horizontal="right"/>
    </xf>
    <xf numFmtId="38" fontId="0" fillId="8" borderId="11" xfId="10" applyNumberFormat="1" applyFont="1" applyFill="1" applyBorder="1" applyAlignment="1" applyProtection="1">
      <protection locked="0"/>
    </xf>
    <xf numFmtId="38" fontId="0" fillId="0" borderId="21" xfId="0" applyNumberFormat="1" applyFont="1" applyFill="1" applyBorder="1" applyAlignment="1">
      <alignment horizontal="right"/>
    </xf>
    <xf numFmtId="38" fontId="0" fillId="8" borderId="17" xfId="10" applyNumberFormat="1" applyFont="1" applyFill="1" applyBorder="1" applyAlignment="1" applyProtection="1">
      <protection locked="0"/>
    </xf>
    <xf numFmtId="38" fontId="0" fillId="0" borderId="17" xfId="0" applyNumberFormat="1" applyFont="1" applyBorder="1" applyAlignment="1">
      <alignment horizontal="right"/>
    </xf>
    <xf numFmtId="38" fontId="0" fillId="0" borderId="1" xfId="0" applyNumberFormat="1" applyFont="1" applyFill="1" applyBorder="1" applyAlignment="1">
      <alignment horizontal="right"/>
    </xf>
    <xf numFmtId="38" fontId="0" fillId="8" borderId="11" xfId="10" applyNumberFormat="1" applyFont="1" applyFill="1" applyBorder="1" applyAlignment="1" applyProtection="1">
      <alignment horizontal="left"/>
      <protection locked="0"/>
    </xf>
    <xf numFmtId="38" fontId="0" fillId="8" borderId="17" xfId="10" applyNumberFormat="1" applyFont="1" applyFill="1" applyBorder="1" applyAlignment="1" applyProtection="1">
      <alignment horizontal="left"/>
      <protection locked="0"/>
    </xf>
    <xf numFmtId="38" fontId="0" fillId="8" borderId="11" xfId="0" applyNumberFormat="1" applyFont="1" applyFill="1" applyBorder="1" applyAlignment="1" applyProtection="1">
      <alignment vertical="center"/>
      <protection locked="0"/>
    </xf>
    <xf numFmtId="38" fontId="0" fillId="2" borderId="11" xfId="0" applyNumberFormat="1" applyFont="1" applyFill="1" applyBorder="1" applyAlignment="1">
      <alignment vertical="center"/>
    </xf>
    <xf numFmtId="38" fontId="0" fillId="2" borderId="21" xfId="0" applyNumberFormat="1" applyFont="1" applyFill="1" applyBorder="1" applyAlignment="1">
      <alignment vertical="center"/>
    </xf>
    <xf numFmtId="38" fontId="0" fillId="8" borderId="17" xfId="0" applyNumberFormat="1" applyFont="1" applyFill="1" applyBorder="1" applyAlignment="1" applyProtection="1">
      <alignment vertical="center"/>
      <protection locked="0"/>
    </xf>
    <xf numFmtId="38" fontId="0" fillId="2" borderId="17" xfId="0" applyNumberFormat="1" applyFont="1" applyFill="1" applyBorder="1" applyAlignment="1">
      <alignment vertical="center"/>
    </xf>
    <xf numFmtId="38" fontId="0" fillId="2" borderId="1" xfId="0" applyNumberFormat="1" applyFont="1" applyFill="1" applyBorder="1" applyAlignment="1">
      <alignment vertical="center"/>
    </xf>
    <xf numFmtId="170" fontId="0" fillId="0" borderId="17" xfId="0" applyNumberFormat="1" applyFont="1" applyBorder="1" applyAlignment="1">
      <alignment horizontal="right"/>
    </xf>
    <xf numFmtId="0" fontId="17" fillId="0" borderId="1" xfId="6" applyBorder="1"/>
    <xf numFmtId="0" fontId="0" fillId="8" borderId="21" xfId="0" applyFill="1" applyBorder="1" applyAlignment="1" applyProtection="1">
      <alignment horizontal="left" vertical="center"/>
      <protection locked="0"/>
    </xf>
    <xf numFmtId="38" fontId="0" fillId="8" borderId="21" xfId="0" applyNumberFormat="1" applyFill="1" applyBorder="1" applyProtection="1">
      <protection locked="0"/>
    </xf>
    <xf numFmtId="0" fontId="0" fillId="8" borderId="1" xfId="0" applyFill="1" applyBorder="1" applyAlignment="1" applyProtection="1">
      <alignment horizontal="left" vertical="center"/>
      <protection locked="0"/>
    </xf>
    <xf numFmtId="38" fontId="28" fillId="8" borderId="11" xfId="14" applyNumberFormat="1" applyFont="1" applyFill="1" applyBorder="1" applyAlignment="1" applyProtection="1">
      <alignment horizontal="right" vertical="top" wrapText="1"/>
      <protection locked="0"/>
    </xf>
    <xf numFmtId="38" fontId="28" fillId="0" borderId="21" xfId="14" applyNumberFormat="1" applyFont="1" applyFill="1" applyBorder="1" applyAlignment="1" applyProtection="1">
      <alignment horizontal="right" vertical="top" wrapText="1"/>
    </xf>
    <xf numFmtId="49" fontId="28" fillId="8" borderId="11" xfId="14" applyNumberFormat="1" applyFont="1" applyFill="1" applyBorder="1" applyAlignment="1" applyProtection="1">
      <alignment horizontal="left" vertical="top" wrapText="1"/>
      <protection locked="0"/>
    </xf>
    <xf numFmtId="49" fontId="28" fillId="8" borderId="17" xfId="14" applyNumberFormat="1" applyFont="1" applyFill="1" applyBorder="1" applyAlignment="1" applyProtection="1">
      <alignment horizontal="left" vertical="top" wrapText="1"/>
      <protection locked="0"/>
    </xf>
    <xf numFmtId="38" fontId="17" fillId="0" borderId="17" xfId="6" applyNumberFormat="1" applyBorder="1"/>
    <xf numFmtId="38" fontId="28" fillId="0" borderId="17" xfId="14" applyNumberFormat="1" applyFont="1" applyFill="1" applyBorder="1" applyAlignment="1" applyProtection="1">
      <alignment horizontal="right" wrapText="1"/>
    </xf>
    <xf numFmtId="38" fontId="28" fillId="0" borderId="1" xfId="14" applyNumberFormat="1" applyFont="1" applyFill="1" applyBorder="1" applyAlignment="1" applyProtection="1">
      <alignment horizontal="right" wrapText="1"/>
    </xf>
    <xf numFmtId="38" fontId="0" fillId="8" borderId="11" xfId="0" applyNumberFormat="1" applyFill="1" applyBorder="1" applyProtection="1">
      <protection locked="0"/>
    </xf>
    <xf numFmtId="38" fontId="28" fillId="8" borderId="11" xfId="0" applyNumberFormat="1" applyFont="1" applyFill="1" applyBorder="1" applyProtection="1">
      <protection locked="0"/>
    </xf>
    <xf numFmtId="38" fontId="13" fillId="8" borderId="11" xfId="6" quotePrefix="1" applyNumberFormat="1" applyFont="1" applyFill="1" applyBorder="1" applyProtection="1">
      <protection locked="0"/>
    </xf>
    <xf numFmtId="38" fontId="0" fillId="8" borderId="11" xfId="0" applyNumberFormat="1" applyFill="1" applyBorder="1" applyAlignment="1" applyProtection="1">
      <alignment vertical="center"/>
      <protection locked="0"/>
    </xf>
    <xf numFmtId="38" fontId="28" fillId="8" borderId="11" xfId="0" applyNumberFormat="1" applyFont="1" applyFill="1" applyBorder="1" applyAlignment="1" applyProtection="1">
      <alignment vertical="center"/>
      <protection locked="0"/>
    </xf>
    <xf numFmtId="38" fontId="0" fillId="0" borderId="17" xfId="0" applyNumberFormat="1" applyBorder="1" applyAlignment="1"/>
    <xf numFmtId="38" fontId="0" fillId="8" borderId="17" xfId="0" applyNumberFormat="1" applyFill="1" applyBorder="1" applyProtection="1">
      <protection locked="0"/>
    </xf>
    <xf numFmtId="38" fontId="0" fillId="8" borderId="1" xfId="0" applyNumberFormat="1" applyFill="1" applyBorder="1" applyProtection="1">
      <protection locked="0"/>
    </xf>
    <xf numFmtId="38" fontId="28" fillId="0" borderId="17" xfId="0" applyNumberFormat="1" applyFont="1" applyBorder="1"/>
    <xf numFmtId="38" fontId="17" fillId="0" borderId="1" xfId="6" applyNumberFormat="1" applyBorder="1"/>
    <xf numFmtId="38" fontId="17" fillId="0" borderId="21" xfId="6" applyNumberFormat="1" applyBorder="1"/>
    <xf numFmtId="38" fontId="28" fillId="0" borderId="17" xfId="0" applyNumberFormat="1" applyFont="1" applyBorder="1" applyAlignment="1"/>
    <xf numFmtId="38" fontId="28" fillId="0" borderId="1" xfId="0" applyNumberFormat="1" applyFont="1" applyBorder="1" applyAlignment="1"/>
    <xf numFmtId="38" fontId="28" fillId="8" borderId="21" xfId="0" applyNumberFormat="1" applyFont="1" applyFill="1" applyBorder="1" applyProtection="1">
      <protection locked="0"/>
    </xf>
    <xf numFmtId="38" fontId="0" fillId="0" borderId="17" xfId="0" applyNumberFormat="1" applyBorder="1"/>
    <xf numFmtId="38" fontId="0" fillId="0" borderId="11" xfId="0" applyNumberFormat="1" applyBorder="1"/>
    <xf numFmtId="173" fontId="0" fillId="8" borderId="11" xfId="0" applyNumberFormat="1" applyFill="1" applyBorder="1" applyAlignment="1" applyProtection="1">
      <alignment horizontal="right"/>
      <protection locked="0"/>
    </xf>
    <xf numFmtId="173" fontId="0" fillId="0" borderId="21" xfId="0" applyNumberFormat="1" applyFill="1" applyBorder="1"/>
    <xf numFmtId="173" fontId="0" fillId="0" borderId="17" xfId="0" applyNumberFormat="1" applyFill="1" applyBorder="1"/>
    <xf numFmtId="173" fontId="0" fillId="0" borderId="1" xfId="0" applyNumberFormat="1" applyFill="1" applyBorder="1"/>
    <xf numFmtId="38" fontId="0" fillId="8" borderId="11" xfId="0" applyNumberFormat="1" applyFill="1" applyBorder="1" applyAlignment="1" applyProtection="1">
      <alignment horizontal="right"/>
      <protection locked="0"/>
    </xf>
    <xf numFmtId="38" fontId="28" fillId="2" borderId="1" xfId="0" applyNumberFormat="1" applyFont="1" applyFill="1" applyBorder="1" applyAlignment="1">
      <alignment horizontal="right"/>
    </xf>
    <xf numFmtId="38" fontId="0" fillId="8" borderId="11" xfId="10" applyNumberFormat="1" applyFont="1" applyFill="1" applyBorder="1" applyProtection="1">
      <protection locked="0"/>
    </xf>
    <xf numFmtId="38" fontId="0" fillId="8" borderId="21" xfId="10" applyNumberFormat="1" applyFont="1" applyFill="1" applyBorder="1" applyProtection="1">
      <protection locked="0"/>
    </xf>
    <xf numFmtId="38" fontId="0" fillId="8" borderId="21" xfId="0" applyNumberFormat="1" applyFill="1" applyBorder="1" applyAlignment="1" applyProtection="1">
      <alignment vertical="center"/>
      <protection locked="0"/>
    </xf>
    <xf numFmtId="38" fontId="0" fillId="8" borderId="1" xfId="10" applyNumberFormat="1" applyFont="1" applyFill="1" applyBorder="1" applyProtection="1">
      <protection locked="0"/>
    </xf>
    <xf numFmtId="3" fontId="0" fillId="8" borderId="11" xfId="0" applyNumberFormat="1" applyFill="1" applyBorder="1" applyAlignment="1" applyProtection="1">
      <alignment vertical="center"/>
      <protection locked="0"/>
    </xf>
    <xf numFmtId="3" fontId="0" fillId="8" borderId="21" xfId="0" applyNumberFormat="1" applyFill="1" applyBorder="1" applyAlignment="1" applyProtection="1">
      <alignment vertical="center"/>
      <protection locked="0"/>
    </xf>
    <xf numFmtId="38" fontId="0" fillId="8" borderId="11" xfId="0" applyNumberFormat="1" applyFont="1" applyFill="1" applyBorder="1" applyProtection="1">
      <protection locked="0"/>
    </xf>
    <xf numFmtId="38" fontId="0" fillId="8" borderId="21" xfId="0" applyNumberFormat="1" applyFont="1" applyFill="1" applyBorder="1" applyProtection="1">
      <protection locked="0"/>
    </xf>
    <xf numFmtId="38" fontId="0" fillId="0" borderId="17" xfId="0" applyNumberFormat="1" applyFont="1" applyFill="1" applyBorder="1"/>
    <xf numFmtId="38" fontId="28" fillId="8" borderId="1" xfId="0" applyNumberFormat="1" applyFont="1" applyFill="1" applyBorder="1" applyProtection="1">
      <protection locked="0"/>
    </xf>
    <xf numFmtId="38" fontId="28" fillId="0" borderId="17" xfId="0" applyNumberFormat="1" applyFont="1" applyFill="1" applyBorder="1"/>
    <xf numFmtId="38" fontId="17" fillId="0" borderId="17" xfId="6" applyNumberFormat="1" applyFill="1" applyBorder="1"/>
    <xf numFmtId="49" fontId="51" fillId="8" borderId="21" xfId="57" applyNumberFormat="1" applyFill="1" applyBorder="1" applyAlignment="1" applyProtection="1">
      <alignment vertical="center" wrapText="1"/>
      <protection locked="0"/>
    </xf>
    <xf numFmtId="38" fontId="51" fillId="8" borderId="11" xfId="57" applyNumberFormat="1" applyFill="1" applyBorder="1" applyProtection="1">
      <protection locked="0"/>
    </xf>
    <xf numFmtId="38" fontId="51" fillId="8" borderId="21" xfId="57" applyNumberFormat="1" applyFill="1" applyBorder="1" applyProtection="1">
      <protection locked="0"/>
    </xf>
    <xf numFmtId="49" fontId="51" fillId="8" borderId="1" xfId="57" applyNumberFormat="1" applyFill="1" applyBorder="1" applyAlignment="1" applyProtection="1">
      <alignment vertical="center" wrapText="1"/>
      <protection locked="0"/>
    </xf>
    <xf numFmtId="0" fontId="0" fillId="8" borderId="11" xfId="0" applyFill="1" applyBorder="1" applyAlignment="1" applyProtection="1">
      <alignment horizontal="left"/>
      <protection locked="0"/>
    </xf>
    <xf numFmtId="9" fontId="0" fillId="0" borderId="11" xfId="0" applyNumberFormat="1" applyFill="1" applyBorder="1" applyAlignment="1" applyProtection="1">
      <alignment horizontal="right"/>
    </xf>
    <xf numFmtId="9" fontId="0" fillId="0" borderId="21" xfId="0" applyNumberFormat="1" applyFill="1" applyBorder="1" applyAlignment="1" applyProtection="1">
      <alignment horizontal="right"/>
    </xf>
    <xf numFmtId="0" fontId="0" fillId="8" borderId="17" xfId="0" applyFill="1" applyBorder="1" applyAlignment="1" applyProtection="1">
      <alignment horizontal="left"/>
      <protection locked="0"/>
    </xf>
    <xf numFmtId="38" fontId="17" fillId="0" borderId="17" xfId="6" applyNumberFormat="1" applyBorder="1" applyAlignment="1" applyProtection="1">
      <alignment horizontal="right"/>
    </xf>
    <xf numFmtId="9" fontId="0" fillId="0" borderId="11" xfId="0" applyNumberFormat="1" applyFill="1" applyBorder="1" applyProtection="1"/>
    <xf numFmtId="38" fontId="17" fillId="0" borderId="17" xfId="6" applyNumberFormat="1" applyBorder="1" applyProtection="1"/>
    <xf numFmtId="9" fontId="0" fillId="0" borderId="1" xfId="0" applyNumberFormat="1" applyFill="1" applyBorder="1" applyProtection="1"/>
    <xf numFmtId="0" fontId="0" fillId="8" borderId="11" xfId="0" applyFill="1" applyBorder="1" applyProtection="1">
      <protection locked="0"/>
    </xf>
    <xf numFmtId="0" fontId="0" fillId="8" borderId="11" xfId="0" applyFill="1" applyBorder="1" applyAlignment="1" applyProtection="1">
      <protection locked="0"/>
    </xf>
    <xf numFmtId="0" fontId="0" fillId="8" borderId="17" xfId="0" applyFill="1" applyBorder="1" applyProtection="1">
      <protection locked="0"/>
    </xf>
    <xf numFmtId="0" fontId="0" fillId="8" borderId="17" xfId="0" applyFill="1" applyBorder="1" applyAlignment="1" applyProtection="1">
      <protection locked="0"/>
    </xf>
    <xf numFmtId="0" fontId="0" fillId="8" borderId="11" xfId="0" applyFill="1" applyBorder="1" applyAlignment="1" applyProtection="1">
      <alignment horizontal="center" vertical="center"/>
      <protection locked="0"/>
    </xf>
    <xf numFmtId="0" fontId="0" fillId="8" borderId="11" xfId="0" applyFill="1" applyBorder="1" applyAlignment="1" applyProtection="1">
      <alignment vertical="center"/>
      <protection locked="0"/>
    </xf>
    <xf numFmtId="10" fontId="0" fillId="8" borderId="11" xfId="0" applyNumberFormat="1" applyFill="1" applyBorder="1" applyProtection="1">
      <protection locked="0"/>
    </xf>
    <xf numFmtId="0" fontId="0" fillId="8" borderId="17" xfId="0" applyFill="1" applyBorder="1" applyAlignment="1" applyProtection="1">
      <alignment horizontal="center" vertical="center"/>
      <protection locked="0"/>
    </xf>
    <xf numFmtId="0" fontId="0" fillId="8" borderId="17" xfId="0" applyFill="1" applyBorder="1" applyAlignment="1" applyProtection="1">
      <alignment vertical="center"/>
      <protection locked="0"/>
    </xf>
    <xf numFmtId="10" fontId="0" fillId="8" borderId="17" xfId="0" applyNumberFormat="1" applyFill="1" applyBorder="1" applyProtection="1">
      <protection locked="0"/>
    </xf>
    <xf numFmtId="3" fontId="0" fillId="0" borderId="17" xfId="0" applyNumberFormat="1" applyBorder="1" applyAlignment="1"/>
    <xf numFmtId="3" fontId="0" fillId="0" borderId="1" xfId="0" applyNumberFormat="1" applyBorder="1" applyAlignment="1"/>
    <xf numFmtId="3" fontId="0" fillId="8" borderId="11" xfId="0" applyNumberFormat="1" applyFill="1" applyBorder="1" applyProtection="1">
      <protection locked="0"/>
    </xf>
    <xf numFmtId="3" fontId="0" fillId="8" borderId="21" xfId="0" applyNumberFormat="1" applyFill="1" applyBorder="1" applyProtection="1">
      <protection locked="0"/>
    </xf>
    <xf numFmtId="38" fontId="0" fillId="2" borderId="17" xfId="0" applyNumberFormat="1" applyFill="1" applyBorder="1" applyAlignment="1" applyProtection="1">
      <alignment vertical="center"/>
    </xf>
    <xf numFmtId="38" fontId="0" fillId="2" borderId="1" xfId="0" applyNumberFormat="1" applyFill="1" applyBorder="1" applyAlignment="1" applyProtection="1">
      <alignment vertical="center"/>
    </xf>
    <xf numFmtId="0" fontId="0" fillId="8" borderId="21" xfId="0" applyFill="1" applyBorder="1" applyAlignment="1" applyProtection="1">
      <alignment horizontal="center" vertical="center"/>
      <protection locked="0"/>
    </xf>
    <xf numFmtId="38" fontId="0" fillId="8" borderId="17" xfId="0" applyNumberFormat="1" applyFill="1" applyBorder="1" applyAlignment="1" applyProtection="1">
      <alignment vertical="center"/>
      <protection locked="0"/>
    </xf>
    <xf numFmtId="0" fontId="0" fillId="8" borderId="1" xfId="0" applyFill="1" applyBorder="1" applyAlignment="1" applyProtection="1">
      <alignment horizontal="center" vertical="center"/>
      <protection locked="0"/>
    </xf>
    <xf numFmtId="0" fontId="28" fillId="8" borderId="21" xfId="29" applyFont="1" applyFill="1" applyBorder="1" applyAlignment="1" applyProtection="1">
      <alignment wrapText="1"/>
      <protection locked="0"/>
    </xf>
    <xf numFmtId="38" fontId="0" fillId="8" borderId="11" xfId="7" applyNumberFormat="1" applyFont="1" applyFill="1" applyBorder="1" applyAlignment="1" applyProtection="1">
      <alignment horizontal="right"/>
      <protection locked="0"/>
    </xf>
    <xf numFmtId="0" fontId="28" fillId="8" borderId="21" xfId="29" applyFont="1" applyFill="1" applyBorder="1" applyProtection="1">
      <protection locked="0"/>
    </xf>
    <xf numFmtId="0" fontId="28" fillId="8" borderId="1" xfId="29" applyFont="1" applyFill="1" applyBorder="1" applyProtection="1">
      <protection locked="0"/>
    </xf>
    <xf numFmtId="38" fontId="0" fillId="0" borderId="17" xfId="10" applyNumberFormat="1" applyFont="1" applyFill="1" applyBorder="1"/>
    <xf numFmtId="38" fontId="0" fillId="0" borderId="1" xfId="10" applyNumberFormat="1" applyFont="1" applyFill="1" applyBorder="1"/>
    <xf numFmtId="38" fontId="0" fillId="0" borderId="11" xfId="10" applyNumberFormat="1" applyFont="1" applyFill="1" applyBorder="1"/>
    <xf numFmtId="38" fontId="0" fillId="0" borderId="21" xfId="10" applyNumberFormat="1" applyFont="1" applyFill="1" applyBorder="1"/>
    <xf numFmtId="38" fontId="51" fillId="8" borderId="17" xfId="57" applyNumberFormat="1" applyFill="1" applyBorder="1" applyProtection="1">
      <protection locked="0"/>
    </xf>
    <xf numFmtId="38" fontId="51" fillId="8" borderId="1" xfId="57" applyNumberFormat="1" applyFill="1" applyBorder="1" applyProtection="1">
      <protection locked="0"/>
    </xf>
    <xf numFmtId="38" fontId="0" fillId="0" borderId="17" xfId="0" applyNumberFormat="1" applyFont="1" applyBorder="1"/>
    <xf numFmtId="38" fontId="0" fillId="0" borderId="1" xfId="0" applyNumberFormat="1" applyFont="1" applyBorder="1"/>
    <xf numFmtId="38" fontId="0" fillId="0" borderId="11" xfId="0" applyNumberFormat="1" applyFont="1" applyBorder="1"/>
    <xf numFmtId="38" fontId="0" fillId="0" borderId="21" xfId="0" applyNumberFormat="1" applyFont="1" applyBorder="1"/>
    <xf numFmtId="38" fontId="51" fillId="0" borderId="17" xfId="57" applyNumberFormat="1" applyBorder="1"/>
    <xf numFmtId="38" fontId="51" fillId="0" borderId="1" xfId="57" applyNumberFormat="1" applyBorder="1"/>
    <xf numFmtId="38" fontId="51" fillId="0" borderId="11" xfId="57" applyNumberFormat="1" applyBorder="1"/>
    <xf numFmtId="38" fontId="51" fillId="0" borderId="21" xfId="57" applyNumberFormat="1" applyBorder="1"/>
    <xf numFmtId="38" fontId="51" fillId="0" borderId="17" xfId="57" applyNumberFormat="1" applyBorder="1" applyAlignment="1"/>
    <xf numFmtId="38" fontId="51" fillId="0" borderId="1" xfId="57" applyNumberFormat="1" applyBorder="1" applyAlignment="1"/>
    <xf numFmtId="38" fontId="68" fillId="0" borderId="17" xfId="57" applyNumberFormat="1" applyFont="1" applyBorder="1"/>
    <xf numFmtId="38" fontId="68" fillId="0" borderId="1" xfId="57" applyNumberFormat="1" applyFont="1" applyBorder="1"/>
    <xf numFmtId="173" fontId="51" fillId="8" borderId="11" xfId="86" applyNumberFormat="1" applyFill="1" applyBorder="1" applyProtection="1">
      <protection locked="0"/>
    </xf>
    <xf numFmtId="173" fontId="51" fillId="8" borderId="17" xfId="86" applyNumberFormat="1" applyFill="1" applyBorder="1" applyProtection="1">
      <protection locked="0"/>
    </xf>
    <xf numFmtId="173" fontId="51" fillId="0" borderId="17" xfId="86" applyNumberFormat="1" applyFill="1" applyBorder="1" applyProtection="1"/>
    <xf numFmtId="38" fontId="0" fillId="0" borderId="1" xfId="0" applyNumberFormat="1" applyFont="1" applyBorder="1" applyProtection="1"/>
    <xf numFmtId="173" fontId="51" fillId="0" borderId="11" xfId="86" applyNumberFormat="1" applyFill="1" applyBorder="1" applyProtection="1"/>
    <xf numFmtId="38" fontId="0" fillId="0" borderId="21" xfId="0" applyNumberFormat="1" applyFont="1" applyBorder="1" applyProtection="1"/>
    <xf numFmtId="38" fontId="28" fillId="0" borderId="1" xfId="0" applyNumberFormat="1" applyFont="1" applyBorder="1" applyProtection="1"/>
    <xf numFmtId="173" fontId="51" fillId="0" borderId="21" xfId="86" applyNumberFormat="1" applyFill="1" applyBorder="1" applyProtection="1"/>
    <xf numFmtId="173" fontId="51" fillId="0" borderId="1" xfId="86" applyNumberFormat="1" applyFill="1" applyBorder="1" applyProtection="1"/>
    <xf numFmtId="49" fontId="51" fillId="8" borderId="11" xfId="86" applyNumberFormat="1" applyFill="1" applyBorder="1" applyAlignment="1" applyProtection="1">
      <alignment horizontal="left"/>
      <protection locked="0"/>
    </xf>
    <xf numFmtId="49" fontId="51" fillId="8" borderId="11" xfId="86" applyNumberFormat="1" applyFill="1" applyBorder="1" applyAlignment="1" applyProtection="1">
      <protection locked="0"/>
    </xf>
    <xf numFmtId="0" fontId="51" fillId="8" borderId="11" xfId="86" applyFill="1" applyBorder="1" applyAlignment="1" applyProtection="1">
      <protection locked="0"/>
    </xf>
    <xf numFmtId="49" fontId="51" fillId="8" borderId="21" xfId="86" applyNumberFormat="1" applyFill="1" applyBorder="1" applyAlignment="1" applyProtection="1">
      <alignment horizontal="center"/>
      <protection locked="0"/>
    </xf>
    <xf numFmtId="49" fontId="51" fillId="8" borderId="17" xfId="86" applyNumberFormat="1" applyFill="1" applyBorder="1" applyAlignment="1" applyProtection="1">
      <alignment horizontal="left"/>
      <protection locked="0"/>
    </xf>
    <xf numFmtId="49" fontId="51" fillId="8" borderId="17" xfId="86" applyNumberFormat="1" applyFill="1" applyBorder="1" applyAlignment="1" applyProtection="1">
      <protection locked="0"/>
    </xf>
    <xf numFmtId="0" fontId="51" fillId="8" borderId="17" xfId="86" applyFill="1" applyBorder="1" applyAlignment="1" applyProtection="1">
      <protection locked="0"/>
    </xf>
    <xf numFmtId="49" fontId="51" fillId="8" borderId="1" xfId="86" applyNumberFormat="1" applyFill="1" applyBorder="1" applyAlignment="1" applyProtection="1">
      <alignment horizontal="center"/>
      <protection locked="0"/>
    </xf>
    <xf numFmtId="173" fontId="51" fillId="8" borderId="21" xfId="86" applyNumberFormat="1" applyFill="1" applyBorder="1" applyProtection="1">
      <protection locked="0"/>
    </xf>
    <xf numFmtId="173" fontId="51" fillId="8" borderId="1" xfId="86" applyNumberFormat="1" applyFill="1" applyBorder="1" applyProtection="1">
      <protection locked="0"/>
    </xf>
    <xf numFmtId="0" fontId="28" fillId="8" borderId="11" xfId="0" applyFont="1" applyFill="1" applyBorder="1" applyAlignment="1" applyProtection="1">
      <protection locked="0"/>
    </xf>
    <xf numFmtId="49" fontId="51" fillId="8" borderId="11" xfId="86" applyNumberFormat="1" applyFill="1" applyBorder="1" applyAlignment="1" applyProtection="1">
      <alignment horizontal="center"/>
      <protection locked="0"/>
    </xf>
    <xf numFmtId="38" fontId="0" fillId="0" borderId="21" xfId="0" applyNumberFormat="1" applyFont="1" applyFill="1" applyBorder="1"/>
    <xf numFmtId="49" fontId="51" fillId="8" borderId="32" xfId="86" applyNumberFormat="1" applyFill="1" applyBorder="1" applyAlignment="1" applyProtection="1">
      <alignment horizontal="center"/>
      <protection locked="0"/>
    </xf>
    <xf numFmtId="0" fontId="28" fillId="8" borderId="17" xfId="0" applyFont="1" applyFill="1" applyBorder="1" applyAlignment="1" applyProtection="1">
      <protection locked="0"/>
    </xf>
    <xf numFmtId="49" fontId="51" fillId="8" borderId="33" xfId="86" applyNumberFormat="1" applyFill="1" applyBorder="1" applyAlignment="1" applyProtection="1">
      <alignment horizontal="center"/>
      <protection locked="0"/>
    </xf>
    <xf numFmtId="173" fontId="51" fillId="0" borderId="34" xfId="86" applyNumberFormat="1" applyFill="1" applyBorder="1" applyProtection="1"/>
    <xf numFmtId="179" fontId="51" fillId="8" borderId="11" xfId="86" applyNumberFormat="1" applyFill="1" applyBorder="1" applyAlignment="1" applyProtection="1">
      <alignment horizontal="center"/>
      <protection locked="0"/>
    </xf>
    <xf numFmtId="49" fontId="51" fillId="8" borderId="35" xfId="86" applyNumberFormat="1" applyFill="1" applyBorder="1" applyAlignment="1" applyProtection="1">
      <alignment horizontal="center"/>
      <protection locked="0"/>
    </xf>
    <xf numFmtId="180" fontId="51" fillId="8" borderId="11" xfId="86" applyNumberFormat="1" applyFill="1" applyBorder="1" applyProtection="1">
      <protection locked="0"/>
    </xf>
    <xf numFmtId="173" fontId="51" fillId="8" borderId="35" xfId="86" applyNumberFormat="1" applyFill="1" applyBorder="1" applyProtection="1">
      <protection locked="0"/>
    </xf>
    <xf numFmtId="173" fontId="51" fillId="8" borderId="36" xfId="86" applyNumberFormat="1" applyFill="1" applyBorder="1" applyProtection="1">
      <protection locked="0"/>
    </xf>
    <xf numFmtId="180" fontId="51" fillId="8" borderId="32" xfId="86" applyNumberFormat="1" applyFill="1" applyBorder="1" applyProtection="1">
      <protection locked="0"/>
    </xf>
    <xf numFmtId="173" fontId="51" fillId="8" borderId="37" xfId="86" applyNumberFormat="1" applyFill="1" applyBorder="1" applyProtection="1">
      <protection locked="0"/>
    </xf>
    <xf numFmtId="173" fontId="51" fillId="8" borderId="38" xfId="86" applyNumberFormat="1" applyFill="1" applyBorder="1" applyProtection="1">
      <protection locked="0"/>
    </xf>
    <xf numFmtId="179" fontId="51" fillId="8" borderId="33" xfId="86" applyNumberFormat="1" applyFill="1" applyBorder="1" applyAlignment="1" applyProtection="1">
      <alignment horizontal="center"/>
      <protection locked="0"/>
    </xf>
    <xf numFmtId="49" fontId="51" fillId="8" borderId="39" xfId="86" applyNumberFormat="1" applyFill="1" applyBorder="1" applyAlignment="1" applyProtection="1">
      <alignment horizontal="center"/>
      <protection locked="0"/>
    </xf>
    <xf numFmtId="180" fontId="51" fillId="8" borderId="40" xfId="86" applyNumberFormat="1" applyFill="1" applyBorder="1" applyProtection="1">
      <protection locked="0"/>
    </xf>
    <xf numFmtId="38" fontId="51" fillId="8" borderId="35" xfId="86" applyNumberFormat="1" applyFill="1" applyBorder="1" applyProtection="1">
      <protection locked="0"/>
    </xf>
    <xf numFmtId="49" fontId="51" fillId="8" borderId="17" xfId="86" applyNumberFormat="1" applyFill="1" applyBorder="1" applyAlignment="1" applyProtection="1">
      <alignment wrapText="1"/>
      <protection locked="0"/>
    </xf>
    <xf numFmtId="38" fontId="51" fillId="0" borderId="41" xfId="86" applyNumberFormat="1" applyBorder="1"/>
    <xf numFmtId="38" fontId="51" fillId="0" borderId="42" xfId="86" applyNumberFormat="1" applyBorder="1"/>
    <xf numFmtId="0" fontId="28" fillId="8" borderId="13" xfId="0" applyFont="1" applyFill="1" applyBorder="1" applyAlignment="1" applyProtection="1">
      <alignment horizontal="center" vertical="center" wrapText="1"/>
      <protection locked="0"/>
    </xf>
    <xf numFmtId="0" fontId="28" fillId="8" borderId="19" xfId="0" applyFont="1" applyFill="1" applyBorder="1" applyAlignment="1" applyProtection="1">
      <alignment horizontal="center" vertical="center" wrapText="1"/>
      <protection locked="0"/>
    </xf>
    <xf numFmtId="0" fontId="28" fillId="8" borderId="43" xfId="0" applyFont="1" applyFill="1" applyBorder="1" applyAlignment="1" applyProtection="1">
      <alignment horizontal="center" vertical="center" wrapText="1"/>
      <protection locked="0"/>
    </xf>
    <xf numFmtId="38" fontId="51" fillId="8" borderId="44" xfId="86" applyNumberFormat="1" applyFill="1" applyBorder="1" applyProtection="1">
      <protection locked="0"/>
    </xf>
    <xf numFmtId="38" fontId="51" fillId="0" borderId="45" xfId="86" applyNumberFormat="1" applyBorder="1"/>
    <xf numFmtId="38" fontId="17" fillId="2" borderId="1" xfId="6" applyNumberFormat="1" applyFill="1" applyBorder="1"/>
    <xf numFmtId="0" fontId="28" fillId="8" borderId="18" xfId="0" applyFont="1" applyFill="1" applyBorder="1" applyAlignment="1" applyProtection="1">
      <alignment horizontal="center" vertical="center" wrapText="1"/>
      <protection locked="0"/>
    </xf>
    <xf numFmtId="38" fontId="51" fillId="8" borderId="11" xfId="86" applyNumberFormat="1" applyFill="1" applyBorder="1" applyProtection="1">
      <protection locked="0"/>
    </xf>
    <xf numFmtId="38" fontId="51" fillId="2" borderId="21" xfId="57" applyNumberFormat="1" applyFill="1" applyBorder="1" applyProtection="1"/>
    <xf numFmtId="38" fontId="17" fillId="0" borderId="1" xfId="6" applyNumberFormat="1" applyBorder="1" applyProtection="1"/>
    <xf numFmtId="38" fontId="51" fillId="8" borderId="11" xfId="57" applyNumberFormat="1" applyFill="1" applyBorder="1" applyAlignment="1" applyProtection="1">
      <alignment horizontal="right"/>
      <protection locked="0"/>
    </xf>
    <xf numFmtId="38" fontId="51" fillId="8" borderId="21" xfId="57" applyNumberFormat="1" applyFill="1" applyBorder="1" applyAlignment="1" applyProtection="1">
      <alignment horizontal="right"/>
      <protection locked="0"/>
    </xf>
    <xf numFmtId="10" fontId="0" fillId="0" borderId="21" xfId="0" applyNumberFormat="1" applyFill="1" applyBorder="1" applyAlignment="1">
      <alignment horizontal="right" vertical="center"/>
    </xf>
    <xf numFmtId="10" fontId="0" fillId="0" borderId="1" xfId="0" applyNumberFormat="1" applyBorder="1" applyAlignment="1">
      <alignment horizontal="right"/>
    </xf>
    <xf numFmtId="0" fontId="0" fillId="8" borderId="11" xfId="0" applyFont="1" applyFill="1" applyBorder="1" applyAlignment="1" applyProtection="1">
      <alignment horizontal="center"/>
      <protection locked="0"/>
    </xf>
    <xf numFmtId="0" fontId="0" fillId="8" borderId="11" xfId="0" applyFont="1" applyFill="1" applyBorder="1" applyProtection="1">
      <protection locked="0"/>
    </xf>
    <xf numFmtId="165" fontId="0" fillId="8" borderId="21" xfId="10" applyFont="1" applyFill="1" applyBorder="1" applyProtection="1">
      <protection locked="0"/>
    </xf>
    <xf numFmtId="0" fontId="0" fillId="8" borderId="17" xfId="0" applyFont="1" applyFill="1" applyBorder="1" applyAlignment="1" applyProtection="1">
      <alignment horizontal="center"/>
      <protection locked="0"/>
    </xf>
    <xf numFmtId="0" fontId="0" fillId="8" borderId="17" xfId="0" applyFont="1" applyFill="1" applyBorder="1" applyProtection="1">
      <protection locked="0"/>
    </xf>
    <xf numFmtId="38" fontId="0" fillId="8" borderId="17" xfId="0" applyNumberFormat="1" applyFont="1" applyFill="1" applyBorder="1" applyProtection="1">
      <protection locked="0"/>
    </xf>
    <xf numFmtId="165" fontId="0" fillId="8" borderId="1" xfId="10" applyFont="1" applyFill="1" applyBorder="1" applyProtection="1">
      <protection locked="0"/>
    </xf>
    <xf numFmtId="166" fontId="0" fillId="8" borderId="11" xfId="10" applyNumberFormat="1" applyFont="1" applyFill="1" applyBorder="1" applyAlignment="1" applyProtection="1">
      <alignment horizontal="left" vertical="top" wrapText="1"/>
      <protection locked="0"/>
    </xf>
    <xf numFmtId="166" fontId="0" fillId="8" borderId="21" xfId="10" applyNumberFormat="1" applyFont="1" applyFill="1" applyBorder="1" applyAlignment="1" applyProtection="1">
      <alignment horizontal="left" vertical="top" wrapText="1"/>
      <protection locked="0"/>
    </xf>
    <xf numFmtId="38" fontId="0" fillId="2" borderId="17" xfId="10" applyNumberFormat="1" applyFont="1" applyFill="1" applyBorder="1" applyAlignment="1"/>
    <xf numFmtId="38" fontId="0" fillId="2" borderId="1" xfId="10" applyNumberFormat="1" applyFont="1" applyFill="1" applyBorder="1" applyAlignment="1"/>
    <xf numFmtId="38" fontId="0" fillId="2" borderId="17" xfId="0" applyNumberFormat="1" applyFill="1" applyBorder="1"/>
    <xf numFmtId="0" fontId="0" fillId="8" borderId="21" xfId="0" applyFill="1" applyBorder="1" applyProtection="1">
      <protection locked="0"/>
    </xf>
    <xf numFmtId="0" fontId="0" fillId="8" borderId="1" xfId="0" applyFill="1" applyBorder="1" applyProtection="1">
      <protection locked="0"/>
    </xf>
    <xf numFmtId="38" fontId="28" fillId="8" borderId="17" xfId="0" applyNumberFormat="1" applyFont="1" applyFill="1" applyBorder="1" applyAlignment="1" applyProtection="1">
      <alignment horizontal="right"/>
      <protection locked="0"/>
    </xf>
    <xf numFmtId="38" fontId="10" fillId="0" borderId="17" xfId="0" applyNumberFormat="1" applyFont="1" applyFill="1" applyBorder="1" applyAlignment="1">
      <alignment horizontal="right"/>
    </xf>
    <xf numFmtId="38" fontId="10" fillId="0" borderId="1" xfId="0" applyNumberFormat="1" applyFont="1" applyFill="1" applyBorder="1" applyAlignment="1">
      <alignment horizontal="right"/>
    </xf>
    <xf numFmtId="38" fontId="10" fillId="0" borderId="1" xfId="0" applyNumberFormat="1" applyFont="1" applyFill="1" applyBorder="1" applyAlignment="1" applyProtection="1">
      <alignment horizontal="right"/>
    </xf>
    <xf numFmtId="38" fontId="0" fillId="8" borderId="17" xfId="0" applyNumberFormat="1" applyFill="1" applyBorder="1" applyAlignment="1" applyProtection="1">
      <alignment horizontal="right"/>
      <protection locked="0"/>
    </xf>
    <xf numFmtId="0" fontId="0" fillId="8" borderId="17" xfId="0" applyFont="1" applyFill="1" applyBorder="1" applyAlignment="1" applyProtection="1">
      <alignment vertical="top" wrapText="1"/>
      <protection locked="0"/>
    </xf>
    <xf numFmtId="10" fontId="0" fillId="0" borderId="17" xfId="0" applyNumberFormat="1" applyBorder="1"/>
    <xf numFmtId="38" fontId="0" fillId="0" borderId="1" xfId="0" applyNumberFormat="1" applyFont="1" applyBorder="1" applyAlignment="1"/>
    <xf numFmtId="38" fontId="17" fillId="2" borderId="1" xfId="6" applyNumberFormat="1" applyFill="1" applyBorder="1" applyAlignment="1"/>
    <xf numFmtId="38" fontId="17" fillId="2" borderId="1" xfId="6" quotePrefix="1" applyNumberFormat="1" applyFill="1" applyBorder="1" applyProtection="1"/>
    <xf numFmtId="38" fontId="0" fillId="0" borderId="21" xfId="0" applyNumberFormat="1" applyFont="1" applyBorder="1" applyAlignment="1">
      <alignment vertical="center"/>
    </xf>
    <xf numFmtId="38" fontId="0" fillId="0" borderId="17" xfId="0" applyNumberFormat="1" applyFont="1" applyBorder="1" applyAlignment="1">
      <alignment vertical="center"/>
    </xf>
    <xf numFmtId="38" fontId="0" fillId="0" borderId="1" xfId="0" applyNumberFormat="1" applyFont="1" applyBorder="1" applyAlignment="1">
      <alignment vertical="center"/>
    </xf>
    <xf numFmtId="38" fontId="0" fillId="0" borderId="11" xfId="0" applyNumberFormat="1" applyFont="1" applyBorder="1" applyAlignment="1">
      <alignment vertical="center"/>
    </xf>
    <xf numFmtId="38" fontId="0" fillId="2" borderId="17" xfId="0" applyNumberFormat="1" applyFont="1" applyFill="1" applyBorder="1" applyAlignment="1"/>
    <xf numFmtId="38" fontId="28" fillId="0" borderId="21" xfId="0" applyNumberFormat="1" applyFont="1" applyFill="1" applyBorder="1" applyAlignment="1" applyProtection="1">
      <alignment vertical="center"/>
    </xf>
    <xf numFmtId="10" fontId="0" fillId="8" borderId="46" xfId="7" applyNumberFormat="1" applyFont="1" applyFill="1" applyBorder="1" applyProtection="1">
      <protection locked="0"/>
    </xf>
    <xf numFmtId="10" fontId="0" fillId="8" borderId="46" xfId="0" applyNumberFormat="1" applyFill="1" applyBorder="1" applyProtection="1">
      <protection locked="0"/>
    </xf>
    <xf numFmtId="10" fontId="0" fillId="0" borderId="47" xfId="7" applyNumberFormat="1" applyFont="1" applyFill="1" applyBorder="1" applyProtection="1"/>
    <xf numFmtId="38" fontId="28" fillId="0" borderId="21" xfId="0" applyNumberFormat="1" applyFont="1" applyFill="1" applyBorder="1" applyProtection="1"/>
    <xf numFmtId="38" fontId="0" fillId="2" borderId="11" xfId="0" applyNumberFormat="1" applyFill="1" applyBorder="1" applyProtection="1"/>
    <xf numFmtId="38" fontId="17" fillId="0" borderId="21" xfId="6" applyNumberFormat="1" applyFill="1" applyBorder="1" applyProtection="1"/>
    <xf numFmtId="10" fontId="0" fillId="0" borderId="48" xfId="7" applyNumberFormat="1" applyFont="1" applyFill="1" applyBorder="1" applyAlignment="1" applyProtection="1">
      <alignment horizontal="right"/>
    </xf>
    <xf numFmtId="10" fontId="0" fillId="0" borderId="49" xfId="7" applyNumberFormat="1" applyFont="1" applyFill="1" applyBorder="1" applyProtection="1"/>
    <xf numFmtId="38" fontId="0" fillId="0" borderId="21" xfId="0" applyNumberFormat="1" applyFill="1" applyBorder="1" applyProtection="1"/>
    <xf numFmtId="10" fontId="0" fillId="8" borderId="48" xfId="0" applyNumberFormat="1" applyFill="1" applyBorder="1" applyProtection="1">
      <protection locked="0"/>
    </xf>
    <xf numFmtId="38" fontId="0" fillId="2" borderId="11" xfId="0" applyNumberFormat="1" applyFill="1" applyBorder="1"/>
    <xf numFmtId="10" fontId="0" fillId="0" borderId="48" xfId="7" applyNumberFormat="1" applyFont="1" applyFill="1" applyBorder="1" applyAlignment="1">
      <alignment horizontal="right"/>
    </xf>
    <xf numFmtId="38" fontId="28" fillId="0" borderId="17" xfId="0" applyNumberFormat="1" applyFont="1" applyFill="1" applyBorder="1" applyAlignment="1"/>
    <xf numFmtId="38" fontId="0" fillId="0" borderId="1" xfId="0" applyNumberFormat="1" applyFill="1" applyBorder="1" applyAlignment="1" applyProtection="1">
      <alignment vertical="center"/>
    </xf>
    <xf numFmtId="38" fontId="0" fillId="0" borderId="1" xfId="0" applyNumberFormat="1" applyFont="1" applyFill="1" applyBorder="1" applyAlignment="1"/>
    <xf numFmtId="38" fontId="0" fillId="0" borderId="11" xfId="0" applyNumberFormat="1" applyFont="1" applyFill="1" applyBorder="1" applyAlignment="1">
      <alignment horizontal="right"/>
    </xf>
    <xf numFmtId="38" fontId="0" fillId="0" borderId="17" xfId="0" applyNumberFormat="1" applyFont="1" applyFill="1" applyBorder="1" applyAlignment="1">
      <alignment horizontal="right"/>
    </xf>
    <xf numFmtId="38" fontId="0" fillId="2" borderId="21" xfId="0" applyNumberFormat="1" applyFont="1" applyFill="1" applyBorder="1" applyProtection="1"/>
    <xf numFmtId="38" fontId="0" fillId="2" borderId="1" xfId="0" applyNumberFormat="1" applyFont="1" applyFill="1" applyBorder="1" applyProtection="1"/>
    <xf numFmtId="38" fontId="0" fillId="0" borderId="21" xfId="0" applyNumberFormat="1" applyFont="1" applyFill="1" applyBorder="1" applyProtection="1"/>
    <xf numFmtId="40" fontId="28" fillId="0" borderId="21" xfId="7" quotePrefix="1" applyNumberFormat="1" applyFont="1" applyFill="1" applyBorder="1" applyAlignment="1" applyProtection="1">
      <alignment horizontal="right"/>
    </xf>
    <xf numFmtId="40" fontId="28" fillId="0" borderId="1" xfId="7" quotePrefix="1" applyNumberFormat="1" applyFont="1" applyFill="1" applyBorder="1" applyAlignment="1" applyProtection="1">
      <alignment horizontal="right"/>
    </xf>
    <xf numFmtId="40" fontId="28" fillId="8" borderId="21" xfId="7" quotePrefix="1" applyNumberFormat="1" applyFont="1" applyFill="1" applyBorder="1" applyAlignment="1" applyProtection="1">
      <alignment horizontal="right"/>
      <protection locked="0"/>
    </xf>
    <xf numFmtId="40" fontId="28" fillId="8" borderId="1" xfId="7" quotePrefix="1" applyNumberFormat="1" applyFont="1" applyFill="1" applyBorder="1" applyAlignment="1" applyProtection="1">
      <alignment horizontal="right"/>
      <protection locked="0"/>
    </xf>
    <xf numFmtId="49" fontId="0" fillId="8" borderId="1" xfId="0" applyNumberFormat="1" applyFill="1" applyBorder="1" applyAlignment="1" applyProtection="1">
      <alignment horizontal="left" vertical="top" wrapText="1"/>
      <protection locked="0"/>
    </xf>
    <xf numFmtId="0" fontId="0" fillId="20" borderId="11" xfId="0" applyFont="1" applyFill="1" applyBorder="1" applyAlignment="1" applyProtection="1">
      <alignment vertical="top"/>
      <protection locked="0"/>
    </xf>
    <xf numFmtId="3" fontId="0" fillId="20" borderId="11" xfId="0" applyNumberFormat="1" applyFont="1" applyFill="1" applyBorder="1" applyAlignment="1" applyProtection="1">
      <alignment vertical="top"/>
      <protection locked="0"/>
    </xf>
    <xf numFmtId="0" fontId="0" fillId="20" borderId="21" xfId="0" applyFont="1" applyFill="1" applyBorder="1" applyAlignment="1" applyProtection="1">
      <alignment vertical="top"/>
      <protection locked="0"/>
    </xf>
    <xf numFmtId="0" fontId="0" fillId="20" borderId="17" xfId="0" applyFont="1" applyFill="1" applyBorder="1" applyAlignment="1" applyProtection="1">
      <alignment vertical="top"/>
      <protection locked="0"/>
    </xf>
    <xf numFmtId="3" fontId="0" fillId="20" borderId="17" xfId="0" applyNumberFormat="1" applyFont="1" applyFill="1" applyBorder="1" applyAlignment="1" applyProtection="1">
      <alignment vertical="top"/>
      <protection locked="0"/>
    </xf>
    <xf numFmtId="0" fontId="0" fillId="20" borderId="1" xfId="0" applyFont="1" applyFill="1" applyBorder="1" applyAlignment="1" applyProtection="1">
      <alignment vertical="top"/>
      <protection locked="0"/>
    </xf>
    <xf numFmtId="38" fontId="28" fillId="8" borderId="21" xfId="7" quotePrefix="1" applyNumberFormat="1" applyFont="1" applyFill="1" applyBorder="1" applyAlignment="1" applyProtection="1">
      <alignment horizontal="right"/>
      <protection locked="0"/>
    </xf>
    <xf numFmtId="182" fontId="28" fillId="8" borderId="1" xfId="7" quotePrefix="1" applyNumberFormat="1" applyFont="1" applyFill="1" applyBorder="1" applyAlignment="1" applyProtection="1">
      <alignment horizontal="right"/>
      <protection locked="0"/>
    </xf>
    <xf numFmtId="0" fontId="17" fillId="0" borderId="50" xfId="6" applyBorder="1" applyAlignment="1" applyProtection="1">
      <alignment horizontal="left"/>
      <protection locked="0"/>
    </xf>
    <xf numFmtId="0" fontId="0" fillId="0" borderId="50" xfId="0" applyBorder="1" applyAlignment="1" applyProtection="1">
      <protection locked="0"/>
    </xf>
    <xf numFmtId="0" fontId="17" fillId="0" borderId="51" xfId="6" applyBorder="1" applyAlignment="1" applyProtection="1">
      <alignment horizontal="left"/>
      <protection locked="0"/>
    </xf>
    <xf numFmtId="0" fontId="17" fillId="0" borderId="50" xfId="6" applyBorder="1" applyAlignment="1" applyProtection="1">
      <alignment horizontal="left" vertical="center" wrapText="1"/>
      <protection locked="0"/>
    </xf>
    <xf numFmtId="0" fontId="17" fillId="0" borderId="52" xfId="6" applyBorder="1" applyAlignment="1" applyProtection="1">
      <alignment horizontal="left"/>
      <protection locked="0"/>
    </xf>
    <xf numFmtId="0" fontId="17" fillId="0" borderId="13" xfId="6" applyBorder="1" applyAlignment="1" applyProtection="1">
      <alignment horizontal="left"/>
      <protection locked="0"/>
    </xf>
    <xf numFmtId="0" fontId="17" fillId="0" borderId="50" xfId="6" applyFill="1" applyBorder="1" applyAlignment="1" applyProtection="1">
      <alignment horizontal="left"/>
      <protection locked="0"/>
    </xf>
    <xf numFmtId="0" fontId="0" fillId="0" borderId="17" xfId="0" applyBorder="1" applyAlignment="1" applyProtection="1">
      <protection locked="0"/>
    </xf>
    <xf numFmtId="0" fontId="0" fillId="16" borderId="17" xfId="0" applyFill="1" applyBorder="1" applyAlignment="1" applyProtection="1">
      <protection locked="0"/>
    </xf>
    <xf numFmtId="0" fontId="0" fillId="1" borderId="17" xfId="0" applyFill="1" applyBorder="1" applyAlignment="1" applyProtection="1">
      <protection locked="0"/>
    </xf>
    <xf numFmtId="0" fontId="0" fillId="0" borderId="17" xfId="0" applyBorder="1" applyAlignment="1" applyProtection="1">
      <alignment horizontal="center"/>
      <protection locked="0"/>
    </xf>
    <xf numFmtId="0" fontId="39" fillId="0" borderId="17" xfId="6" applyFont="1" applyBorder="1" applyAlignment="1" applyProtection="1">
      <alignment horizontal="center"/>
      <protection locked="0"/>
    </xf>
    <xf numFmtId="0" fontId="29" fillId="0" borderId="8" xfId="0" applyFont="1" applyFill="1" applyBorder="1" applyAlignment="1">
      <alignment horizontal="right" vertical="center"/>
    </xf>
    <xf numFmtId="0" fontId="0" fillId="0" borderId="13" xfId="0" applyBorder="1"/>
    <xf numFmtId="0" fontId="0" fillId="0" borderId="13" xfId="0" applyBorder="1" applyAlignment="1"/>
    <xf numFmtId="0" fontId="0" fillId="0" borderId="0" xfId="0" applyBorder="1" applyAlignment="1"/>
    <xf numFmtId="0" fontId="0" fillId="0" borderId="16" xfId="0" applyBorder="1" applyAlignment="1"/>
    <xf numFmtId="0" fontId="0" fillId="0" borderId="17" xfId="0" applyFont="1" applyBorder="1"/>
    <xf numFmtId="0" fontId="4" fillId="0" borderId="8" xfId="0" applyFont="1" applyBorder="1" applyAlignment="1">
      <alignment horizontal="left"/>
    </xf>
    <xf numFmtId="0" fontId="4" fillId="0" borderId="7" xfId="0" applyFont="1" applyBorder="1" applyAlignment="1">
      <alignment horizontal="left"/>
    </xf>
    <xf numFmtId="38" fontId="0" fillId="8" borderId="21" xfId="0" applyNumberFormat="1" applyFill="1" applyBorder="1" applyProtection="1">
      <protection locked="0"/>
    </xf>
    <xf numFmtId="38" fontId="28" fillId="0" borderId="11" xfId="0" applyNumberFormat="1" applyFont="1" applyBorder="1"/>
    <xf numFmtId="38" fontId="17" fillId="0" borderId="21" xfId="6" applyNumberFormat="1" applyBorder="1"/>
    <xf numFmtId="38" fontId="28" fillId="8" borderId="11" xfId="0" applyNumberFormat="1" applyFont="1" applyFill="1" applyBorder="1" applyProtection="1">
      <protection locked="0"/>
    </xf>
    <xf numFmtId="38" fontId="28" fillId="8" borderId="21" xfId="0" applyNumberFormat="1" applyFont="1" applyFill="1" applyBorder="1" applyProtection="1">
      <protection locked="0"/>
    </xf>
    <xf numFmtId="38" fontId="28" fillId="2" borderId="11" xfId="0" applyNumberFormat="1" applyFont="1" applyFill="1" applyBorder="1"/>
    <xf numFmtId="38" fontId="17" fillId="2" borderId="21" xfId="6" applyNumberFormat="1" applyFill="1" applyBorder="1"/>
    <xf numFmtId="0" fontId="0" fillId="3" borderId="8" xfId="0" applyFill="1" applyBorder="1"/>
    <xf numFmtId="0" fontId="0" fillId="3" borderId="16" xfId="0" applyFill="1" applyBorder="1"/>
    <xf numFmtId="0" fontId="4" fillId="3" borderId="16" xfId="0" applyFont="1" applyFill="1" applyBorder="1" applyAlignment="1">
      <alignment horizontal="left"/>
    </xf>
    <xf numFmtId="0" fontId="0" fillId="3" borderId="23" xfId="0" applyFill="1" applyBorder="1" applyAlignment="1"/>
    <xf numFmtId="0" fontId="8" fillId="0" borderId="23" xfId="0" applyFont="1" applyBorder="1" applyAlignment="1"/>
    <xf numFmtId="0" fontId="0" fillId="0" borderId="0" xfId="0" applyBorder="1"/>
    <xf numFmtId="0" fontId="10" fillId="0" borderId="0" xfId="0" applyFont="1" applyBorder="1" applyAlignment="1">
      <alignment horizontal="left"/>
    </xf>
    <xf numFmtId="0" fontId="10" fillId="0" borderId="16" xfId="0" applyFont="1" applyBorder="1" applyAlignment="1">
      <alignment horizontal="left"/>
    </xf>
    <xf numFmtId="0" fontId="10" fillId="0" borderId="0" xfId="0" applyFont="1" applyFill="1" applyBorder="1" applyAlignment="1">
      <alignment horizontal="left"/>
    </xf>
    <xf numFmtId="0" fontId="28" fillId="0" borderId="13" xfId="0" applyFont="1" applyBorder="1"/>
    <xf numFmtId="0" fontId="28" fillId="0" borderId="0" xfId="0" applyFont="1" applyBorder="1"/>
    <xf numFmtId="0" fontId="28" fillId="0" borderId="16" xfId="0" applyFont="1" applyBorder="1"/>
    <xf numFmtId="0" fontId="28" fillId="0" borderId="0" xfId="0" applyFont="1" applyBorder="1" applyAlignment="1">
      <alignment vertical="center"/>
    </xf>
    <xf numFmtId="0" fontId="28" fillId="0" borderId="2" xfId="0" applyFont="1" applyBorder="1"/>
    <xf numFmtId="0" fontId="28" fillId="0" borderId="17" xfId="0" applyFont="1" applyFill="1" applyBorder="1" applyAlignment="1"/>
    <xf numFmtId="0" fontId="28" fillId="0" borderId="16" xfId="0" applyFont="1" applyBorder="1" applyAlignment="1" applyProtection="1"/>
    <xf numFmtId="168" fontId="28" fillId="0" borderId="0" xfId="11" applyFont="1" applyBorder="1" applyAlignment="1">
      <alignment horizontal="left" wrapText="1"/>
    </xf>
    <xf numFmtId="168" fontId="28" fillId="0" borderId="0" xfId="11" applyFont="1" applyBorder="1" applyAlignment="1">
      <alignment horizontal="left" vertical="center" wrapText="1"/>
    </xf>
    <xf numFmtId="168" fontId="10" fillId="0" borderId="22" xfId="11" applyFont="1" applyBorder="1" applyAlignment="1"/>
    <xf numFmtId="168" fontId="28" fillId="0" borderId="21" xfId="11" applyFont="1" applyBorder="1" applyAlignment="1">
      <alignment horizontal="center" vertical="center" wrapText="1"/>
    </xf>
    <xf numFmtId="38" fontId="92" fillId="0" borderId="11" xfId="6" applyNumberFormat="1" applyFont="1" applyFill="1" applyBorder="1"/>
    <xf numFmtId="0" fontId="28" fillId="0" borderId="1" xfId="0" applyFont="1" applyFill="1" applyBorder="1"/>
    <xf numFmtId="38" fontId="92" fillId="0" borderId="17" xfId="6" applyNumberFormat="1" applyFont="1" applyBorder="1"/>
    <xf numFmtId="0" fontId="92" fillId="0" borderId="51" xfId="6" applyFont="1" applyFill="1" applyBorder="1" applyAlignment="1" applyProtection="1">
      <alignment horizontal="left"/>
      <protection locked="0"/>
    </xf>
    <xf numFmtId="0" fontId="28" fillId="0" borderId="28" xfId="0" applyFont="1" applyFill="1" applyBorder="1" applyAlignment="1" applyProtection="1">
      <alignment horizontal="center"/>
      <protection hidden="1"/>
    </xf>
    <xf numFmtId="49" fontId="0" fillId="8" borderId="6" xfId="0" applyNumberFormat="1" applyFill="1" applyBorder="1" applyAlignment="1" applyProtection="1">
      <alignment horizontal="left" vertical="top" wrapText="1"/>
      <protection locked="0"/>
    </xf>
    <xf numFmtId="49" fontId="0" fillId="8" borderId="18" xfId="0" applyNumberFormat="1" applyFill="1" applyBorder="1" applyAlignment="1" applyProtection="1">
      <alignment horizontal="left" vertical="top" wrapText="1"/>
      <protection locked="0"/>
    </xf>
    <xf numFmtId="38" fontId="95" fillId="0" borderId="17" xfId="6" applyNumberFormat="1" applyFont="1" applyFill="1" applyBorder="1" applyAlignment="1" applyProtection="1">
      <alignment horizontal="right" wrapText="1"/>
    </xf>
    <xf numFmtId="0" fontId="0" fillId="0" borderId="0" xfId="0" applyFill="1"/>
    <xf numFmtId="38" fontId="13" fillId="0" borderId="21" xfId="6" applyNumberFormat="1" applyFont="1" applyFill="1" applyBorder="1"/>
    <xf numFmtId="0" fontId="97" fillId="0" borderId="0" xfId="0" applyFont="1" applyBorder="1"/>
    <xf numFmtId="0" fontId="23" fillId="0" borderId="0" xfId="0" applyFont="1" applyFill="1" applyBorder="1" applyAlignment="1"/>
    <xf numFmtId="0" fontId="28" fillId="0" borderId="0" xfId="0" applyFont="1" applyFill="1" applyBorder="1" applyAlignment="1">
      <alignment vertical="center"/>
    </xf>
    <xf numFmtId="0" fontId="92" fillId="0" borderId="17" xfId="6" applyFont="1" applyFill="1" applyBorder="1" applyAlignment="1"/>
    <xf numFmtId="0" fontId="23" fillId="0" borderId="0" xfId="0" applyFont="1" applyBorder="1" applyAlignment="1"/>
    <xf numFmtId="0" fontId="28" fillId="0" borderId="0" xfId="0" quotePrefix="1" applyFont="1" applyBorder="1" applyAlignment="1">
      <alignment horizontal="center" vertical="center"/>
    </xf>
    <xf numFmtId="0" fontId="28" fillId="0" borderId="16" xfId="0" quotePrefix="1" applyFont="1" applyBorder="1" applyAlignment="1">
      <alignment horizontal="center" vertical="center"/>
    </xf>
    <xf numFmtId="0" fontId="28" fillId="0" borderId="0" xfId="0" quotePrefix="1" applyFont="1" applyBorder="1" applyAlignment="1">
      <alignment horizontal="center"/>
    </xf>
    <xf numFmtId="0" fontId="92" fillId="0" borderId="17" xfId="6" quotePrefix="1" applyFont="1" applyFill="1" applyBorder="1" applyAlignment="1">
      <alignment horizontal="right"/>
    </xf>
    <xf numFmtId="0" fontId="28" fillId="0" borderId="16" xfId="0" applyFont="1" applyBorder="1" applyAlignment="1">
      <alignment horizontal="right" vertical="center"/>
    </xf>
    <xf numFmtId="0" fontId="92" fillId="0" borderId="0" xfId="6" quotePrefix="1" applyFont="1" applyFill="1" applyBorder="1" applyAlignment="1">
      <alignment horizontal="right"/>
    </xf>
    <xf numFmtId="0" fontId="92" fillId="0" borderId="17" xfId="6" applyFont="1" applyFill="1" applyBorder="1" applyAlignment="1">
      <alignment wrapText="1"/>
    </xf>
    <xf numFmtId="0" fontId="92" fillId="0" borderId="17" xfId="6" applyFont="1" applyBorder="1" applyAlignment="1"/>
    <xf numFmtId="0" fontId="92" fillId="0" borderId="17" xfId="6" applyFont="1" applyBorder="1" applyAlignment="1">
      <alignment wrapText="1"/>
    </xf>
    <xf numFmtId="0" fontId="92" fillId="0" borderId="0" xfId="6" applyFont="1" applyBorder="1" applyAlignment="1"/>
    <xf numFmtId="0" fontId="10" fillId="0" borderId="0" xfId="0" applyFont="1" applyBorder="1" applyAlignment="1">
      <alignment horizontal="left" indent="1"/>
    </xf>
    <xf numFmtId="0" fontId="10" fillId="0" borderId="16" xfId="0" applyFont="1" applyBorder="1" applyAlignment="1">
      <alignment horizontal="right" indent="1"/>
    </xf>
    <xf numFmtId="0" fontId="92" fillId="0" borderId="17" xfId="6" applyFont="1" applyBorder="1" applyAlignment="1">
      <alignment vertical="center"/>
    </xf>
    <xf numFmtId="0" fontId="92" fillId="0" borderId="0" xfId="6" applyFont="1" applyBorder="1" applyAlignment="1">
      <alignment vertical="center"/>
    </xf>
    <xf numFmtId="0" fontId="28" fillId="0" borderId="13" xfId="0" applyFont="1" applyFill="1" applyBorder="1" applyAlignment="1"/>
    <xf numFmtId="38" fontId="28" fillId="0" borderId="1" xfId="0" applyNumberFormat="1" applyFont="1" applyBorder="1" applyAlignment="1" applyProtection="1">
      <alignment horizontal="right" vertical="center"/>
    </xf>
    <xf numFmtId="38" fontId="28" fillId="19" borderId="21" xfId="0" applyNumberFormat="1" applyFont="1" applyFill="1" applyBorder="1" applyAlignment="1" applyProtection="1">
      <alignment vertical="center"/>
      <protection locked="0"/>
    </xf>
    <xf numFmtId="38" fontId="28" fillId="19" borderId="1" xfId="0" applyNumberFormat="1" applyFont="1" applyFill="1" applyBorder="1" applyAlignment="1" applyProtection="1">
      <alignment horizontal="right" vertical="center"/>
      <protection locked="0"/>
    </xf>
    <xf numFmtId="0" fontId="28" fillId="0" borderId="17" xfId="0" applyFont="1" applyFill="1" applyBorder="1" applyAlignment="1">
      <alignment vertical="center"/>
    </xf>
    <xf numFmtId="0" fontId="10" fillId="0" borderId="0" xfId="0" applyFont="1" applyBorder="1" applyAlignment="1">
      <alignment vertical="center"/>
    </xf>
    <xf numFmtId="0" fontId="10" fillId="0" borderId="16" xfId="0" applyFont="1" applyBorder="1" applyAlignment="1"/>
    <xf numFmtId="38" fontId="28" fillId="2" borderId="1" xfId="0" applyNumberFormat="1" applyFont="1" applyFill="1" applyBorder="1" applyAlignment="1" applyProtection="1">
      <alignment horizontal="right" vertical="center"/>
    </xf>
    <xf numFmtId="38" fontId="28" fillId="19" borderId="1" xfId="0" applyNumberFormat="1" applyFont="1" applyFill="1" applyBorder="1" applyAlignment="1" applyProtection="1">
      <alignment vertical="center"/>
      <protection locked="0"/>
    </xf>
    <xf numFmtId="38" fontId="28" fillId="0" borderId="1" xfId="0" applyNumberFormat="1" applyFont="1" applyBorder="1" applyAlignment="1">
      <alignment horizontal="right" vertical="center"/>
    </xf>
    <xf numFmtId="38" fontId="28" fillId="19" borderId="21" xfId="0" applyNumberFormat="1" applyFont="1" applyFill="1" applyBorder="1" applyAlignment="1" applyProtection="1">
      <alignment horizontal="right" vertical="center"/>
      <protection locked="0"/>
    </xf>
    <xf numFmtId="38" fontId="28" fillId="0" borderId="1" xfId="0" applyNumberFormat="1" applyFont="1" applyFill="1" applyBorder="1" applyAlignment="1">
      <alignment horizontal="right" vertical="center"/>
    </xf>
    <xf numFmtId="38" fontId="28" fillId="0" borderId="16" xfId="0" applyNumberFormat="1" applyFont="1" applyBorder="1" applyAlignment="1">
      <alignment horizontal="right" vertical="center"/>
    </xf>
    <xf numFmtId="38" fontId="28" fillId="0" borderId="1" xfId="0" applyNumberFormat="1" applyFont="1" applyBorder="1" applyAlignment="1">
      <alignment vertical="center"/>
    </xf>
    <xf numFmtId="0" fontId="28" fillId="0" borderId="0" xfId="0" applyFont="1" applyBorder="1" applyAlignment="1">
      <alignment horizontal="right" vertical="center"/>
    </xf>
    <xf numFmtId="49" fontId="28" fillId="0" borderId="6" xfId="0" quotePrefix="1" applyNumberFormat="1" applyFont="1" applyBorder="1" applyAlignment="1" applyProtection="1">
      <alignment horizontal="center" vertical="center" wrapText="1" shrinkToFit="1"/>
    </xf>
    <xf numFmtId="0" fontId="28" fillId="0" borderId="16" xfId="0" applyFont="1" applyBorder="1" applyAlignment="1" applyProtection="1">
      <alignment horizontal="right" vertical="center" wrapText="1" shrinkToFit="1"/>
    </xf>
    <xf numFmtId="0" fontId="10" fillId="0" borderId="16" xfId="0" applyFont="1" applyFill="1" applyBorder="1" applyAlignment="1" applyProtection="1">
      <alignment wrapText="1"/>
    </xf>
    <xf numFmtId="38" fontId="92" fillId="0" borderId="16" xfId="6" applyNumberFormat="1" applyFont="1" applyFill="1" applyBorder="1" applyAlignment="1" applyProtection="1">
      <alignment horizontal="right"/>
    </xf>
    <xf numFmtId="0" fontId="10" fillId="0" borderId="16" xfId="0" applyFont="1" applyFill="1" applyBorder="1" applyAlignment="1" applyProtection="1"/>
    <xf numFmtId="0" fontId="28" fillId="0" borderId="16" xfId="0" quotePrefix="1" applyFont="1" applyBorder="1" applyAlignment="1" applyProtection="1">
      <alignment vertical="center" wrapText="1"/>
    </xf>
    <xf numFmtId="0" fontId="28" fillId="0" borderId="16" xfId="0" quotePrefix="1" applyFont="1" applyFill="1" applyBorder="1" applyAlignment="1" applyProtection="1">
      <alignment vertical="center"/>
    </xf>
    <xf numFmtId="172" fontId="98" fillId="0" borderId="16" xfId="6" applyNumberFormat="1" applyFont="1" applyFill="1" applyBorder="1" applyProtection="1"/>
    <xf numFmtId="38" fontId="92" fillId="0" borderId="16" xfId="6" applyNumberFormat="1" applyFont="1" applyBorder="1" applyAlignment="1" applyProtection="1">
      <alignment horizontal="right"/>
    </xf>
    <xf numFmtId="0" fontId="28" fillId="0" borderId="16" xfId="0" applyFont="1" applyFill="1" applyBorder="1" applyAlignment="1" applyProtection="1"/>
    <xf numFmtId="0" fontId="10" fillId="0" borderId="16" xfId="0" applyFont="1" applyBorder="1" applyAlignment="1" applyProtection="1">
      <alignment horizontal="center"/>
    </xf>
    <xf numFmtId="0" fontId="28" fillId="0" borderId="16" xfId="0" applyFont="1" applyBorder="1" applyProtection="1"/>
    <xf numFmtId="3" fontId="28" fillId="0" borderId="0" xfId="0" applyNumberFormat="1" applyFont="1" applyBorder="1" applyProtection="1"/>
    <xf numFmtId="0" fontId="28" fillId="0" borderId="0" xfId="0" applyFont="1" applyBorder="1" applyProtection="1"/>
    <xf numFmtId="49" fontId="28" fillId="0" borderId="18" xfId="0" applyNumberFormat="1" applyFont="1" applyBorder="1" applyAlignment="1">
      <alignment horizontal="center" vertical="center" wrapText="1" shrinkToFit="1"/>
    </xf>
    <xf numFmtId="49" fontId="28" fillId="2" borderId="18" xfId="0" applyNumberFormat="1" applyFont="1" applyFill="1" applyBorder="1" applyAlignment="1">
      <alignment horizontal="center" vertical="center"/>
    </xf>
    <xf numFmtId="38" fontId="92" fillId="16" borderId="11" xfId="6" applyNumberFormat="1" applyFont="1" applyFill="1" applyBorder="1" applyProtection="1"/>
    <xf numFmtId="0" fontId="28" fillId="0" borderId="1"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1" xfId="0" applyFont="1" applyBorder="1" applyAlignment="1" applyProtection="1">
      <alignment horizontal="center" vertical="center" wrapText="1"/>
      <protection hidden="1"/>
    </xf>
    <xf numFmtId="49" fontId="28" fillId="0" borderId="6" xfId="0" applyNumberFormat="1" applyFont="1" applyBorder="1" applyAlignment="1">
      <alignment horizontal="center" vertical="center"/>
    </xf>
    <xf numFmtId="38" fontId="28" fillId="8" borderId="17" xfId="0" applyNumberFormat="1" applyFont="1" applyFill="1" applyBorder="1" applyProtection="1">
      <protection locked="0"/>
    </xf>
    <xf numFmtId="38" fontId="92" fillId="2" borderId="17" xfId="6" applyNumberFormat="1" applyFont="1" applyFill="1" applyBorder="1"/>
    <xf numFmtId="38" fontId="92" fillId="0" borderId="11" xfId="6" applyNumberFormat="1" applyFont="1" applyBorder="1"/>
    <xf numFmtId="0" fontId="28" fillId="0" borderId="17" xfId="0" applyFont="1" applyBorder="1" applyAlignment="1">
      <alignment horizontal="center" vertical="center" wrapText="1"/>
    </xf>
    <xf numFmtId="0" fontId="10" fillId="0" borderId="2" xfId="0" applyFont="1" applyBorder="1" applyAlignment="1">
      <alignment horizontal="left"/>
    </xf>
    <xf numFmtId="38" fontId="28" fillId="0" borderId="21" xfId="0" applyNumberFormat="1" applyFont="1" applyBorder="1"/>
    <xf numFmtId="38" fontId="92" fillId="0" borderId="17" xfId="6" applyNumberFormat="1" applyFont="1" applyBorder="1" applyAlignment="1"/>
    <xf numFmtId="38" fontId="92" fillId="0" borderId="1" xfId="6" applyNumberFormat="1" applyFont="1" applyBorder="1"/>
    <xf numFmtId="0" fontId="10" fillId="0" borderId="1" xfId="0" applyFont="1" applyBorder="1" applyAlignment="1">
      <alignment wrapText="1"/>
    </xf>
    <xf numFmtId="0" fontId="28" fillId="0" borderId="17" xfId="0" applyFont="1" applyBorder="1" applyAlignment="1">
      <alignment horizontal="right" wrapText="1"/>
    </xf>
    <xf numFmtId="38" fontId="92" fillId="2" borderId="1" xfId="6" applyNumberFormat="1" applyFont="1" applyFill="1" applyBorder="1" applyAlignment="1">
      <alignment horizontal="right"/>
    </xf>
    <xf numFmtId="38" fontId="92" fillId="2" borderId="17" xfId="6" applyNumberFormat="1" applyFont="1" applyFill="1" applyBorder="1" applyAlignment="1"/>
    <xf numFmtId="38" fontId="28" fillId="8" borderId="11" xfId="10" applyNumberFormat="1" applyFont="1" applyFill="1" applyBorder="1" applyProtection="1">
      <protection locked="0"/>
    </xf>
    <xf numFmtId="38" fontId="28" fillId="0" borderId="21" xfId="10" applyNumberFormat="1" applyFont="1" applyFill="1" applyBorder="1" applyAlignment="1"/>
    <xf numFmtId="38" fontId="28" fillId="9" borderId="8" xfId="10" applyNumberFormat="1" applyFont="1" applyFill="1" applyBorder="1" applyProtection="1"/>
    <xf numFmtId="38" fontId="28" fillId="9" borderId="16" xfId="10" applyNumberFormat="1" applyFont="1" applyFill="1" applyBorder="1" applyProtection="1"/>
    <xf numFmtId="38" fontId="28" fillId="0" borderId="17" xfId="10" applyNumberFormat="1" applyFont="1" applyFill="1" applyBorder="1" applyProtection="1"/>
    <xf numFmtId="38" fontId="28" fillId="0" borderId="17" xfId="10" applyNumberFormat="1" applyFont="1" applyFill="1" applyBorder="1" applyAlignment="1" applyProtection="1"/>
    <xf numFmtId="38" fontId="28" fillId="8" borderId="1" xfId="10" applyNumberFormat="1" applyFont="1" applyFill="1" applyBorder="1" applyProtection="1">
      <protection locked="0"/>
    </xf>
    <xf numFmtId="38" fontId="28" fillId="9" borderId="8" xfId="10" applyNumberFormat="1" applyFont="1" applyFill="1" applyBorder="1" applyAlignment="1" applyProtection="1"/>
    <xf numFmtId="169" fontId="28" fillId="9" borderId="16" xfId="10" applyNumberFormat="1" applyFont="1" applyFill="1" applyBorder="1" applyAlignment="1" applyProtection="1"/>
    <xf numFmtId="38" fontId="28" fillId="9" borderId="16" xfId="10" applyNumberFormat="1" applyFont="1" applyFill="1" applyBorder="1" applyAlignment="1" applyProtection="1"/>
    <xf numFmtId="38" fontId="28" fillId="0" borderId="17" xfId="10" applyNumberFormat="1" applyFont="1" applyFill="1" applyBorder="1" applyAlignment="1"/>
    <xf numFmtId="169" fontId="28" fillId="9" borderId="8" xfId="10" applyNumberFormat="1" applyFont="1" applyFill="1" applyBorder="1" applyProtection="1"/>
    <xf numFmtId="0" fontId="28" fillId="3" borderId="16" xfId="0" applyFont="1" applyFill="1" applyBorder="1" applyAlignment="1" applyProtection="1">
      <alignment vertical="center"/>
    </xf>
    <xf numFmtId="169" fontId="28" fillId="9" borderId="16" xfId="10" applyNumberFormat="1" applyFont="1" applyFill="1" applyBorder="1" applyProtection="1"/>
    <xf numFmtId="38" fontId="28" fillId="8" borderId="17" xfId="10" applyNumberFormat="1" applyFont="1" applyFill="1" applyBorder="1" applyProtection="1">
      <protection locked="0"/>
    </xf>
    <xf numFmtId="38" fontId="28" fillId="0" borderId="1" xfId="10" applyNumberFormat="1" applyFont="1" applyFill="1" applyBorder="1" applyAlignment="1"/>
    <xf numFmtId="169" fontId="28" fillId="9" borderId="23" xfId="10" applyNumberFormat="1" applyFont="1" applyFill="1" applyBorder="1" applyProtection="1"/>
    <xf numFmtId="0" fontId="28" fillId="0" borderId="0" xfId="0" applyFont="1" applyBorder="1" applyAlignment="1">
      <alignment vertical="top" wrapText="1"/>
    </xf>
    <xf numFmtId="169" fontId="28" fillId="9" borderId="8" xfId="10" applyNumberFormat="1" applyFont="1" applyFill="1" applyBorder="1" applyAlignment="1" applyProtection="1"/>
    <xf numFmtId="38" fontId="28" fillId="0" borderId="11" xfId="10" applyNumberFormat="1" applyFont="1" applyFill="1" applyBorder="1" applyAlignment="1"/>
    <xf numFmtId="38" fontId="28" fillId="8" borderId="21" xfId="10" applyNumberFormat="1" applyFont="1" applyFill="1" applyBorder="1" applyProtection="1">
      <protection locked="0"/>
    </xf>
    <xf numFmtId="0" fontId="28" fillId="6" borderId="0" xfId="0" applyFont="1" applyFill="1" applyBorder="1" applyAlignment="1">
      <alignment vertical="top" wrapText="1"/>
    </xf>
    <xf numFmtId="0" fontId="28" fillId="0" borderId="23" xfId="0" applyFont="1" applyBorder="1" applyAlignment="1"/>
    <xf numFmtId="38" fontId="92" fillId="0" borderId="17" xfId="6" applyNumberFormat="1" applyFont="1" applyFill="1" applyBorder="1" applyAlignment="1"/>
    <xf numFmtId="38" fontId="92" fillId="0" borderId="1" xfId="6" applyNumberFormat="1" applyFont="1" applyFill="1" applyBorder="1" applyAlignment="1"/>
    <xf numFmtId="38" fontId="28" fillId="0" borderId="0" xfId="0" applyNumberFormat="1" applyFont="1" applyBorder="1"/>
    <xf numFmtId="0" fontId="28" fillId="0" borderId="11" xfId="0" applyFont="1" applyBorder="1" applyAlignment="1">
      <alignment wrapText="1"/>
    </xf>
    <xf numFmtId="0" fontId="28" fillId="6" borderId="8" xfId="0" applyFont="1" applyFill="1" applyBorder="1" applyAlignment="1">
      <alignment wrapText="1"/>
    </xf>
    <xf numFmtId="0" fontId="28" fillId="6" borderId="23" xfId="0" applyFont="1" applyFill="1" applyBorder="1" applyAlignment="1">
      <alignment wrapText="1"/>
    </xf>
    <xf numFmtId="0" fontId="10" fillId="0" borderId="1" xfId="0" applyFont="1" applyBorder="1" applyAlignment="1">
      <alignment horizontal="left"/>
    </xf>
    <xf numFmtId="0" fontId="10" fillId="6" borderId="0" xfId="0" applyFont="1" applyFill="1" applyBorder="1" applyAlignment="1">
      <alignment horizontal="left"/>
    </xf>
    <xf numFmtId="49" fontId="28" fillId="0" borderId="17" xfId="0" applyNumberFormat="1" applyFont="1" applyBorder="1" applyAlignment="1">
      <alignment horizontal="right" wrapText="1"/>
    </xf>
    <xf numFmtId="38" fontId="92" fillId="0" borderId="17" xfId="6" applyNumberFormat="1" applyFont="1" applyFill="1" applyBorder="1"/>
    <xf numFmtId="38" fontId="92" fillId="0" borderId="1" xfId="6" applyNumberFormat="1" applyFont="1" applyFill="1" applyBorder="1"/>
    <xf numFmtId="0" fontId="10" fillId="0" borderId="0" xfId="0" applyFont="1" applyBorder="1" applyAlignment="1">
      <alignment horizontal="left" vertical="top" wrapText="1"/>
    </xf>
    <xf numFmtId="0" fontId="10" fillId="6" borderId="0" xfId="0" applyFont="1" applyFill="1" applyBorder="1" applyAlignment="1">
      <alignment vertical="top" wrapText="1"/>
    </xf>
    <xf numFmtId="0" fontId="38" fillId="0" borderId="9" xfId="57" applyFont="1" applyBorder="1" applyAlignment="1">
      <alignment wrapText="1"/>
    </xf>
    <xf numFmtId="49" fontId="68" fillId="0" borderId="17" xfId="57" quotePrefix="1" applyNumberFormat="1" applyFont="1" applyBorder="1" applyAlignment="1">
      <alignment horizontal="right" wrapText="1"/>
    </xf>
    <xf numFmtId="0" fontId="68" fillId="0" borderId="0" xfId="57" applyFont="1" applyBorder="1"/>
    <xf numFmtId="0" fontId="38" fillId="0" borderId="0" xfId="57" applyFont="1" applyFill="1" applyBorder="1" applyAlignment="1" applyProtection="1">
      <alignment wrapText="1"/>
    </xf>
    <xf numFmtId="49" fontId="68" fillId="0" borderId="0" xfId="57" quotePrefix="1" applyNumberFormat="1" applyFont="1" applyFill="1" applyBorder="1" applyAlignment="1" applyProtection="1">
      <alignment horizontal="right" wrapText="1"/>
    </xf>
    <xf numFmtId="38" fontId="92" fillId="0" borderId="17" xfId="6" quotePrefix="1" applyNumberFormat="1" applyFont="1" applyBorder="1"/>
    <xf numFmtId="173" fontId="92" fillId="0" borderId="17" xfId="6" applyNumberFormat="1" applyFont="1" applyFill="1" applyBorder="1" applyProtection="1"/>
    <xf numFmtId="0" fontId="68" fillId="0" borderId="6" xfId="86" quotePrefix="1" applyFont="1" applyBorder="1" applyAlignment="1">
      <alignment horizontal="center"/>
    </xf>
    <xf numFmtId="38" fontId="68" fillId="0" borderId="36" xfId="86" applyNumberFormat="1" applyFont="1" applyBorder="1"/>
    <xf numFmtId="38" fontId="92" fillId="0" borderId="53" xfId="6" applyNumberFormat="1" applyFont="1" applyBorder="1"/>
    <xf numFmtId="38" fontId="92" fillId="0" borderId="54" xfId="6" applyNumberFormat="1" applyFont="1" applyBorder="1"/>
    <xf numFmtId="177" fontId="38" fillId="0" borderId="16" xfId="86" applyNumberFormat="1" applyFont="1" applyBorder="1"/>
    <xf numFmtId="0" fontId="68" fillId="0" borderId="0" xfId="86" applyFont="1" applyBorder="1"/>
    <xf numFmtId="38" fontId="92" fillId="2" borderId="1" xfId="6" applyNumberFormat="1" applyFont="1" applyFill="1" applyBorder="1"/>
    <xf numFmtId="3" fontId="92" fillId="0" borderId="1" xfId="6" applyNumberFormat="1" applyFont="1" applyBorder="1"/>
    <xf numFmtId="1" fontId="28" fillId="0" borderId="1" xfId="0" applyNumberFormat="1" applyFont="1" applyBorder="1"/>
    <xf numFmtId="0" fontId="10" fillId="2" borderId="23" xfId="0" applyFont="1" applyFill="1" applyBorder="1"/>
    <xf numFmtId="0" fontId="28" fillId="9" borderId="9" xfId="0" applyFont="1" applyFill="1" applyBorder="1"/>
    <xf numFmtId="10" fontId="28" fillId="9" borderId="22" xfId="0" applyNumberFormat="1" applyFont="1" applyFill="1" applyBorder="1"/>
    <xf numFmtId="0" fontId="28" fillId="9" borderId="22" xfId="0" applyFont="1" applyFill="1" applyBorder="1"/>
    <xf numFmtId="3" fontId="28" fillId="2" borderId="17" xfId="0" applyNumberFormat="1" applyFont="1" applyFill="1" applyBorder="1"/>
    <xf numFmtId="0" fontId="28" fillId="2" borderId="0" xfId="0" applyFont="1" applyFill="1" applyBorder="1"/>
    <xf numFmtId="0" fontId="51" fillId="0" borderId="0" xfId="57" applyBorder="1"/>
    <xf numFmtId="0" fontId="17" fillId="0" borderId="17" xfId="6" applyBorder="1" applyAlignment="1"/>
    <xf numFmtId="38" fontId="17" fillId="2" borderId="17" xfId="6" applyNumberFormat="1" applyFill="1" applyBorder="1" applyAlignment="1">
      <alignment horizontal="right"/>
    </xf>
    <xf numFmtId="38" fontId="17" fillId="0" borderId="17" xfId="6" applyNumberFormat="1" applyBorder="1" applyAlignment="1">
      <alignment horizontal="right"/>
    </xf>
    <xf numFmtId="3" fontId="17" fillId="2" borderId="17" xfId="6" applyNumberFormat="1" applyFill="1" applyBorder="1"/>
    <xf numFmtId="3" fontId="17" fillId="2" borderId="1" xfId="6" applyNumberFormat="1" applyFill="1" applyBorder="1"/>
    <xf numFmtId="0" fontId="0" fillId="0" borderId="0" xfId="0" applyFill="1" applyBorder="1"/>
    <xf numFmtId="38" fontId="17" fillId="16" borderId="11" xfId="6" applyNumberFormat="1" applyFill="1" applyBorder="1" applyProtection="1"/>
    <xf numFmtId="38" fontId="17" fillId="2" borderId="11" xfId="6" applyNumberFormat="1" applyFill="1" applyBorder="1"/>
    <xf numFmtId="38" fontId="17" fillId="0" borderId="17" xfId="6" applyNumberFormat="1" applyBorder="1" applyAlignment="1"/>
    <xf numFmtId="38" fontId="17" fillId="0" borderId="21" xfId="6" applyNumberFormat="1" applyFill="1" applyBorder="1"/>
    <xf numFmtId="38" fontId="17" fillId="0" borderId="21" xfId="6" applyNumberFormat="1" applyFill="1" applyBorder="1" applyAlignment="1"/>
    <xf numFmtId="38" fontId="17" fillId="0" borderId="21" xfId="6" applyNumberFormat="1" applyFill="1" applyBorder="1" applyAlignment="1">
      <alignment vertical="center"/>
    </xf>
    <xf numFmtId="0" fontId="0" fillId="0" borderId="13" xfId="0" applyBorder="1" applyAlignment="1"/>
    <xf numFmtId="0" fontId="0" fillId="0" borderId="0" xfId="0" applyBorder="1" applyAlignment="1"/>
    <xf numFmtId="0" fontId="0" fillId="0" borderId="16" xfId="0" applyBorder="1" applyAlignment="1"/>
    <xf numFmtId="0" fontId="0" fillId="0" borderId="13" xfId="0" applyBorder="1"/>
    <xf numFmtId="0" fontId="0" fillId="0" borderId="0" xfId="0" applyBorder="1"/>
    <xf numFmtId="0" fontId="0" fillId="0" borderId="16" xfId="0" applyBorder="1"/>
    <xf numFmtId="0" fontId="10" fillId="0" borderId="0" xfId="0" applyFont="1" applyFill="1" applyBorder="1" applyAlignment="1"/>
    <xf numFmtId="0" fontId="4" fillId="0" borderId="0" xfId="0" applyFont="1" applyFill="1" applyBorder="1" applyAlignment="1"/>
    <xf numFmtId="0" fontId="3" fillId="0" borderId="0" xfId="0" applyFont="1" applyBorder="1" applyAlignment="1"/>
    <xf numFmtId="0" fontId="4" fillId="0" borderId="0" xfId="0" applyFont="1" applyBorder="1" applyAlignment="1"/>
    <xf numFmtId="0" fontId="4" fillId="0" borderId="16" xfId="0" applyFont="1" applyBorder="1" applyAlignment="1"/>
    <xf numFmtId="0" fontId="4" fillId="0" borderId="0" xfId="0" applyFont="1" applyBorder="1" applyAlignment="1">
      <alignment vertical="center"/>
    </xf>
    <xf numFmtId="0" fontId="28" fillId="0" borderId="0" xfId="0" applyFont="1" applyBorder="1"/>
    <xf numFmtId="6" fontId="23" fillId="0" borderId="13" xfId="0" quotePrefix="1" applyNumberFormat="1" applyFont="1" applyBorder="1" applyAlignment="1">
      <alignment horizontal="center" vertical="center"/>
    </xf>
    <xf numFmtId="6" fontId="23" fillId="0" borderId="0" xfId="0" quotePrefix="1" applyNumberFormat="1" applyFont="1" applyBorder="1" applyAlignment="1">
      <alignment horizontal="center" vertical="center"/>
    </xf>
    <xf numFmtId="0" fontId="10" fillId="0" borderId="0" xfId="0" applyFont="1" applyFill="1" applyBorder="1" applyAlignment="1">
      <alignment wrapText="1"/>
    </xf>
    <xf numFmtId="0" fontId="10" fillId="0" borderId="16" xfId="0" applyFont="1" applyFill="1" applyBorder="1" applyAlignment="1">
      <alignment wrapText="1"/>
    </xf>
    <xf numFmtId="0" fontId="0" fillId="0" borderId="0" xfId="0" applyFont="1" applyBorder="1"/>
    <xf numFmtId="0" fontId="4" fillId="0" borderId="13" xfId="0" applyFont="1" applyBorder="1" applyAlignment="1"/>
    <xf numFmtId="0" fontId="0" fillId="0" borderId="17" xfId="0" applyBorder="1"/>
    <xf numFmtId="0" fontId="0" fillId="0" borderId="1" xfId="0" applyBorder="1"/>
    <xf numFmtId="0" fontId="0" fillId="0" borderId="0" xfId="0" applyFill="1" applyBorder="1"/>
    <xf numFmtId="0" fontId="0" fillId="0" borderId="16" xfId="0" applyFont="1" applyBorder="1" applyAlignment="1"/>
    <xf numFmtId="0" fontId="28" fillId="0" borderId="0" xfId="0" applyFont="1" applyBorder="1" applyAlignment="1">
      <alignment horizontal="center"/>
    </xf>
    <xf numFmtId="38" fontId="17" fillId="0" borderId="11" xfId="6" applyNumberFormat="1" applyFill="1" applyBorder="1"/>
    <xf numFmtId="0" fontId="28" fillId="0" borderId="0" xfId="0" applyFont="1"/>
    <xf numFmtId="0" fontId="28" fillId="12" borderId="0" xfId="0" applyFont="1" applyFill="1"/>
    <xf numFmtId="6" fontId="48" fillId="0" borderId="13" xfId="0" quotePrefix="1" applyNumberFormat="1" applyFont="1" applyBorder="1" applyAlignment="1">
      <alignment horizontal="left" vertical="center"/>
    </xf>
    <xf numFmtId="6" fontId="48" fillId="0" borderId="0" xfId="0" quotePrefix="1" applyNumberFormat="1" applyFont="1" applyAlignment="1">
      <alignment horizontal="left" vertical="center"/>
    </xf>
    <xf numFmtId="0" fontId="20" fillId="0" borderId="0" xfId="0" applyFont="1"/>
    <xf numFmtId="38" fontId="28" fillId="8" borderId="1" xfId="6" quotePrefix="1" applyNumberFormat="1" applyFont="1" applyFill="1" applyBorder="1" applyAlignment="1" applyProtection="1">
      <alignment vertical="center"/>
      <protection locked="0"/>
    </xf>
    <xf numFmtId="0" fontId="17" fillId="0" borderId="0" xfId="6" quotePrefix="1" applyAlignment="1">
      <alignment horizontal="right"/>
    </xf>
    <xf numFmtId="0" fontId="69" fillId="0" borderId="16" xfId="0" applyFont="1" applyBorder="1" applyAlignment="1">
      <alignment horizontal="right"/>
    </xf>
    <xf numFmtId="38" fontId="0" fillId="0" borderId="1" xfId="0" applyNumberFormat="1" applyBorder="1" applyAlignment="1">
      <alignment horizontal="right"/>
    </xf>
    <xf numFmtId="0" fontId="0" fillId="0" borderId="0" xfId="0" applyAlignment="1">
      <alignment horizontal="left" vertical="center"/>
    </xf>
    <xf numFmtId="38" fontId="0" fillId="0" borderId="1" xfId="0" applyNumberFormat="1" applyBorder="1" applyAlignment="1">
      <alignment horizontal="right" vertical="center"/>
    </xf>
    <xf numFmtId="38" fontId="0" fillId="2" borderId="1" xfId="0" applyNumberFormat="1" applyFill="1" applyBorder="1" applyAlignment="1">
      <alignment horizontal="right" vertical="center"/>
    </xf>
    <xf numFmtId="0" fontId="28" fillId="0" borderId="17" xfId="0" applyFont="1" applyBorder="1" applyAlignment="1">
      <alignment horizontal="right"/>
    </xf>
    <xf numFmtId="0" fontId="48" fillId="0" borderId="0" xfId="0" applyFont="1" applyAlignment="1">
      <alignment horizontal="left" vertical="center"/>
    </xf>
    <xf numFmtId="0" fontId="48" fillId="0" borderId="13" xfId="0" applyFont="1" applyFill="1" applyBorder="1" applyAlignment="1">
      <alignment horizontal="left" vertical="center"/>
    </xf>
    <xf numFmtId="38" fontId="28" fillId="21" borderId="1" xfId="6" applyNumberFormat="1" applyFont="1" applyFill="1" applyBorder="1" applyAlignment="1">
      <alignment vertical="center"/>
    </xf>
    <xf numFmtId="38" fontId="0" fillId="0" borderId="1" xfId="0" applyNumberFormat="1" applyBorder="1" applyAlignment="1">
      <alignment vertical="center"/>
    </xf>
    <xf numFmtId="0" fontId="69" fillId="0" borderId="0" xfId="0" quotePrefix="1" applyFont="1" applyFill="1" applyAlignment="1">
      <alignment horizontal="center"/>
    </xf>
    <xf numFmtId="0" fontId="0" fillId="0" borderId="0" xfId="0" applyFill="1" applyBorder="1" applyAlignment="1">
      <alignment horizontal="right"/>
    </xf>
    <xf numFmtId="38" fontId="0" fillId="0" borderId="16" xfId="0" applyNumberFormat="1" applyBorder="1"/>
    <xf numFmtId="38" fontId="0" fillId="0" borderId="21" xfId="0" applyNumberFormat="1" applyBorder="1" applyAlignment="1">
      <alignment horizontal="right"/>
    </xf>
    <xf numFmtId="38" fontId="0" fillId="22" borderId="1" xfId="0" applyNumberFormat="1" applyFill="1" applyBorder="1" applyAlignment="1" applyProtection="1">
      <alignment horizontal="right"/>
      <protection locked="0"/>
    </xf>
    <xf numFmtId="38" fontId="0" fillId="0" borderId="21" xfId="0" applyNumberFormat="1" applyFill="1" applyBorder="1" applyAlignment="1" applyProtection="1">
      <alignment horizontal="right"/>
      <protection locked="0"/>
    </xf>
    <xf numFmtId="0" fontId="90" fillId="0" borderId="13" xfId="0" applyFont="1" applyFill="1" applyBorder="1" applyAlignment="1">
      <alignment vertical="center"/>
    </xf>
    <xf numFmtId="6" fontId="90" fillId="0" borderId="0" xfId="0" quotePrefix="1" applyNumberFormat="1" applyFont="1" applyFill="1" applyBorder="1" applyAlignment="1">
      <alignment horizontal="left" vertical="center"/>
    </xf>
    <xf numFmtId="6" fontId="100" fillId="0" borderId="16" xfId="0" quotePrefix="1" applyNumberFormat="1" applyFont="1" applyFill="1" applyBorder="1" applyAlignment="1">
      <alignment horizontal="center" vertical="center"/>
    </xf>
    <xf numFmtId="0" fontId="10" fillId="0" borderId="13" xfId="0" applyFont="1" applyBorder="1" applyAlignment="1"/>
    <xf numFmtId="0" fontId="28" fillId="0" borderId="16" xfId="0" applyFont="1" applyBorder="1" applyAlignment="1"/>
    <xf numFmtId="38" fontId="17" fillId="2" borderId="17" xfId="6" applyNumberFormat="1" applyFill="1" applyBorder="1" applyAlignment="1"/>
    <xf numFmtId="0" fontId="0" fillId="8" borderId="22" xfId="0" applyFill="1" applyBorder="1" applyAlignment="1" applyProtection="1">
      <alignment horizontal="left"/>
      <protection locked="0"/>
    </xf>
    <xf numFmtId="0" fontId="28" fillId="0" borderId="17" xfId="0" applyFont="1" applyFill="1" applyBorder="1" applyAlignment="1" applyProtection="1">
      <alignment horizontal="left"/>
      <protection hidden="1"/>
    </xf>
    <xf numFmtId="0" fontId="28" fillId="0" borderId="10" xfId="0" applyFont="1" applyFill="1" applyBorder="1" applyAlignment="1" applyProtection="1">
      <alignment horizontal="left"/>
      <protection hidden="1"/>
    </xf>
    <xf numFmtId="38" fontId="28" fillId="8" borderId="21" xfId="8" quotePrefix="1" applyNumberFormat="1" applyFont="1" applyFill="1" applyBorder="1" applyAlignment="1" applyProtection="1">
      <alignment horizontal="right"/>
      <protection locked="0"/>
    </xf>
    <xf numFmtId="38" fontId="28" fillId="8" borderId="1" xfId="8" quotePrefix="1" applyNumberFormat="1" applyFont="1" applyFill="1" applyBorder="1" applyAlignment="1" applyProtection="1">
      <alignment horizontal="right"/>
      <protection locked="0"/>
    </xf>
    <xf numFmtId="0" fontId="0" fillId="20" borderId="11" xfId="0" applyFill="1" applyBorder="1" applyAlignment="1" applyProtection="1">
      <alignment vertical="top"/>
      <protection locked="0"/>
    </xf>
    <xf numFmtId="0" fontId="0" fillId="23" borderId="1" xfId="0" applyFill="1" applyBorder="1" applyAlignment="1" applyProtection="1">
      <alignment vertical="top"/>
      <protection locked="0"/>
    </xf>
    <xf numFmtId="6" fontId="91" fillId="7" borderId="16" xfId="0" quotePrefix="1" applyNumberFormat="1" applyFont="1" applyFill="1" applyBorder="1" applyAlignment="1">
      <alignment horizontal="center" vertical="center"/>
    </xf>
    <xf numFmtId="6" fontId="101" fillId="0" borderId="0" xfId="0" quotePrefix="1" applyNumberFormat="1" applyFont="1" applyFill="1" applyAlignment="1">
      <alignment horizontal="center" vertical="center"/>
    </xf>
    <xf numFmtId="0" fontId="92" fillId="0" borderId="9" xfId="6" applyFont="1" applyFill="1" applyBorder="1" applyAlignment="1"/>
    <xf numFmtId="0" fontId="10" fillId="0" borderId="0" xfId="0" applyFont="1" applyFill="1" applyBorder="1" applyAlignment="1">
      <alignment horizontal="center"/>
    </xf>
    <xf numFmtId="0" fontId="10" fillId="0" borderId="16" xfId="0" applyFont="1" applyFill="1" applyBorder="1" applyAlignment="1">
      <alignment horizontal="center"/>
    </xf>
    <xf numFmtId="6" fontId="91" fillId="24" borderId="16" xfId="0" quotePrefix="1" applyNumberFormat="1" applyFont="1" applyFill="1" applyBorder="1" applyAlignment="1">
      <alignment horizontal="center" vertical="center"/>
    </xf>
    <xf numFmtId="6" fontId="101" fillId="2" borderId="0" xfId="0" quotePrefix="1" applyNumberFormat="1" applyFont="1" applyFill="1" applyAlignment="1">
      <alignment horizontal="center" vertical="center"/>
    </xf>
    <xf numFmtId="0" fontId="69" fillId="2" borderId="0" xfId="0" quotePrefix="1" applyFont="1" applyFill="1" applyAlignment="1">
      <alignment horizontal="center"/>
    </xf>
    <xf numFmtId="6" fontId="102" fillId="24" borderId="0" xfId="0" quotePrefix="1" applyNumberFormat="1" applyFont="1" applyFill="1" applyBorder="1" applyAlignment="1">
      <alignment horizontal="center" vertical="center"/>
    </xf>
    <xf numFmtId="6" fontId="102" fillId="24" borderId="23" xfId="0" quotePrefix="1" applyNumberFormat="1" applyFont="1" applyFill="1" applyBorder="1" applyAlignment="1">
      <alignment horizontal="center" vertical="center"/>
    </xf>
    <xf numFmtId="6" fontId="91" fillId="25" borderId="16" xfId="0" quotePrefix="1" applyNumberFormat="1" applyFont="1" applyFill="1" applyBorder="1" applyAlignment="1">
      <alignment horizontal="center" vertical="center"/>
    </xf>
    <xf numFmtId="0" fontId="26" fillId="0" borderId="0" xfId="90" applyFont="1" applyFill="1" applyAlignment="1" applyProtection="1">
      <alignment horizontal="center" vertical="center"/>
      <protection hidden="1"/>
    </xf>
    <xf numFmtId="0" fontId="26" fillId="0" borderId="0" xfId="90" applyFont="1" applyFill="1" applyAlignment="1" applyProtection="1">
      <alignment horizontal="left" vertical="center" wrapText="1"/>
      <protection hidden="1"/>
    </xf>
    <xf numFmtId="0" fontId="92" fillId="0" borderId="0" xfId="6" applyFont="1" applyFill="1" applyAlignment="1" applyProtection="1">
      <alignment horizontal="center" vertical="center"/>
      <protection hidden="1"/>
    </xf>
    <xf numFmtId="0" fontId="26" fillId="0" borderId="0" xfId="90" applyFont="1" applyFill="1" applyAlignment="1" applyProtection="1">
      <alignment horizontal="center" vertical="center" wrapText="1"/>
      <protection hidden="1"/>
    </xf>
    <xf numFmtId="0" fontId="26" fillId="0" borderId="0" xfId="0" applyFont="1" applyFill="1" applyAlignment="1" applyProtection="1">
      <alignment horizontal="left" vertical="center" wrapText="1"/>
      <protection hidden="1"/>
    </xf>
    <xf numFmtId="2" fontId="26" fillId="0" borderId="0" xfId="90" applyNumberFormat="1" applyFont="1" applyFill="1" applyAlignment="1" applyProtection="1">
      <alignment horizontal="center" vertical="center"/>
      <protection hidden="1"/>
    </xf>
    <xf numFmtId="0" fontId="26" fillId="0" borderId="0" xfId="90" applyFont="1" applyFill="1" applyAlignment="1" applyProtection="1">
      <alignment horizontal="left" vertical="center"/>
      <protection hidden="1"/>
    </xf>
    <xf numFmtId="0" fontId="26" fillId="0" borderId="0" xfId="90" applyFont="1" applyFill="1" applyAlignment="1" applyProtection="1">
      <alignment vertical="center" wrapText="1"/>
      <protection hidden="1"/>
    </xf>
    <xf numFmtId="0" fontId="92" fillId="0" borderId="0" xfId="6" applyFont="1" applyFill="1" applyAlignment="1" applyProtection="1">
      <alignment horizontal="center"/>
      <protection hidden="1"/>
    </xf>
    <xf numFmtId="0" fontId="28" fillId="0" borderId="0" xfId="90" applyFont="1" applyFill="1" applyAlignment="1" applyProtection="1">
      <alignment horizontal="center" wrapText="1"/>
      <protection hidden="1"/>
    </xf>
    <xf numFmtId="0" fontId="28" fillId="0" borderId="0" xfId="90" applyFont="1" applyFill="1" applyAlignment="1" applyProtection="1">
      <alignment horizontal="center"/>
      <protection hidden="1"/>
    </xf>
    <xf numFmtId="0" fontId="26" fillId="0" borderId="0" xfId="90" applyFont="1" applyFill="1" applyAlignment="1" applyProtection="1">
      <alignment vertical="top" wrapText="1"/>
      <protection hidden="1"/>
    </xf>
    <xf numFmtId="0" fontId="17" fillId="0" borderId="0" xfId="6" applyFill="1" applyAlignment="1" applyProtection="1">
      <alignment horizontal="center"/>
      <protection hidden="1"/>
    </xf>
    <xf numFmtId="0" fontId="26" fillId="0" borderId="0" xfId="90" applyAlignment="1" applyProtection="1">
      <alignment horizontal="left"/>
      <protection hidden="1"/>
    </xf>
    <xf numFmtId="0" fontId="26" fillId="0" borderId="0" xfId="90" applyAlignment="1" applyProtection="1">
      <alignment vertical="top" wrapText="1"/>
      <protection hidden="1"/>
    </xf>
    <xf numFmtId="0" fontId="26" fillId="0" borderId="0" xfId="90" applyAlignment="1" applyProtection="1">
      <alignment horizontal="center"/>
      <protection hidden="1"/>
    </xf>
    <xf numFmtId="0" fontId="28" fillId="0" borderId="0" xfId="90" applyFont="1" applyAlignment="1" applyProtection="1">
      <alignment horizontal="center" wrapText="1"/>
      <protection hidden="1"/>
    </xf>
    <xf numFmtId="0" fontId="28" fillId="0" borderId="0" xfId="90" applyFont="1" applyAlignment="1" applyProtection="1">
      <alignment horizontal="center"/>
      <protection hidden="1"/>
    </xf>
    <xf numFmtId="0" fontId="26" fillId="0" borderId="0" xfId="90" applyProtection="1">
      <protection hidden="1"/>
    </xf>
    <xf numFmtId="0" fontId="0" fillId="0" borderId="16" xfId="0" applyBorder="1"/>
    <xf numFmtId="0" fontId="35" fillId="2" borderId="0" xfId="0" applyFont="1" applyFill="1" applyBorder="1" applyAlignment="1">
      <alignment horizontal="center" vertical="top"/>
    </xf>
    <xf numFmtId="49" fontId="0" fillId="2" borderId="22" xfId="0" applyNumberFormat="1" applyFill="1" applyBorder="1" applyAlignment="1" applyProtection="1">
      <alignment horizontal="center"/>
      <protection locked="0"/>
    </xf>
    <xf numFmtId="49" fontId="0" fillId="2" borderId="23" xfId="0" applyNumberFormat="1" applyFill="1" applyBorder="1" applyAlignment="1" applyProtection="1">
      <alignment horizontal="center"/>
      <protection locked="0"/>
    </xf>
    <xf numFmtId="0" fontId="16" fillId="0" borderId="13"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5" fillId="8" borderId="13" xfId="0" applyFont="1" applyFill="1" applyBorder="1" applyAlignment="1" applyProtection="1">
      <alignment horizontal="center" vertical="center"/>
      <protection locked="0"/>
    </xf>
    <xf numFmtId="0" fontId="5" fillId="8" borderId="0" xfId="0" applyFont="1" applyFill="1" applyBorder="1" applyAlignment="1" applyProtection="1">
      <alignment horizontal="center" vertical="center"/>
      <protection locked="0"/>
    </xf>
    <xf numFmtId="0" fontId="5" fillId="8" borderId="16" xfId="0" applyFont="1" applyFill="1" applyBorder="1" applyAlignment="1" applyProtection="1">
      <alignment horizontal="center" vertical="center"/>
      <protection locked="0"/>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0" fillId="0" borderId="0" xfId="0" applyBorder="1" applyAlignment="1">
      <alignment horizontal="left"/>
    </xf>
    <xf numFmtId="0" fontId="0" fillId="8" borderId="22" xfId="0" applyFont="1" applyFill="1" applyBorder="1" applyProtection="1">
      <protection locked="0"/>
    </xf>
    <xf numFmtId="0" fontId="0" fillId="8" borderId="23" xfId="0" applyFont="1" applyFill="1" applyBorder="1" applyProtection="1">
      <protection locked="0"/>
    </xf>
    <xf numFmtId="0" fontId="0" fillId="0" borderId="0" xfId="0" applyFont="1" applyBorder="1" applyAlignment="1">
      <alignment horizontal="center" vertical="top"/>
    </xf>
    <xf numFmtId="0" fontId="8" fillId="0" borderId="0" xfId="0" applyFont="1" applyBorder="1" applyAlignment="1">
      <alignment horizontal="center" vertical="top"/>
    </xf>
    <xf numFmtId="0" fontId="5" fillId="0"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0" borderId="9" xfId="0" applyFont="1" applyBorder="1" applyAlignment="1" applyProtection="1">
      <alignment horizontal="center"/>
      <protection hidden="1"/>
    </xf>
    <xf numFmtId="0" fontId="8" fillId="0" borderId="22" xfId="0" applyFont="1" applyBorder="1" applyAlignment="1" applyProtection="1">
      <alignment horizontal="center"/>
      <protection hidden="1"/>
    </xf>
    <xf numFmtId="0" fontId="8" fillId="0" borderId="23" xfId="0" applyFont="1" applyBorder="1" applyAlignment="1" applyProtection="1">
      <alignment horizontal="center"/>
      <protection hidden="1"/>
    </xf>
    <xf numFmtId="0" fontId="39" fillId="0" borderId="13" xfId="6" applyFont="1" applyBorder="1" applyAlignment="1" applyProtection="1">
      <alignment horizontal="center"/>
      <protection hidden="1"/>
    </xf>
    <xf numFmtId="0" fontId="39" fillId="0" borderId="0" xfId="6" applyFont="1" applyBorder="1" applyAlignment="1" applyProtection="1">
      <alignment horizontal="center"/>
      <protection hidden="1"/>
    </xf>
    <xf numFmtId="0" fontId="39" fillId="0" borderId="16" xfId="6" applyFont="1" applyBorder="1" applyAlignment="1" applyProtection="1">
      <alignment horizontal="center"/>
      <protection hidden="1"/>
    </xf>
    <xf numFmtId="0" fontId="16" fillId="0" borderId="11" xfId="0" applyFont="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8"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0" xfId="0" applyFont="1" applyBorder="1" applyAlignment="1" applyProtection="1">
      <alignment horizontal="center" vertical="center"/>
      <protection hidden="1"/>
    </xf>
    <xf numFmtId="0" fontId="16" fillId="0" borderId="16" xfId="0" applyFont="1" applyBorder="1" applyAlignment="1" applyProtection="1">
      <alignment horizontal="center" vertical="center"/>
      <protection hidden="1"/>
    </xf>
    <xf numFmtId="0" fontId="0" fillId="0" borderId="50" xfId="0" applyBorder="1" applyAlignment="1" applyProtection="1">
      <protection hidden="1"/>
    </xf>
    <xf numFmtId="0" fontId="0" fillId="0" borderId="31" xfId="0" applyBorder="1" applyAlignment="1" applyProtection="1">
      <protection hidden="1"/>
    </xf>
    <xf numFmtId="0" fontId="0" fillId="0" borderId="28" xfId="0" applyBorder="1" applyAlignment="1" applyProtection="1">
      <protection hidden="1"/>
    </xf>
    <xf numFmtId="0" fontId="17" fillId="8" borderId="22" xfId="6" applyFill="1" applyBorder="1" applyAlignment="1" applyProtection="1">
      <alignment horizontal="left"/>
      <protection locked="0"/>
    </xf>
    <xf numFmtId="0" fontId="0" fillId="8" borderId="22" xfId="0" applyFill="1" applyBorder="1" applyAlignment="1" applyProtection="1">
      <alignment horizontal="left"/>
      <protection locked="0"/>
    </xf>
    <xf numFmtId="0" fontId="0" fillId="8" borderId="23" xfId="0" applyFill="1" applyBorder="1" applyAlignment="1" applyProtection="1">
      <alignment horizontal="left"/>
      <protection locked="0"/>
    </xf>
    <xf numFmtId="0" fontId="0" fillId="0" borderId="11" xfId="0" applyBorder="1"/>
    <xf numFmtId="0" fontId="0" fillId="0" borderId="2" xfId="0" applyBorder="1"/>
    <xf numFmtId="0" fontId="16" fillId="3" borderId="1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16" xfId="0" applyFont="1" applyFill="1" applyBorder="1" applyAlignment="1">
      <alignment horizontal="center" vertical="center"/>
    </xf>
    <xf numFmtId="0" fontId="0" fillId="0" borderId="13" xfId="0" applyBorder="1" applyAlignment="1">
      <alignment horizontal="left"/>
    </xf>
    <xf numFmtId="0" fontId="0" fillId="6" borderId="0" xfId="0" applyFill="1" applyBorder="1" applyAlignment="1">
      <alignment horizontal="left"/>
    </xf>
    <xf numFmtId="0" fontId="0" fillId="6" borderId="16" xfId="0" applyFill="1" applyBorder="1" applyAlignment="1">
      <alignment horizontal="left"/>
    </xf>
    <xf numFmtId="0" fontId="8" fillId="0" borderId="9"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0" fillId="0" borderId="13" xfId="0" applyBorder="1" applyAlignment="1">
      <alignment wrapText="1"/>
    </xf>
    <xf numFmtId="0" fontId="0" fillId="0" borderId="0" xfId="0" applyBorder="1" applyAlignment="1">
      <alignment wrapText="1"/>
    </xf>
    <xf numFmtId="0" fontId="0" fillId="0" borderId="16" xfId="0" applyBorder="1" applyAlignment="1">
      <alignment wrapText="1"/>
    </xf>
    <xf numFmtId="167" fontId="0" fillId="6" borderId="0" xfId="0" applyNumberFormat="1" applyFill="1" applyBorder="1" applyAlignment="1">
      <alignment horizontal="center"/>
    </xf>
    <xf numFmtId="167" fontId="0" fillId="6" borderId="16" xfId="0" applyNumberFormat="1" applyFill="1" applyBorder="1" applyAlignment="1">
      <alignment horizontal="center"/>
    </xf>
    <xf numFmtId="0" fontId="28" fillId="6" borderId="2" xfId="0" applyFont="1" applyFill="1" applyBorder="1" applyAlignment="1">
      <alignment horizontal="left"/>
    </xf>
    <xf numFmtId="0" fontId="37" fillId="0" borderId="11" xfId="0" applyFont="1" applyBorder="1" applyAlignment="1">
      <alignment horizontal="left"/>
    </xf>
    <xf numFmtId="0" fontId="37" fillId="0" borderId="2" xfId="0" applyFont="1" applyBorder="1" applyAlignment="1">
      <alignment horizontal="left"/>
    </xf>
    <xf numFmtId="0" fontId="37" fillId="0" borderId="8" xfId="0" applyFont="1" applyBorder="1" applyAlignment="1">
      <alignment horizontal="left"/>
    </xf>
    <xf numFmtId="0" fontId="9" fillId="0" borderId="13" xfId="0" applyFont="1" applyBorder="1" applyAlignment="1"/>
    <xf numFmtId="0" fontId="9" fillId="0" borderId="0" xfId="0" applyFont="1" applyBorder="1" applyAlignment="1"/>
    <xf numFmtId="0" fontId="9" fillId="0" borderId="16" xfId="0" applyFont="1" applyBorder="1" applyAlignment="1"/>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10" fillId="0" borderId="1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6" xfId="0" applyFont="1" applyBorder="1" applyAlignment="1">
      <alignment horizontal="center" vertical="center" wrapText="1"/>
    </xf>
    <xf numFmtId="167" fontId="9" fillId="0" borderId="13" xfId="0" applyNumberFormat="1" applyFont="1" applyBorder="1" applyAlignment="1">
      <alignment horizontal="center" vertical="center" wrapText="1"/>
    </xf>
    <xf numFmtId="167" fontId="9" fillId="0" borderId="0" xfId="0" applyNumberFormat="1" applyFont="1" applyBorder="1" applyAlignment="1">
      <alignment horizontal="center" vertical="center" wrapText="1"/>
    </xf>
    <xf numFmtId="167" fontId="9" fillId="0" borderId="16" xfId="0" applyNumberFormat="1" applyFont="1" applyBorder="1" applyAlignment="1">
      <alignment horizontal="center" vertical="center" wrapText="1"/>
    </xf>
    <xf numFmtId="6" fontId="8" fillId="0" borderId="13" xfId="0" quotePrefix="1" applyNumberFormat="1" applyFont="1" applyBorder="1" applyAlignment="1" applyProtection="1">
      <alignment horizontal="center"/>
      <protection hidden="1"/>
    </xf>
    <xf numFmtId="6" fontId="8" fillId="0" borderId="0" xfId="0" quotePrefix="1" applyNumberFormat="1" applyFont="1" applyBorder="1" applyAlignment="1" applyProtection="1">
      <alignment horizontal="center"/>
      <protection hidden="1"/>
    </xf>
    <xf numFmtId="6" fontId="8" fillId="0" borderId="16" xfId="0" quotePrefix="1" applyNumberFormat="1" applyFont="1" applyBorder="1" applyAlignment="1" applyProtection="1">
      <alignment horizontal="center"/>
      <protection hidden="1"/>
    </xf>
    <xf numFmtId="0" fontId="71" fillId="0" borderId="11" xfId="0" applyFont="1" applyBorder="1" applyAlignment="1">
      <alignment horizontal="left" vertical="center"/>
    </xf>
    <xf numFmtId="0" fontId="71" fillId="0" borderId="2" xfId="0" applyFont="1" applyBorder="1" applyAlignment="1">
      <alignment horizontal="left" vertical="center"/>
    </xf>
    <xf numFmtId="0" fontId="4" fillId="0" borderId="13"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0" xfId="0" applyFont="1" applyBorder="1" applyAlignment="1">
      <alignment horizontal="left"/>
    </xf>
    <xf numFmtId="0" fontId="4" fillId="0" borderId="16" xfId="0" applyFont="1" applyBorder="1" applyAlignment="1">
      <alignment horizontal="left"/>
    </xf>
    <xf numFmtId="0" fontId="0" fillId="0" borderId="0" xfId="0" applyFont="1" applyBorder="1" applyAlignment="1">
      <alignment horizontal="left" indent="2"/>
    </xf>
    <xf numFmtId="0" fontId="0" fillId="0" borderId="16" xfId="0" applyFont="1" applyBorder="1" applyAlignment="1">
      <alignment horizontal="left" indent="2"/>
    </xf>
    <xf numFmtId="6" fontId="48" fillId="7" borderId="13" xfId="0" quotePrefix="1" applyNumberFormat="1" applyFont="1" applyFill="1" applyBorder="1" applyAlignment="1">
      <alignment horizontal="left" vertical="center"/>
    </xf>
    <xf numFmtId="6" fontId="48" fillId="7" borderId="0" xfId="0" quotePrefix="1" applyNumberFormat="1" applyFont="1" applyFill="1" applyBorder="1" applyAlignment="1">
      <alignment horizontal="left" vertical="center"/>
    </xf>
    <xf numFmtId="0" fontId="4" fillId="0" borderId="0" xfId="0" applyFont="1" applyFill="1" applyBorder="1" applyAlignment="1"/>
    <xf numFmtId="0" fontId="10" fillId="0" borderId="0" xfId="0" applyFont="1" applyFill="1" applyBorder="1" applyAlignment="1">
      <alignment horizontal="center"/>
    </xf>
    <xf numFmtId="0" fontId="10" fillId="0" borderId="16" xfId="0" applyFont="1" applyFill="1" applyBorder="1" applyAlignment="1">
      <alignment horizontal="center"/>
    </xf>
    <xf numFmtId="0" fontId="4" fillId="0" borderId="0" xfId="0" applyFont="1" applyFill="1" applyBorder="1" applyAlignment="1">
      <alignment horizontal="left" vertical="top" wrapText="1"/>
    </xf>
    <xf numFmtId="6" fontId="8" fillId="0" borderId="13" xfId="0" quotePrefix="1" applyNumberFormat="1" applyFont="1" applyBorder="1" applyAlignment="1">
      <alignment horizontal="center" vertical="center"/>
    </xf>
    <xf numFmtId="6" fontId="8" fillId="0" borderId="0" xfId="0" quotePrefix="1" applyNumberFormat="1" applyFont="1" applyBorder="1" applyAlignment="1">
      <alignment horizontal="center" vertical="center"/>
    </xf>
    <xf numFmtId="6" fontId="8" fillId="0" borderId="16" xfId="0" quotePrefix="1" applyNumberFormat="1" applyFont="1" applyBorder="1" applyAlignment="1">
      <alignment horizontal="center" vertical="center"/>
    </xf>
    <xf numFmtId="0" fontId="0" fillId="0" borderId="0" xfId="0" applyBorder="1" applyAlignment="1">
      <alignment horizontal="left" vertical="center"/>
    </xf>
    <xf numFmtId="0" fontId="4" fillId="0" borderId="0" xfId="0" applyFont="1" applyFill="1" applyBorder="1" applyAlignment="1">
      <alignment horizontal="left"/>
    </xf>
    <xf numFmtId="0" fontId="4" fillId="0" borderId="16" xfId="0" applyFont="1" applyFill="1" applyBorder="1" applyAlignment="1">
      <alignment horizontal="left"/>
    </xf>
    <xf numFmtId="0" fontId="0" fillId="0" borderId="0" xfId="0" applyFont="1" applyFill="1" applyBorder="1" applyAlignment="1">
      <alignment horizontal="left" indent="2"/>
    </xf>
    <xf numFmtId="0" fontId="0" fillId="0" borderId="16" xfId="0" applyFont="1" applyFill="1" applyBorder="1" applyAlignment="1">
      <alignment horizontal="left" indent="2"/>
    </xf>
    <xf numFmtId="0" fontId="0" fillId="0" borderId="0" xfId="0" applyFont="1" applyFill="1" applyBorder="1" applyAlignment="1">
      <alignment horizontal="left" wrapText="1" indent="2"/>
    </xf>
    <xf numFmtId="0" fontId="0" fillId="0" borderId="16" xfId="0" applyFont="1" applyFill="1" applyBorder="1" applyAlignment="1">
      <alignment horizontal="left" wrapText="1" indent="2"/>
    </xf>
    <xf numFmtId="0" fontId="10" fillId="2" borderId="0" xfId="0" applyFont="1" applyFill="1" applyAlignment="1">
      <alignment horizontal="center"/>
    </xf>
    <xf numFmtId="0" fontId="48" fillId="7" borderId="13" xfId="0" applyFont="1" applyFill="1" applyBorder="1" applyAlignment="1">
      <alignment horizontal="left" vertical="center"/>
    </xf>
    <xf numFmtId="0" fontId="48" fillId="7" borderId="0" xfId="0" applyFont="1" applyFill="1" applyBorder="1" applyAlignment="1">
      <alignment horizontal="left" vertical="center"/>
    </xf>
    <xf numFmtId="0" fontId="10" fillId="0" borderId="0" xfId="0" applyFont="1" applyFill="1" applyAlignment="1">
      <alignment horizontal="center"/>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0" fillId="0" borderId="16" xfId="0" applyFont="1" applyBorder="1" applyAlignment="1">
      <alignment horizontal="center" vertical="center"/>
    </xf>
    <xf numFmtId="0" fontId="0" fillId="0" borderId="0" xfId="0" applyFont="1" applyBorder="1" applyAlignment="1">
      <alignment horizontal="left"/>
    </xf>
    <xf numFmtId="0" fontId="0" fillId="0" borderId="16" xfId="0" applyFont="1" applyBorder="1" applyAlignment="1">
      <alignment horizontal="left"/>
    </xf>
    <xf numFmtId="0" fontId="10" fillId="2" borderId="16" xfId="0" applyFont="1" applyFill="1" applyBorder="1" applyAlignment="1">
      <alignment horizontal="center"/>
    </xf>
    <xf numFmtId="0" fontId="48" fillId="7" borderId="13" xfId="0" applyFont="1" applyFill="1" applyBorder="1" applyAlignment="1">
      <alignment vertical="center"/>
    </xf>
    <xf numFmtId="0" fontId="48" fillId="7" borderId="0" xfId="0" applyFont="1" applyFill="1" applyBorder="1" applyAlignment="1">
      <alignment vertical="center"/>
    </xf>
    <xf numFmtId="167" fontId="9" fillId="0" borderId="13" xfId="0" applyNumberFormat="1" applyFont="1" applyBorder="1" applyAlignment="1" applyProtection="1">
      <alignment horizontal="center" vertical="center" wrapText="1"/>
      <protection hidden="1"/>
    </xf>
    <xf numFmtId="167" fontId="9" fillId="0" borderId="0" xfId="0" applyNumberFormat="1" applyFont="1" applyBorder="1" applyAlignment="1" applyProtection="1">
      <alignment horizontal="center" vertical="center" wrapText="1"/>
      <protection hidden="1"/>
    </xf>
    <xf numFmtId="167" fontId="9" fillId="0" borderId="16" xfId="0" applyNumberFormat="1" applyFont="1" applyBorder="1" applyAlignment="1" applyProtection="1">
      <alignment horizontal="center" vertical="center" wrapText="1"/>
      <protection hidden="1"/>
    </xf>
    <xf numFmtId="0" fontId="4" fillId="0" borderId="0" xfId="0" applyFont="1" applyBorder="1"/>
    <xf numFmtId="0" fontId="4" fillId="0" borderId="16" xfId="0" applyFont="1" applyBorder="1"/>
    <xf numFmtId="0" fontId="0" fillId="0" borderId="0" xfId="0" applyBorder="1" applyAlignment="1">
      <alignment vertical="center"/>
    </xf>
    <xf numFmtId="0" fontId="0" fillId="0" borderId="0" xfId="0" applyBorder="1" applyAlignment="1">
      <alignment horizontal="left" indent="1"/>
    </xf>
    <xf numFmtId="0" fontId="0" fillId="0" borderId="16" xfId="0" applyBorder="1" applyAlignment="1">
      <alignment horizontal="left" indent="1"/>
    </xf>
    <xf numFmtId="6" fontId="29" fillId="0" borderId="0" xfId="0" quotePrefix="1" applyNumberFormat="1" applyFont="1" applyBorder="1" applyAlignment="1">
      <alignment horizontal="center" vertical="center"/>
    </xf>
    <xf numFmtId="6" fontId="29" fillId="0" borderId="16" xfId="0" quotePrefix="1" applyNumberFormat="1" applyFont="1" applyBorder="1" applyAlignment="1">
      <alignment horizontal="center" vertical="center"/>
    </xf>
    <xf numFmtId="0" fontId="10" fillId="0" borderId="0"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28" fillId="0" borderId="0" xfId="0" applyFont="1" applyBorder="1" applyAlignment="1">
      <alignment horizontal="left" wrapText="1"/>
    </xf>
    <xf numFmtId="0" fontId="28" fillId="0" borderId="13" xfId="0" applyFont="1" applyBorder="1"/>
    <xf numFmtId="0" fontId="28" fillId="0" borderId="0" xfId="0" applyFont="1" applyBorder="1"/>
    <xf numFmtId="0" fontId="28" fillId="0" borderId="16" xfId="0" applyFont="1" applyBorder="1"/>
    <xf numFmtId="0" fontId="10" fillId="0" borderId="13" xfId="0" applyFont="1" applyBorder="1"/>
    <xf numFmtId="0" fontId="10" fillId="0" borderId="0" xfId="0" applyFont="1" applyBorder="1"/>
    <xf numFmtId="0" fontId="10" fillId="0" borderId="16" xfId="0" applyFont="1" applyBorder="1"/>
    <xf numFmtId="0" fontId="90" fillId="7" borderId="13" xfId="0" applyFont="1" applyFill="1" applyBorder="1" applyAlignment="1">
      <alignment vertical="center"/>
    </xf>
    <xf numFmtId="0" fontId="28" fillId="0" borderId="0" xfId="0" applyFont="1" applyBorder="1" applyAlignment="1">
      <alignment vertical="center"/>
    </xf>
    <xf numFmtId="0" fontId="10" fillId="0" borderId="16" xfId="0" applyFont="1" applyFill="1" applyBorder="1"/>
    <xf numFmtId="0" fontId="10" fillId="0" borderId="0" xfId="0" applyFont="1" applyBorder="1" applyAlignment="1">
      <alignment horizontal="left"/>
    </xf>
    <xf numFmtId="0" fontId="10" fillId="0" borderId="16" xfId="0" applyFont="1" applyBorder="1" applyAlignment="1">
      <alignment horizontal="left"/>
    </xf>
    <xf numFmtId="0" fontId="23" fillId="0" borderId="9" xfId="0" applyFont="1" applyBorder="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29" fillId="0" borderId="13" xfId="0" applyFont="1" applyBorder="1" applyAlignment="1"/>
    <xf numFmtId="0" fontId="29" fillId="0" borderId="0" xfId="0" applyFont="1" applyBorder="1" applyAlignment="1"/>
    <xf numFmtId="0" fontId="29" fillId="0" borderId="16" xfId="0" applyFont="1" applyBorder="1" applyAlignment="1"/>
    <xf numFmtId="0" fontId="10" fillId="0" borderId="1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16" xfId="0" applyFont="1" applyBorder="1" applyAlignment="1" applyProtection="1">
      <alignment horizontal="center" vertical="center"/>
      <protection hidden="1"/>
    </xf>
    <xf numFmtId="167" fontId="29" fillId="0" borderId="13" xfId="0" applyNumberFormat="1" applyFont="1" applyBorder="1" applyAlignment="1" applyProtection="1">
      <alignment horizontal="center" vertical="center" wrapText="1"/>
      <protection hidden="1"/>
    </xf>
    <xf numFmtId="167" fontId="29" fillId="0" borderId="0" xfId="0" applyNumberFormat="1" applyFont="1" applyBorder="1" applyAlignment="1" applyProtection="1">
      <alignment horizontal="center" vertical="center" wrapText="1"/>
      <protection hidden="1"/>
    </xf>
    <xf numFmtId="167" fontId="29" fillId="0" borderId="16" xfId="0" applyNumberFormat="1" applyFont="1" applyBorder="1" applyAlignment="1" applyProtection="1">
      <alignment horizontal="center" vertical="center" wrapText="1"/>
      <protection hidden="1"/>
    </xf>
    <xf numFmtId="6" fontId="23" fillId="0" borderId="13" xfId="0" quotePrefix="1" applyNumberFormat="1" applyFont="1" applyBorder="1" applyAlignment="1">
      <alignment horizontal="center" vertical="center"/>
    </xf>
    <xf numFmtId="6" fontId="23" fillId="0" borderId="0" xfId="0" quotePrefix="1" applyNumberFormat="1" applyFont="1" applyBorder="1" applyAlignment="1">
      <alignment horizontal="center" vertical="center"/>
    </xf>
    <xf numFmtId="6" fontId="23" fillId="0" borderId="16" xfId="0" quotePrefix="1" applyNumberFormat="1" applyFont="1" applyBorder="1" applyAlignment="1">
      <alignment horizontal="center" vertical="center"/>
    </xf>
    <xf numFmtId="0" fontId="28" fillId="0" borderId="1" xfId="0" applyFont="1" applyBorder="1" applyAlignment="1">
      <alignment wrapText="1"/>
    </xf>
    <xf numFmtId="0" fontId="10" fillId="0" borderId="17" xfId="0" applyFont="1" applyBorder="1" applyAlignment="1">
      <alignment wrapText="1"/>
    </xf>
    <xf numFmtId="0" fontId="10" fillId="0" borderId="10" xfId="0" applyFont="1" applyBorder="1" applyAlignment="1">
      <alignment wrapText="1"/>
    </xf>
    <xf numFmtId="0" fontId="10" fillId="26" borderId="11" xfId="0" applyFont="1" applyFill="1" applyBorder="1" applyAlignment="1">
      <alignment horizontal="center" vertical="center" wrapText="1"/>
    </xf>
    <xf numFmtId="0" fontId="10" fillId="26" borderId="2" xfId="0" applyFont="1" applyFill="1" applyBorder="1" applyAlignment="1">
      <alignment horizontal="center" vertical="center" wrapText="1"/>
    </xf>
    <xf numFmtId="0" fontId="10" fillId="26" borderId="8" xfId="0" applyFont="1" applyFill="1" applyBorder="1" applyAlignment="1">
      <alignment horizontal="center" vertical="center" wrapText="1"/>
    </xf>
    <xf numFmtId="0" fontId="10" fillId="26" borderId="13" xfId="0" applyFont="1" applyFill="1" applyBorder="1" applyAlignment="1">
      <alignment horizontal="center" vertical="center" wrapText="1"/>
    </xf>
    <xf numFmtId="0" fontId="10" fillId="26" borderId="0" xfId="0" applyFont="1" applyFill="1" applyBorder="1" applyAlignment="1">
      <alignment horizontal="center" vertical="center" wrapText="1"/>
    </xf>
    <xf numFmtId="0" fontId="10" fillId="26" borderId="16" xfId="0" applyFont="1" applyFill="1" applyBorder="1" applyAlignment="1">
      <alignment horizontal="center" vertical="center" wrapText="1"/>
    </xf>
    <xf numFmtId="0" fontId="10" fillId="26" borderId="9" xfId="0" applyFont="1" applyFill="1" applyBorder="1" applyAlignment="1">
      <alignment horizontal="center" vertical="center" wrapText="1"/>
    </xf>
    <xf numFmtId="0" fontId="10" fillId="26" borderId="22" xfId="0" applyFont="1" applyFill="1" applyBorder="1" applyAlignment="1">
      <alignment horizontal="center" vertical="center" wrapText="1"/>
    </xf>
    <xf numFmtId="0" fontId="10" fillId="26" borderId="23" xfId="0" applyFont="1" applyFill="1" applyBorder="1" applyAlignment="1">
      <alignment horizontal="center" vertical="center" wrapText="1"/>
    </xf>
    <xf numFmtId="0" fontId="28" fillId="0" borderId="2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7" xfId="0" applyFont="1" applyBorder="1" applyAlignment="1">
      <alignment wrapText="1"/>
    </xf>
    <xf numFmtId="0" fontId="28" fillId="0" borderId="10" xfId="0" applyFont="1" applyBorder="1" applyAlignment="1">
      <alignment wrapText="1"/>
    </xf>
    <xf numFmtId="0" fontId="28" fillId="0" borderId="8" xfId="0" applyFont="1" applyBorder="1" applyAlignment="1">
      <alignment horizontal="center" vertical="center" wrapText="1"/>
    </xf>
    <xf numFmtId="0" fontId="28" fillId="0" borderId="16" xfId="0" applyFont="1" applyBorder="1" applyAlignment="1">
      <alignment horizontal="center" vertical="center" wrapText="1"/>
    </xf>
    <xf numFmtId="6" fontId="28" fillId="0" borderId="17" xfId="0" quotePrefix="1" applyNumberFormat="1" applyFont="1" applyBorder="1" applyAlignment="1">
      <alignment horizontal="center" vertical="center"/>
    </xf>
    <xf numFmtId="6" fontId="28" fillId="0" borderId="7" xfId="0" quotePrefix="1" applyNumberFormat="1" applyFont="1" applyBorder="1" applyAlignment="1">
      <alignment horizontal="center" vertical="center"/>
    </xf>
    <xf numFmtId="6" fontId="28" fillId="0" borderId="10" xfId="0" quotePrefix="1" applyNumberFormat="1" applyFont="1" applyBorder="1" applyAlignment="1">
      <alignment horizontal="center" vertical="center"/>
    </xf>
    <xf numFmtId="6" fontId="23" fillId="0" borderId="13" xfId="0" quotePrefix="1" applyNumberFormat="1" applyFont="1" applyBorder="1" applyAlignment="1" applyProtection="1">
      <alignment horizontal="center" vertical="center"/>
      <protection hidden="1"/>
    </xf>
    <xf numFmtId="6" fontId="23" fillId="0" borderId="0" xfId="0" quotePrefix="1" applyNumberFormat="1" applyFont="1" applyBorder="1" applyAlignment="1" applyProtection="1">
      <alignment horizontal="center" vertical="center"/>
      <protection hidden="1"/>
    </xf>
    <xf numFmtId="6" fontId="23" fillId="0" borderId="16" xfId="0" quotePrefix="1" applyNumberFormat="1" applyFont="1" applyBorder="1" applyAlignment="1" applyProtection="1">
      <alignment horizontal="center" vertical="center"/>
      <protection hidden="1"/>
    </xf>
    <xf numFmtId="0" fontId="29" fillId="0" borderId="11" xfId="0" applyFont="1" applyBorder="1" applyAlignment="1" applyProtection="1">
      <alignment horizontal="left"/>
      <protection hidden="1"/>
    </xf>
    <xf numFmtId="0" fontId="29" fillId="0" borderId="2" xfId="0" applyFont="1" applyBorder="1" applyAlignment="1" applyProtection="1">
      <alignment horizontal="left"/>
      <protection hidden="1"/>
    </xf>
    <xf numFmtId="0" fontId="29" fillId="0" borderId="8" xfId="0" applyFont="1" applyBorder="1" applyAlignment="1" applyProtection="1">
      <alignment horizontal="left"/>
      <protection hidden="1"/>
    </xf>
    <xf numFmtId="0" fontId="29" fillId="0" borderId="13" xfId="0" applyFont="1" applyBorder="1" applyAlignment="1" applyProtection="1">
      <protection hidden="1"/>
    </xf>
    <xf numFmtId="0" fontId="29" fillId="0" borderId="0" xfId="0" applyFont="1" applyBorder="1" applyAlignment="1" applyProtection="1">
      <protection hidden="1"/>
    </xf>
    <xf numFmtId="0" fontId="29" fillId="0" borderId="16" xfId="0" applyFont="1" applyBorder="1" applyAlignment="1" applyProtection="1">
      <protection hidden="1"/>
    </xf>
    <xf numFmtId="0" fontId="28" fillId="0" borderId="21" xfId="0" applyFont="1" applyBorder="1" applyAlignment="1" applyProtection="1">
      <alignment horizontal="center" vertical="center" wrapText="1"/>
      <protection hidden="1"/>
    </xf>
    <xf numFmtId="0" fontId="28" fillId="0" borderId="18" xfId="0" applyFont="1" applyBorder="1" applyAlignment="1" applyProtection="1">
      <alignment horizontal="center" vertical="center" wrapText="1"/>
      <protection hidden="1"/>
    </xf>
    <xf numFmtId="6" fontId="28" fillId="0" borderId="17" xfId="0" quotePrefix="1" applyNumberFormat="1" applyFont="1" applyBorder="1" applyAlignment="1" applyProtection="1">
      <alignment horizontal="center" vertical="center"/>
      <protection hidden="1"/>
    </xf>
    <xf numFmtId="6" fontId="28" fillId="0" borderId="7" xfId="0" quotePrefix="1" applyNumberFormat="1" applyFont="1" applyBorder="1" applyAlignment="1" applyProtection="1">
      <alignment horizontal="center" vertical="center"/>
      <protection hidden="1"/>
    </xf>
    <xf numFmtId="6" fontId="28" fillId="0" borderId="10" xfId="0" quotePrefix="1" applyNumberFormat="1" applyFont="1" applyBorder="1" applyAlignment="1" applyProtection="1">
      <alignment horizontal="center" vertical="center"/>
      <protection hidden="1"/>
    </xf>
    <xf numFmtId="0" fontId="28" fillId="0" borderId="11" xfId="0" applyFont="1" applyBorder="1"/>
    <xf numFmtId="0" fontId="28" fillId="0" borderId="2" xfId="0" applyFont="1" applyBorder="1"/>
    <xf numFmtId="0" fontId="23" fillId="0" borderId="9" xfId="0" applyFont="1" applyBorder="1" applyAlignment="1" applyProtection="1">
      <alignment horizontal="center"/>
      <protection hidden="1"/>
    </xf>
    <xf numFmtId="0" fontId="23" fillId="0" borderId="22" xfId="0" applyFont="1" applyBorder="1" applyAlignment="1" applyProtection="1">
      <alignment horizontal="center"/>
      <protection hidden="1"/>
    </xf>
    <xf numFmtId="0" fontId="23" fillId="0" borderId="23" xfId="0" applyFont="1" applyBorder="1" applyAlignment="1" applyProtection="1">
      <alignment horizontal="center"/>
      <protection hidden="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49" fontId="0" fillId="8" borderId="21" xfId="0" applyNumberFormat="1" applyFill="1" applyBorder="1" applyAlignment="1" applyProtection="1">
      <alignment horizontal="center" vertical="top" wrapText="1"/>
      <protection locked="0"/>
    </xf>
    <xf numFmtId="49" fontId="0" fillId="8" borderId="18" xfId="0" applyNumberFormat="1" applyFill="1" applyBorder="1" applyAlignment="1" applyProtection="1">
      <alignment horizontal="center" vertical="top" wrapText="1"/>
      <protection locked="0"/>
    </xf>
    <xf numFmtId="0" fontId="23" fillId="0" borderId="9" xfId="0" applyFont="1" applyFill="1" applyBorder="1" applyAlignment="1">
      <alignment horizontal="center"/>
    </xf>
    <xf numFmtId="0" fontId="23" fillId="0" borderId="22" xfId="0" applyFont="1" applyFill="1" applyBorder="1" applyAlignment="1">
      <alignment horizontal="center"/>
    </xf>
    <xf numFmtId="0" fontId="23" fillId="0" borderId="23" xfId="0" applyFont="1" applyFill="1" applyBorder="1" applyAlignment="1">
      <alignment horizontal="center"/>
    </xf>
    <xf numFmtId="0" fontId="0" fillId="0" borderId="13" xfId="0" applyFont="1" applyBorder="1"/>
    <xf numFmtId="0" fontId="0" fillId="0" borderId="0" xfId="0" applyFont="1" applyBorder="1"/>
    <xf numFmtId="0" fontId="0" fillId="0" borderId="16" xfId="0" applyFont="1" applyBorder="1"/>
    <xf numFmtId="0" fontId="4" fillId="0" borderId="13" xfId="0" applyFont="1" applyBorder="1" applyAlignment="1">
      <alignment horizontal="left" wrapText="1" shrinkToFit="1"/>
    </xf>
    <xf numFmtId="0" fontId="4" fillId="0" borderId="0" xfId="0" applyFont="1" applyBorder="1" applyAlignment="1">
      <alignment horizontal="left" wrapText="1" shrinkToFit="1"/>
    </xf>
    <xf numFmtId="0" fontId="4" fillId="0" borderId="9" xfId="0" applyFont="1" applyBorder="1"/>
    <xf numFmtId="0" fontId="4" fillId="0" borderId="22" xfId="0" applyFont="1" applyBorder="1"/>
    <xf numFmtId="0" fontId="4" fillId="0" borderId="9" xfId="0" applyFont="1" applyBorder="1" applyAlignment="1"/>
    <xf numFmtId="0" fontId="4" fillId="0" borderId="7" xfId="0" applyFont="1" applyBorder="1" applyAlignment="1"/>
    <xf numFmtId="0" fontId="4" fillId="0" borderId="11" xfId="0" applyFont="1" applyFill="1" applyBorder="1" applyAlignment="1">
      <alignment horizontal="center"/>
    </xf>
    <xf numFmtId="0" fontId="4" fillId="0" borderId="2"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28" fillId="0" borderId="11" xfId="0" applyFont="1" applyFill="1" applyBorder="1" applyAlignment="1">
      <alignment vertical="center" wrapText="1"/>
    </xf>
    <xf numFmtId="0" fontId="28" fillId="0" borderId="8" xfId="0" applyFont="1" applyFill="1" applyBorder="1" applyAlignment="1">
      <alignment vertical="center" wrapText="1"/>
    </xf>
    <xf numFmtId="0" fontId="28" fillId="0" borderId="13" xfId="0" applyFont="1" applyFill="1" applyBorder="1" applyAlignment="1">
      <alignment vertical="center" wrapText="1"/>
    </xf>
    <xf numFmtId="0" fontId="28" fillId="0" borderId="16" xfId="0" applyFont="1" applyFill="1" applyBorder="1" applyAlignment="1">
      <alignment vertical="center" wrapText="1"/>
    </xf>
    <xf numFmtId="0" fontId="28" fillId="0" borderId="9" xfId="0" applyFont="1" applyFill="1" applyBorder="1" applyAlignment="1">
      <alignment vertical="center" wrapText="1"/>
    </xf>
    <xf numFmtId="0" fontId="28" fillId="0" borderId="23" xfId="0" applyFont="1" applyFill="1" applyBorder="1" applyAlignment="1">
      <alignment vertical="center" wrapText="1"/>
    </xf>
    <xf numFmtId="0" fontId="28" fillId="0" borderId="17" xfId="0" applyFont="1" applyFill="1" applyBorder="1" applyAlignment="1"/>
    <xf numFmtId="0" fontId="28" fillId="0" borderId="7" xfId="0" applyFont="1" applyFill="1" applyBorder="1" applyAlignment="1"/>
    <xf numFmtId="0" fontId="28" fillId="0" borderId="10" xfId="0" applyFont="1" applyFill="1" applyBorder="1" applyAlignment="1"/>
    <xf numFmtId="0" fontId="0" fillId="1" borderId="0" xfId="0" applyFont="1" applyFill="1" applyBorder="1"/>
    <xf numFmtId="0" fontId="0" fillId="1" borderId="16" xfId="0" applyFont="1" applyFill="1" applyBorder="1"/>
    <xf numFmtId="0" fontId="0" fillId="1" borderId="22" xfId="0" applyFont="1" applyFill="1" applyBorder="1"/>
    <xf numFmtId="0" fontId="0" fillId="1" borderId="23" xfId="0" applyFont="1" applyFill="1" applyBorder="1"/>
    <xf numFmtId="0" fontId="4" fillId="2" borderId="9" xfId="0" applyFont="1" applyFill="1" applyBorder="1" applyAlignment="1"/>
    <xf numFmtId="0" fontId="4" fillId="2" borderId="22" xfId="0" applyFont="1" applyFill="1" applyBorder="1" applyAlignment="1"/>
    <xf numFmtId="0" fontId="4" fillId="2" borderId="23" xfId="0" applyFont="1" applyFill="1" applyBorder="1" applyAlignment="1"/>
    <xf numFmtId="0" fontId="9" fillId="0" borderId="13" xfId="0" applyFont="1" applyBorder="1"/>
    <xf numFmtId="0" fontId="9" fillId="0" borderId="0" xfId="0" applyFont="1" applyBorder="1"/>
    <xf numFmtId="0" fontId="9" fillId="0" borderId="16" xfId="0" applyFont="1" applyBorder="1"/>
    <xf numFmtId="0" fontId="10" fillId="0" borderId="13"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1" xfId="0" applyFont="1" applyFill="1" applyBorder="1" applyAlignment="1">
      <alignment horizontal="left" vertical="center" wrapText="1"/>
    </xf>
    <xf numFmtId="181" fontId="4" fillId="0" borderId="13" xfId="0" applyNumberFormat="1" applyFont="1" applyBorder="1" applyAlignment="1" applyProtection="1">
      <alignment horizontal="center" vertical="center"/>
      <protection hidden="1"/>
    </xf>
    <xf numFmtId="181" fontId="4" fillId="0" borderId="0" xfId="0" applyNumberFormat="1" applyFont="1" applyBorder="1" applyAlignment="1" applyProtection="1">
      <alignment horizontal="center" vertical="center"/>
      <protection hidden="1"/>
    </xf>
    <xf numFmtId="181" fontId="4" fillId="0" borderId="16" xfId="0" applyNumberFormat="1" applyFont="1" applyBorder="1" applyAlignment="1" applyProtection="1">
      <alignment horizontal="center" vertical="center"/>
      <protection hidden="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23" fillId="0" borderId="13" xfId="0" quotePrefix="1" applyNumberFormat="1" applyFont="1" applyFill="1" applyBorder="1" applyAlignment="1">
      <alignment horizontal="center" vertical="center"/>
    </xf>
    <xf numFmtId="0" fontId="23" fillId="0" borderId="0" xfId="0" quotePrefix="1" applyNumberFormat="1" applyFont="1" applyFill="1" applyBorder="1" applyAlignment="1">
      <alignment horizontal="center" vertical="center"/>
    </xf>
    <xf numFmtId="0" fontId="23" fillId="0" borderId="16" xfId="0" quotePrefix="1" applyNumberFormat="1" applyFont="1" applyFill="1" applyBorder="1" applyAlignment="1">
      <alignment horizontal="center" vertical="center"/>
    </xf>
    <xf numFmtId="49" fontId="0" fillId="1" borderId="2" xfId="0" applyNumberFormat="1" applyFont="1" applyFill="1" applyBorder="1" applyAlignment="1">
      <alignment horizontal="center" vertical="center" wrapText="1"/>
    </xf>
    <xf numFmtId="0" fontId="0" fillId="1" borderId="2" xfId="0" applyFill="1" applyBorder="1" applyAlignment="1"/>
    <xf numFmtId="0" fontId="0" fillId="1" borderId="8" xfId="0" applyFill="1" applyBorder="1" applyAlignment="1"/>
    <xf numFmtId="0" fontId="0" fillId="1" borderId="0" xfId="0" applyFill="1" applyBorder="1" applyAlignment="1"/>
    <xf numFmtId="0" fontId="0" fillId="1" borderId="16" xfId="0" applyFill="1" applyBorder="1" applyAlignment="1"/>
    <xf numFmtId="0" fontId="0" fillId="1" borderId="22" xfId="0" applyFill="1" applyBorder="1" applyAlignment="1"/>
    <xf numFmtId="0" fontId="0" fillId="1" borderId="23" xfId="0" applyFill="1" applyBorder="1" applyAlignment="1"/>
    <xf numFmtId="49" fontId="15" fillId="0" borderId="9"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horizontal="center" vertical="center"/>
    </xf>
    <xf numFmtId="3" fontId="10" fillId="0" borderId="0" xfId="0" applyNumberFormat="1" applyFont="1" applyBorder="1" applyAlignment="1" applyProtection="1">
      <alignment horizontal="right"/>
    </xf>
    <xf numFmtId="0" fontId="10" fillId="0" borderId="0" xfId="0" applyFont="1" applyBorder="1" applyAlignment="1" applyProtection="1">
      <alignment horizontal="right"/>
    </xf>
    <xf numFmtId="0" fontId="10" fillId="0" borderId="16" xfId="0" applyFont="1" applyBorder="1" applyAlignment="1" applyProtection="1">
      <alignment horizontal="right"/>
    </xf>
    <xf numFmtId="0" fontId="28" fillId="0" borderId="17" xfId="0" quotePrefix="1" applyFont="1" applyBorder="1" applyAlignment="1" applyProtection="1">
      <alignment horizontal="right" vertical="center" wrapText="1"/>
    </xf>
    <xf numFmtId="0" fontId="28" fillId="0" borderId="7" xfId="0" quotePrefix="1" applyFont="1" applyBorder="1" applyAlignment="1" applyProtection="1">
      <alignment horizontal="right" vertical="center" wrapText="1"/>
    </xf>
    <xf numFmtId="0" fontId="28" fillId="0" borderId="0" xfId="0" quotePrefix="1" applyFont="1" applyBorder="1" applyAlignment="1" applyProtection="1">
      <alignment horizontal="right" vertical="center" wrapText="1"/>
    </xf>
    <xf numFmtId="0" fontId="28" fillId="0" borderId="16" xfId="0" quotePrefix="1" applyFont="1" applyBorder="1" applyAlignment="1" applyProtection="1">
      <alignment horizontal="right" vertical="center" wrapText="1"/>
    </xf>
    <xf numFmtId="0" fontId="23" fillId="0" borderId="9" xfId="0" applyFont="1" applyBorder="1" applyAlignment="1" applyProtection="1">
      <alignment horizontal="center"/>
    </xf>
    <xf numFmtId="0" fontId="23" fillId="0" borderId="22" xfId="0" applyFont="1" applyBorder="1" applyAlignment="1" applyProtection="1">
      <alignment horizontal="center"/>
    </xf>
    <xf numFmtId="0" fontId="23" fillId="0" borderId="23" xfId="0" applyFont="1" applyBorder="1" applyAlignment="1" applyProtection="1">
      <alignment horizontal="center"/>
    </xf>
    <xf numFmtId="167" fontId="29" fillId="0" borderId="13" xfId="0" applyNumberFormat="1" applyFont="1" applyBorder="1" applyAlignment="1" applyProtection="1">
      <alignment horizontal="center" vertical="center"/>
    </xf>
    <xf numFmtId="167" fontId="29" fillId="0" borderId="0" xfId="0" applyNumberFormat="1" applyFont="1" applyBorder="1" applyAlignment="1" applyProtection="1">
      <alignment horizontal="center" vertical="center"/>
    </xf>
    <xf numFmtId="167" fontId="29" fillId="0" borderId="16" xfId="0" applyNumberFormat="1" applyFont="1" applyBorder="1" applyAlignment="1" applyProtection="1">
      <alignment horizontal="center" vertical="center"/>
    </xf>
    <xf numFmtId="0" fontId="23" fillId="0" borderId="13" xfId="0" quotePrefix="1" applyNumberFormat="1" applyFont="1" applyFill="1" applyBorder="1" applyAlignment="1" applyProtection="1">
      <alignment horizontal="center" vertical="center"/>
    </xf>
    <xf numFmtId="0" fontId="23" fillId="0" borderId="0" xfId="0" quotePrefix="1" applyNumberFormat="1" applyFont="1" applyFill="1" applyBorder="1" applyAlignment="1" applyProtection="1">
      <alignment horizontal="center" vertical="center"/>
    </xf>
    <xf numFmtId="0" fontId="23" fillId="0" borderId="16" xfId="0" quotePrefix="1" applyNumberFormat="1" applyFont="1" applyFill="1" applyBorder="1" applyAlignment="1" applyProtection="1">
      <alignment horizontal="center" vertical="center"/>
    </xf>
    <xf numFmtId="0" fontId="6" fillId="0" borderId="9" xfId="0" applyFont="1" applyBorder="1" applyAlignment="1" applyProtection="1">
      <alignment horizontal="right"/>
    </xf>
    <xf numFmtId="0" fontId="6" fillId="0" borderId="22" xfId="0" applyFont="1" applyBorder="1" applyAlignment="1" applyProtection="1">
      <alignment horizontal="right"/>
    </xf>
    <xf numFmtId="0" fontId="6" fillId="0" borderId="23" xfId="0" applyFont="1" applyBorder="1" applyAlignment="1" applyProtection="1">
      <alignment horizontal="right"/>
    </xf>
    <xf numFmtId="0" fontId="10" fillId="0" borderId="11" xfId="0" applyFont="1" applyFill="1" applyBorder="1" applyAlignment="1" applyProtection="1">
      <alignment horizontal="center" vertical="center" wrapText="1" shrinkToFit="1"/>
    </xf>
    <xf numFmtId="0" fontId="10" fillId="0" borderId="8" xfId="0" applyFont="1" applyFill="1" applyBorder="1" applyAlignment="1" applyProtection="1">
      <alignment horizontal="center" vertical="center" wrapText="1" shrinkToFit="1"/>
    </xf>
    <xf numFmtId="0" fontId="10" fillId="0" borderId="13" xfId="0" applyFont="1" applyFill="1" applyBorder="1" applyAlignment="1" applyProtection="1">
      <alignment horizontal="center" vertical="center" wrapText="1" shrinkToFit="1"/>
    </xf>
    <xf numFmtId="0" fontId="10" fillId="0" borderId="16" xfId="0" applyFont="1" applyFill="1" applyBorder="1" applyAlignment="1" applyProtection="1">
      <alignment horizontal="center" vertical="center" wrapText="1" shrinkToFit="1"/>
    </xf>
    <xf numFmtId="0" fontId="10" fillId="0" borderId="9" xfId="0" applyFont="1" applyFill="1" applyBorder="1" applyAlignment="1" applyProtection="1">
      <alignment horizontal="center" vertical="center" wrapText="1" shrinkToFit="1"/>
    </xf>
    <xf numFmtId="0" fontId="10" fillId="0" borderId="23" xfId="0" applyFont="1" applyFill="1" applyBorder="1" applyAlignment="1" applyProtection="1">
      <alignment horizontal="center" vertical="center" wrapText="1" shrinkToFit="1"/>
    </xf>
    <xf numFmtId="49" fontId="0" fillId="0" borderId="21" xfId="0" applyNumberFormat="1" applyFont="1" applyBorder="1" applyAlignment="1" applyProtection="1">
      <alignment horizontal="center" vertical="center" wrapText="1" shrinkToFit="1"/>
    </xf>
    <xf numFmtId="0" fontId="0" fillId="0" borderId="18" xfId="0" applyNumberFormat="1" applyFont="1" applyBorder="1" applyAlignment="1" applyProtection="1">
      <alignment horizontal="center" vertical="center" wrapText="1" shrinkToFit="1"/>
    </xf>
    <xf numFmtId="0" fontId="0" fillId="0" borderId="17" xfId="0" applyFont="1" applyBorder="1" applyAlignment="1" applyProtection="1">
      <alignment horizontal="center"/>
    </xf>
    <xf numFmtId="0" fontId="0" fillId="0" borderId="7" xfId="0" applyFont="1" applyBorder="1" applyAlignment="1" applyProtection="1">
      <alignment horizontal="center"/>
    </xf>
    <xf numFmtId="0" fontId="0" fillId="0" borderId="10" xfId="0" applyFont="1" applyBorder="1" applyAlignment="1" applyProtection="1">
      <alignment horizontal="center"/>
    </xf>
    <xf numFmtId="49" fontId="28" fillId="0" borderId="21" xfId="0" applyNumberFormat="1" applyFont="1" applyBorder="1" applyAlignment="1" applyProtection="1">
      <alignment horizontal="center" vertical="center" wrapText="1" shrinkToFit="1"/>
    </xf>
    <xf numFmtId="0" fontId="28" fillId="0" borderId="18" xfId="0" applyNumberFormat="1" applyFont="1" applyBorder="1" applyAlignment="1" applyProtection="1">
      <alignment horizontal="center" vertical="center" wrapText="1" shrinkToFit="1"/>
    </xf>
    <xf numFmtId="0" fontId="4" fillId="0" borderId="17" xfId="0" applyFont="1" applyFill="1" applyBorder="1" applyAlignment="1" applyProtection="1">
      <alignment wrapText="1"/>
    </xf>
    <xf numFmtId="0" fontId="4" fillId="0" borderId="7" xfId="0" applyFont="1" applyFill="1" applyBorder="1" applyAlignment="1" applyProtection="1">
      <alignment wrapText="1"/>
    </xf>
    <xf numFmtId="3" fontId="4" fillId="0" borderId="0" xfId="0" applyNumberFormat="1" applyFont="1" applyBorder="1" applyAlignment="1" applyProtection="1">
      <alignment horizontal="right"/>
    </xf>
    <xf numFmtId="0" fontId="4" fillId="0" borderId="0" xfId="0" applyFont="1" applyBorder="1" applyAlignment="1" applyProtection="1">
      <alignment horizontal="right"/>
    </xf>
    <xf numFmtId="0" fontId="4" fillId="0" borderId="16" xfId="0" applyFont="1" applyBorder="1" applyAlignment="1" applyProtection="1">
      <alignment horizontal="right"/>
    </xf>
    <xf numFmtId="0" fontId="28" fillId="0" borderId="11" xfId="0" applyFont="1" applyFill="1" applyBorder="1" applyAlignment="1" applyProtection="1">
      <alignment horizontal="left" wrapText="1"/>
    </xf>
    <xf numFmtId="0" fontId="28" fillId="0" borderId="9" xfId="0" applyFont="1" applyFill="1" applyBorder="1" applyAlignment="1" applyProtection="1">
      <alignment horizontal="left" wrapText="1"/>
    </xf>
    <xf numFmtId="3" fontId="28" fillId="0" borderId="0" xfId="0" applyNumberFormat="1" applyFont="1" applyBorder="1" applyAlignment="1" applyProtection="1">
      <alignment horizontal="right"/>
    </xf>
    <xf numFmtId="0" fontId="28" fillId="0" borderId="0" xfId="0" applyFont="1" applyBorder="1" applyAlignment="1" applyProtection="1">
      <alignment horizontal="right"/>
    </xf>
    <xf numFmtId="0" fontId="28" fillId="0" borderId="16" xfId="0" applyFont="1" applyBorder="1" applyAlignment="1" applyProtection="1">
      <alignment horizontal="right"/>
    </xf>
    <xf numFmtId="3" fontId="94" fillId="0" borderId="0" xfId="0" applyNumberFormat="1" applyFont="1" applyBorder="1" applyAlignment="1" applyProtection="1">
      <alignment horizontal="right"/>
    </xf>
    <xf numFmtId="0" fontId="94" fillId="0" borderId="0" xfId="0" applyFont="1" applyBorder="1" applyAlignment="1" applyProtection="1">
      <alignment horizontal="right"/>
    </xf>
    <xf numFmtId="0" fontId="94" fillId="0" borderId="16" xfId="0" applyFont="1" applyBorder="1" applyAlignment="1" applyProtection="1">
      <alignment horizontal="right"/>
    </xf>
    <xf numFmtId="0" fontId="4" fillId="0" borderId="1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6" xfId="0" applyFont="1" applyBorder="1" applyAlignment="1" applyProtection="1">
      <alignment horizontal="center" vertical="center"/>
    </xf>
    <xf numFmtId="0" fontId="10" fillId="0" borderId="17" xfId="0" applyFont="1" applyFill="1" applyBorder="1" applyAlignment="1" applyProtection="1"/>
    <xf numFmtId="0" fontId="10" fillId="0" borderId="7" xfId="0" applyFont="1" applyFill="1" applyBorder="1" applyAlignment="1" applyProtection="1"/>
    <xf numFmtId="3" fontId="0" fillId="0" borderId="0" xfId="0" applyNumberFormat="1" applyFont="1" applyBorder="1" applyAlignment="1" applyProtection="1"/>
    <xf numFmtId="0" fontId="0" fillId="0" borderId="0" xfId="0" applyBorder="1" applyAlignment="1" applyProtection="1"/>
    <xf numFmtId="0" fontId="0" fillId="0" borderId="16" xfId="0" applyBorder="1" applyAlignment="1" applyProtection="1"/>
    <xf numFmtId="0" fontId="0" fillId="0" borderId="11" xfId="0" applyFont="1" applyBorder="1" applyProtection="1"/>
    <xf numFmtId="0" fontId="0" fillId="0" borderId="2" xfId="0" applyFont="1" applyBorder="1" applyProtection="1"/>
    <xf numFmtId="0" fontId="0" fillId="0" borderId="0" xfId="0" applyFont="1" applyBorder="1" applyProtection="1"/>
    <xf numFmtId="0" fontId="0" fillId="0" borderId="16" xfId="0" applyFont="1" applyBorder="1" applyProtection="1"/>
    <xf numFmtId="0" fontId="37" fillId="0" borderId="11" xfId="0" applyFont="1" applyBorder="1" applyAlignment="1" applyProtection="1">
      <alignment horizontal="left"/>
    </xf>
    <xf numFmtId="0" fontId="37" fillId="0" borderId="2" xfId="0" applyFont="1" applyBorder="1" applyAlignment="1" applyProtection="1">
      <alignment horizontal="left"/>
    </xf>
    <xf numFmtId="0" fontId="37" fillId="0" borderId="8" xfId="0" applyFont="1" applyBorder="1" applyAlignment="1" applyProtection="1">
      <alignment horizontal="left"/>
    </xf>
    <xf numFmtId="0" fontId="9" fillId="0" borderId="13" xfId="0" applyFont="1" applyBorder="1" applyProtection="1"/>
    <xf numFmtId="0" fontId="9" fillId="0" borderId="0" xfId="0" applyFont="1" applyBorder="1" applyProtection="1"/>
    <xf numFmtId="0" fontId="9" fillId="0" borderId="16" xfId="0" applyFont="1" applyBorder="1" applyProtection="1"/>
    <xf numFmtId="181" fontId="10" fillId="0" borderId="13" xfId="0" applyNumberFormat="1"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9" xfId="0" applyFont="1" applyFill="1" applyBorder="1" applyAlignment="1" applyProtection="1">
      <alignment wrapText="1"/>
    </xf>
    <xf numFmtId="0" fontId="10" fillId="0" borderId="22" xfId="0" applyFont="1" applyFill="1" applyBorder="1" applyAlignment="1" applyProtection="1">
      <alignment wrapText="1"/>
    </xf>
    <xf numFmtId="0" fontId="10" fillId="0" borderId="11" xfId="0" applyFont="1" applyFill="1" applyBorder="1" applyAlignment="1" applyProtection="1">
      <alignment horizontal="left" wrapText="1" shrinkToFit="1"/>
    </xf>
    <xf numFmtId="0" fontId="10" fillId="0" borderId="2" xfId="0" applyFont="1" applyFill="1" applyBorder="1" applyAlignment="1" applyProtection="1">
      <alignment horizontal="left" wrapText="1" shrinkToFit="1"/>
    </xf>
    <xf numFmtId="0" fontId="10" fillId="0" borderId="8" xfId="0" applyFont="1" applyFill="1" applyBorder="1" applyAlignment="1" applyProtection="1">
      <alignment horizontal="left" wrapText="1" shrinkToFit="1"/>
    </xf>
    <xf numFmtId="0" fontId="4" fillId="0" borderId="9" xfId="0" applyFont="1" applyFill="1" applyBorder="1" applyAlignment="1" applyProtection="1">
      <alignment wrapText="1"/>
    </xf>
    <xf numFmtId="0" fontId="4" fillId="0" borderId="22" xfId="0" applyFont="1" applyFill="1" applyBorder="1" applyAlignment="1" applyProtection="1">
      <alignment wrapText="1"/>
    </xf>
    <xf numFmtId="3" fontId="28" fillId="0" borderId="0" xfId="0" applyNumberFormat="1" applyFont="1" applyBorder="1" applyAlignment="1" applyProtection="1"/>
    <xf numFmtId="0" fontId="28" fillId="0" borderId="0" xfId="0" applyFont="1" applyBorder="1" applyAlignment="1" applyProtection="1"/>
    <xf numFmtId="0" fontId="28" fillId="0" borderId="16" xfId="0" applyFont="1" applyBorder="1" applyAlignment="1" applyProtection="1"/>
    <xf numFmtId="0" fontId="28" fillId="0" borderId="11" xfId="0" quotePrefix="1" applyFont="1" applyBorder="1" applyAlignment="1" applyProtection="1">
      <alignment horizontal="right" vertical="center" wrapText="1"/>
    </xf>
    <xf numFmtId="0" fontId="28" fillId="0" borderId="2" xfId="0" quotePrefix="1" applyFont="1" applyBorder="1" applyAlignment="1" applyProtection="1">
      <alignment horizontal="right" vertical="center" wrapText="1"/>
    </xf>
    <xf numFmtId="0" fontId="28" fillId="0" borderId="13" xfId="0" applyFont="1" applyFill="1" applyBorder="1" applyProtection="1"/>
    <xf numFmtId="0" fontId="28" fillId="0" borderId="0" xfId="0" applyFont="1" applyFill="1" applyBorder="1" applyProtection="1"/>
    <xf numFmtId="0" fontId="28" fillId="0" borderId="16" xfId="0" applyFont="1" applyFill="1" applyBorder="1" applyProtection="1"/>
    <xf numFmtId="49" fontId="0" fillId="0" borderId="18" xfId="0" applyNumberFormat="1" applyFont="1" applyBorder="1" applyAlignment="1" applyProtection="1">
      <alignment horizontal="center" vertical="center" wrapText="1" shrinkToFit="1"/>
    </xf>
    <xf numFmtId="49" fontId="28" fillId="0" borderId="18" xfId="0" applyNumberFormat="1" applyFont="1" applyBorder="1" applyAlignment="1" applyProtection="1">
      <alignment horizontal="center" vertical="center" wrapText="1" shrinkToFit="1"/>
    </xf>
    <xf numFmtId="0" fontId="10" fillId="0" borderId="9" xfId="0" applyFont="1" applyFill="1" applyBorder="1" applyAlignment="1" applyProtection="1">
      <alignment wrapText="1"/>
      <protection hidden="1"/>
    </xf>
    <xf numFmtId="0" fontId="10" fillId="0" borderId="22" xfId="0" applyFont="1" applyFill="1" applyBorder="1" applyAlignment="1" applyProtection="1">
      <alignment wrapText="1"/>
      <protection hidden="1"/>
    </xf>
    <xf numFmtId="0" fontId="28" fillId="0" borderId="17" xfId="0" applyFont="1" applyFill="1" applyBorder="1" applyAlignment="1" applyProtection="1">
      <alignment horizontal="left" wrapText="1"/>
      <protection hidden="1"/>
    </xf>
    <xf numFmtId="38" fontId="0" fillId="0" borderId="0" xfId="0" applyNumberFormat="1" applyFont="1" applyBorder="1" applyAlignment="1" applyProtection="1">
      <alignment horizontal="right"/>
    </xf>
    <xf numFmtId="38" fontId="0" fillId="0" borderId="0" xfId="0" applyNumberFormat="1" applyBorder="1" applyAlignment="1" applyProtection="1">
      <alignment horizontal="right"/>
    </xf>
    <xf numFmtId="38" fontId="0" fillId="0" borderId="16" xfId="0" applyNumberFormat="1" applyBorder="1" applyAlignment="1" applyProtection="1">
      <alignment horizontal="right"/>
    </xf>
    <xf numFmtId="0" fontId="28" fillId="14" borderId="0" xfId="0" applyFont="1" applyFill="1" applyBorder="1" applyAlignment="1" applyProtection="1">
      <alignment horizontal="left" wrapText="1"/>
    </xf>
    <xf numFmtId="0" fontId="10" fillId="0" borderId="17" xfId="0" applyFont="1" applyFill="1" applyBorder="1" applyAlignment="1" applyProtection="1">
      <alignment wrapText="1"/>
      <protection hidden="1"/>
    </xf>
    <xf numFmtId="0" fontId="10" fillId="0" borderId="7" xfId="0" applyFont="1" applyFill="1" applyBorder="1" applyAlignment="1" applyProtection="1">
      <alignment wrapText="1"/>
      <protection hidden="1"/>
    </xf>
    <xf numFmtId="0" fontId="0" fillId="0" borderId="9" xfId="0" quotePrefix="1" applyFont="1" applyFill="1" applyBorder="1" applyAlignment="1" applyProtection="1">
      <alignment horizontal="right" vertical="center"/>
    </xf>
    <xf numFmtId="0" fontId="0" fillId="0" borderId="22" xfId="0" quotePrefix="1" applyFont="1" applyFill="1" applyBorder="1" applyAlignment="1" applyProtection="1">
      <alignment horizontal="right" vertical="center"/>
    </xf>
    <xf numFmtId="0" fontId="0" fillId="0" borderId="0" xfId="0" quotePrefix="1" applyFont="1" applyFill="1" applyBorder="1" applyAlignment="1" applyProtection="1">
      <alignment horizontal="right" vertical="center"/>
    </xf>
    <xf numFmtId="0" fontId="0" fillId="0" borderId="16" xfId="0" quotePrefix="1" applyFont="1" applyFill="1" applyBorder="1" applyAlignment="1" applyProtection="1">
      <alignment horizontal="right" vertical="center"/>
    </xf>
    <xf numFmtId="0" fontId="8" fillId="0" borderId="9" xfId="0" quotePrefix="1" applyFont="1" applyFill="1" applyBorder="1" applyAlignment="1" applyProtection="1">
      <alignment horizontal="center" vertical="center"/>
    </xf>
    <xf numFmtId="0" fontId="8" fillId="0" borderId="22" xfId="0" quotePrefix="1" applyFont="1" applyFill="1" applyBorder="1" applyAlignment="1" applyProtection="1">
      <alignment horizontal="center" vertical="center"/>
    </xf>
    <xf numFmtId="0" fontId="8" fillId="0" borderId="23" xfId="0" quotePrefix="1" applyFont="1" applyFill="1" applyBorder="1" applyAlignment="1" applyProtection="1">
      <alignment horizontal="center" vertical="center"/>
    </xf>
    <xf numFmtId="181" fontId="10" fillId="0" borderId="0" xfId="0" applyNumberFormat="1" applyFont="1" applyBorder="1" applyAlignment="1" applyProtection="1">
      <alignment horizontal="center" vertical="center"/>
    </xf>
    <xf numFmtId="181" fontId="10" fillId="0" borderId="16" xfId="0" applyNumberFormat="1" applyFont="1" applyBorder="1" applyAlignment="1" applyProtection="1">
      <alignment horizontal="center" vertical="center"/>
    </xf>
    <xf numFmtId="0" fontId="4" fillId="0" borderId="0" xfId="0" applyFont="1" applyFill="1" applyBorder="1" applyAlignment="1" applyProtection="1">
      <alignment wrapText="1"/>
    </xf>
    <xf numFmtId="0" fontId="4" fillId="0" borderId="16" xfId="0" applyFont="1" applyFill="1" applyBorder="1" applyAlignment="1" applyProtection="1">
      <alignment wrapText="1"/>
    </xf>
    <xf numFmtId="0" fontId="0" fillId="0" borderId="17" xfId="0" quotePrefix="1" applyFont="1" applyBorder="1" applyAlignment="1" applyProtection="1">
      <alignment horizontal="right" vertical="center" wrapText="1"/>
    </xf>
    <xf numFmtId="0" fontId="0" fillId="0" borderId="7" xfId="0" quotePrefix="1" applyFont="1" applyBorder="1" applyAlignment="1" applyProtection="1">
      <alignment horizontal="right" vertical="center" wrapText="1"/>
    </xf>
    <xf numFmtId="0" fontId="0" fillId="0" borderId="0" xfId="0" quotePrefix="1" applyFont="1" applyBorder="1" applyAlignment="1" applyProtection="1">
      <alignment horizontal="right" vertical="center" wrapText="1"/>
    </xf>
    <xf numFmtId="0" fontId="0" fillId="0" borderId="16" xfId="0" quotePrefix="1" applyFont="1" applyBorder="1" applyAlignment="1" applyProtection="1">
      <alignment horizontal="right" vertical="center" wrapText="1"/>
    </xf>
    <xf numFmtId="0" fontId="28" fillId="0" borderId="8" xfId="0" applyNumberFormat="1" applyFont="1" applyBorder="1" applyAlignment="1" applyProtection="1">
      <alignment horizontal="center" vertical="center" wrapText="1" shrinkToFit="1"/>
    </xf>
    <xf numFmtId="0" fontId="28" fillId="0" borderId="16" xfId="0" applyNumberFormat="1" applyFont="1" applyBorder="1" applyAlignment="1" applyProtection="1">
      <alignment horizontal="center" vertical="center" wrapText="1" shrinkToFit="1"/>
    </xf>
    <xf numFmtId="0" fontId="0" fillId="0" borderId="17" xfId="0" applyFont="1" applyFill="1" applyBorder="1" applyAlignment="1" applyProtection="1">
      <alignment horizontal="left" wrapText="1"/>
    </xf>
    <xf numFmtId="0" fontId="0" fillId="0" borderId="17" xfId="0" quotePrefix="1" applyFont="1" applyFill="1" applyBorder="1" applyAlignment="1" applyProtection="1">
      <alignment horizontal="right" vertical="center"/>
    </xf>
    <xf numFmtId="0" fontId="0" fillId="0" borderId="7" xfId="0" quotePrefix="1" applyFont="1" applyFill="1" applyBorder="1" applyAlignment="1" applyProtection="1">
      <alignment horizontal="right" vertical="center"/>
    </xf>
    <xf numFmtId="0" fontId="28" fillId="0" borderId="0" xfId="0" applyFont="1" applyFill="1" applyBorder="1" applyAlignment="1" applyProtection="1">
      <alignment horizontal="left" vertical="top" wrapText="1"/>
    </xf>
    <xf numFmtId="0" fontId="28" fillId="14" borderId="0" xfId="0" applyFont="1" applyFill="1" applyBorder="1" applyAlignment="1" applyProtection="1">
      <alignment horizontal="left" vertical="top" wrapText="1"/>
    </xf>
    <xf numFmtId="0" fontId="71" fillId="0" borderId="11" xfId="0" applyFont="1" applyBorder="1" applyAlignment="1" applyProtection="1">
      <alignment horizontal="left" vertical="center"/>
    </xf>
    <xf numFmtId="0" fontId="71" fillId="0" borderId="2" xfId="0" applyFont="1" applyBorder="1" applyAlignment="1" applyProtection="1">
      <alignment horizontal="left" vertical="center"/>
    </xf>
    <xf numFmtId="181" fontId="10" fillId="0" borderId="13" xfId="0" applyNumberFormat="1" applyFont="1" applyBorder="1" applyAlignment="1" applyProtection="1">
      <alignment horizontal="center" vertical="center"/>
      <protection hidden="1"/>
    </xf>
    <xf numFmtId="181" fontId="10" fillId="0" borderId="0" xfId="0" applyNumberFormat="1" applyFont="1" applyBorder="1" applyAlignment="1" applyProtection="1">
      <alignment horizontal="center" vertical="center"/>
      <protection hidden="1"/>
    </xf>
    <xf numFmtId="181" fontId="10" fillId="0" borderId="16" xfId="0" applyNumberFormat="1" applyFont="1" applyBorder="1" applyAlignment="1" applyProtection="1">
      <alignment horizontal="center" vertical="center"/>
      <protection hidden="1"/>
    </xf>
    <xf numFmtId="0" fontId="0" fillId="0" borderId="21" xfId="0" applyNumberFormat="1" applyFont="1" applyBorder="1" applyAlignment="1" applyProtection="1">
      <alignment horizontal="center" vertical="center" wrapText="1" shrinkToFit="1"/>
    </xf>
    <xf numFmtId="0" fontId="0" fillId="0" borderId="8" xfId="0" applyNumberFormat="1" applyFont="1" applyBorder="1" applyAlignment="1" applyProtection="1">
      <alignment horizontal="center" vertical="center" wrapText="1" shrinkToFit="1"/>
    </xf>
    <xf numFmtId="0" fontId="0" fillId="0" borderId="16" xfId="0" applyNumberFormat="1" applyFont="1" applyBorder="1" applyAlignment="1" applyProtection="1">
      <alignment horizontal="center" vertical="center" wrapText="1" shrinkToFit="1"/>
    </xf>
    <xf numFmtId="0" fontId="0" fillId="6" borderId="0" xfId="0" applyFill="1" applyBorder="1" applyAlignment="1">
      <alignment horizontal="left" vertical="top" wrapText="1"/>
    </xf>
    <xf numFmtId="0" fontId="8" fillId="0" borderId="1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13" xfId="0" quotePrefix="1" applyFont="1" applyBorder="1" applyAlignment="1">
      <alignment horizontal="center" vertical="center"/>
    </xf>
    <xf numFmtId="0" fontId="8" fillId="0" borderId="0" xfId="0" quotePrefix="1" applyFont="1" applyBorder="1" applyAlignment="1">
      <alignment horizontal="center" vertical="center"/>
    </xf>
    <xf numFmtId="0" fontId="8" fillId="0" borderId="16" xfId="0" quotePrefix="1" applyFont="1" applyBorder="1" applyAlignment="1">
      <alignment horizontal="center" vertical="center"/>
    </xf>
    <xf numFmtId="0" fontId="6" fillId="0" borderId="9"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4" fillId="0" borderId="11" xfId="0" applyFont="1" applyBorder="1" applyAlignment="1">
      <alignment horizontal="center" vertical="center" wrapText="1"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3" xfId="0" applyBorder="1" applyAlignment="1">
      <alignment horizontal="center" vertical="center"/>
    </xf>
    <xf numFmtId="0" fontId="4" fillId="0" borderId="17" xfId="0" applyFont="1" applyFill="1" applyBorder="1" applyAlignment="1">
      <alignment wrapText="1"/>
    </xf>
    <xf numFmtId="0" fontId="4" fillId="0" borderId="7" xfId="0" applyFont="1" applyFill="1" applyBorder="1" applyAlignment="1">
      <alignment wrapText="1"/>
    </xf>
    <xf numFmtId="0" fontId="0" fillId="0" borderId="17" xfId="0" applyFont="1" applyFill="1" applyBorder="1" applyAlignment="1">
      <alignment horizontal="left" wrapText="1"/>
    </xf>
    <xf numFmtId="0" fontId="0" fillId="0" borderId="0" xfId="0" applyFont="1" applyBorder="1" applyAlignment="1">
      <alignment horizontal="center"/>
    </xf>
    <xf numFmtId="0" fontId="0" fillId="0" borderId="16" xfId="0" applyFont="1" applyBorder="1" applyAlignment="1">
      <alignment horizontal="center"/>
    </xf>
    <xf numFmtId="0" fontId="4" fillId="0" borderId="11" xfId="0" applyFont="1" applyFill="1" applyBorder="1" applyAlignment="1" applyProtection="1">
      <protection hidden="1"/>
    </xf>
    <xf numFmtId="0" fontId="4" fillId="0" borderId="2" xfId="0" applyFont="1" applyFill="1" applyBorder="1" applyAlignment="1" applyProtection="1">
      <protection hidden="1"/>
    </xf>
    <xf numFmtId="0" fontId="4" fillId="0" borderId="8"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17" xfId="0" applyFont="1" applyFill="1" applyBorder="1" applyAlignment="1" applyProtection="1">
      <alignment wrapText="1"/>
      <protection hidden="1"/>
    </xf>
    <xf numFmtId="0" fontId="4" fillId="0" borderId="7" xfId="0" applyFont="1" applyFill="1" applyBorder="1" applyAlignment="1" applyProtection="1">
      <alignment wrapText="1"/>
      <protection hidden="1"/>
    </xf>
    <xf numFmtId="0" fontId="0" fillId="0" borderId="2" xfId="0" applyFont="1" applyBorder="1" applyAlignment="1">
      <alignment horizontal="center" vertical="center" wrapText="1" shrinkToFit="1"/>
    </xf>
    <xf numFmtId="0" fontId="0" fillId="0" borderId="8" xfId="0" applyFont="1" applyBorder="1" applyAlignment="1">
      <alignment horizontal="center" vertical="center" wrapText="1" shrinkToFit="1"/>
    </xf>
    <xf numFmtId="0" fontId="0" fillId="0" borderId="11" xfId="0" applyFont="1" applyFill="1" applyBorder="1" applyAlignment="1" applyProtection="1">
      <alignment wrapText="1"/>
      <protection hidden="1"/>
    </xf>
    <xf numFmtId="0" fontId="0" fillId="0" borderId="9" xfId="0" applyBorder="1" applyAlignment="1" applyProtection="1">
      <alignment wrapText="1"/>
      <protection hidden="1"/>
    </xf>
    <xf numFmtId="0" fontId="0" fillId="0" borderId="17" xfId="0" applyFont="1" applyBorder="1" applyProtection="1">
      <protection hidden="1"/>
    </xf>
    <xf numFmtId="0" fontId="0" fillId="0" borderId="7" xfId="0" applyFont="1" applyBorder="1" applyProtection="1">
      <protection hidden="1"/>
    </xf>
    <xf numFmtId="0" fontId="0" fillId="0" borderId="0" xfId="0" applyFont="1" applyBorder="1" applyProtection="1">
      <protection hidden="1"/>
    </xf>
    <xf numFmtId="0" fontId="0" fillId="0" borderId="16" xfId="0" applyFont="1" applyBorder="1" applyProtection="1">
      <protection hidden="1"/>
    </xf>
    <xf numFmtId="0" fontId="4" fillId="0" borderId="0" xfId="0" applyFont="1" applyBorder="1" applyAlignment="1">
      <alignment horizontal="center"/>
    </xf>
    <xf numFmtId="0" fontId="4" fillId="0" borderId="17" xfId="0" applyFont="1" applyFill="1" applyBorder="1" applyAlignment="1"/>
    <xf numFmtId="0" fontId="4" fillId="0" borderId="7" xfId="0" applyFont="1" applyFill="1" applyBorder="1" applyAlignment="1"/>
    <xf numFmtId="0" fontId="4" fillId="0" borderId="16" xfId="0" applyFont="1" applyFill="1" applyBorder="1" applyAlignment="1"/>
    <xf numFmtId="0" fontId="52" fillId="3" borderId="8" xfId="0" applyFont="1" applyFill="1" applyBorder="1" applyAlignment="1"/>
    <xf numFmtId="0" fontId="52" fillId="3" borderId="16" xfId="0" applyFont="1" applyFill="1" applyBorder="1" applyAlignment="1"/>
    <xf numFmtId="0" fontId="52" fillId="3" borderId="0" xfId="0" applyFont="1" applyFill="1" applyBorder="1" applyAlignment="1"/>
    <xf numFmtId="0" fontId="4" fillId="0" borderId="17" xfId="0" applyFont="1" applyBorder="1"/>
    <xf numFmtId="0" fontId="4" fillId="0" borderId="7" xfId="0" applyFont="1" applyBorder="1"/>
    <xf numFmtId="0" fontId="0" fillId="0" borderId="17" xfId="0" quotePrefix="1" applyFont="1" applyBorder="1" applyAlignment="1">
      <alignment horizontal="right" vertical="center" wrapText="1"/>
    </xf>
    <xf numFmtId="0" fontId="0" fillId="0" borderId="7" xfId="0" quotePrefix="1" applyFont="1" applyBorder="1" applyAlignment="1">
      <alignment horizontal="right" vertical="center" wrapText="1"/>
    </xf>
    <xf numFmtId="0" fontId="0" fillId="0" borderId="0" xfId="0" quotePrefix="1" applyFont="1" applyBorder="1" applyAlignment="1">
      <alignment horizontal="right" vertical="center" wrapText="1"/>
    </xf>
    <xf numFmtId="0" fontId="0" fillId="0" borderId="16" xfId="0" quotePrefix="1" applyFont="1" applyBorder="1" applyAlignment="1">
      <alignment horizontal="right" vertical="center" wrapText="1"/>
    </xf>
    <xf numFmtId="0" fontId="37" fillId="0" borderId="11" xfId="0" applyFont="1" applyBorder="1" applyAlignment="1" applyProtection="1">
      <alignment horizontal="left"/>
      <protection hidden="1"/>
    </xf>
    <xf numFmtId="0" fontId="37" fillId="0" borderId="2" xfId="0" applyFont="1" applyBorder="1" applyAlignment="1" applyProtection="1">
      <alignment horizontal="left"/>
      <protection hidden="1"/>
    </xf>
    <xf numFmtId="0" fontId="37" fillId="0" borderId="8" xfId="0" applyFont="1" applyBorder="1" applyAlignment="1" applyProtection="1">
      <alignment horizontal="left"/>
      <protection hidden="1"/>
    </xf>
    <xf numFmtId="0" fontId="9" fillId="0" borderId="13" xfId="0" applyFont="1" applyBorder="1" applyProtection="1">
      <protection hidden="1"/>
    </xf>
    <xf numFmtId="0" fontId="9" fillId="0" borderId="0" xfId="0" applyFont="1" applyBorder="1" applyProtection="1">
      <protection hidden="1"/>
    </xf>
    <xf numFmtId="0" fontId="9" fillId="0" borderId="16" xfId="0" applyFont="1" applyBorder="1" applyProtection="1">
      <protection hidden="1"/>
    </xf>
    <xf numFmtId="0" fontId="9" fillId="0" borderId="13"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4" fillId="0" borderId="2" xfId="0" applyFont="1" applyBorder="1" applyAlignment="1">
      <alignment horizontal="center" vertical="center" wrapText="1" shrinkToFit="1"/>
    </xf>
    <xf numFmtId="0" fontId="4" fillId="0" borderId="9" xfId="0" applyFont="1" applyFill="1" applyBorder="1" applyAlignment="1">
      <alignment horizontal="left" wrapText="1"/>
    </xf>
    <xf numFmtId="0" fontId="4" fillId="0" borderId="7" xfId="0" applyFont="1" applyFill="1" applyBorder="1" applyAlignment="1">
      <alignment horizontal="left" wrapText="1"/>
    </xf>
    <xf numFmtId="0" fontId="8" fillId="0" borderId="0" xfId="0" applyFont="1" applyBorder="1" applyAlignment="1">
      <alignment horizontal="center"/>
    </xf>
    <xf numFmtId="0" fontId="0" fillId="0" borderId="1" xfId="0" applyFont="1" applyBorder="1" applyAlignment="1">
      <alignment horizontal="center" vertical="center" wrapText="1"/>
    </xf>
    <xf numFmtId="0" fontId="0" fillId="0" borderId="21" xfId="0" applyFont="1" applyBorder="1" applyAlignment="1" applyProtection="1">
      <alignment horizontal="center" vertical="center" wrapText="1"/>
      <protection hidden="1"/>
    </xf>
    <xf numFmtId="0" fontId="0" fillId="0" borderId="18" xfId="0" applyFont="1" applyBorder="1" applyAlignment="1" applyProtection="1">
      <alignment horizontal="center" vertical="center" wrapText="1"/>
      <protection hidden="1"/>
    </xf>
    <xf numFmtId="0" fontId="0" fillId="0" borderId="21" xfId="0" quotePrefix="1" applyFont="1" applyBorder="1" applyAlignment="1" applyProtection="1">
      <alignment horizontal="center" vertical="center" wrapText="1"/>
      <protection hidden="1"/>
    </xf>
    <xf numFmtId="0" fontId="0" fillId="0" borderId="18" xfId="0" quotePrefix="1" applyFont="1" applyBorder="1" applyAlignment="1" applyProtection="1">
      <alignment horizontal="center" vertical="center" wrapText="1"/>
      <protection hidden="1"/>
    </xf>
    <xf numFmtId="0" fontId="4" fillId="0" borderId="11" xfId="0" applyFont="1" applyFill="1" applyBorder="1" applyAlignment="1"/>
    <xf numFmtId="0" fontId="4" fillId="0" borderId="2" xfId="0" applyFont="1" applyFill="1" applyBorder="1" applyAlignment="1"/>
    <xf numFmtId="0" fontId="0" fillId="0" borderId="17" xfId="0" applyFont="1" applyBorder="1"/>
    <xf numFmtId="0" fontId="0" fillId="0" borderId="7" xfId="0" applyFont="1" applyBorder="1"/>
    <xf numFmtId="0" fontId="0" fillId="0" borderId="11" xfId="0" applyFont="1" applyBorder="1"/>
    <xf numFmtId="0" fontId="0" fillId="0" borderId="2" xfId="0" applyFont="1" applyBorder="1"/>
    <xf numFmtId="49" fontId="15" fillId="0" borderId="9" xfId="0" applyNumberFormat="1" applyFont="1" applyBorder="1" applyAlignment="1">
      <alignment horizontal="center" vertical="center" wrapText="1" shrinkToFit="1"/>
    </xf>
    <xf numFmtId="49" fontId="15" fillId="0" borderId="22" xfId="0" applyNumberFormat="1" applyFont="1" applyBorder="1" applyAlignment="1">
      <alignment horizontal="center" vertical="center" wrapText="1" shrinkToFit="1"/>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0" fillId="0" borderId="17" xfId="0" quotePrefix="1" applyFont="1" applyBorder="1" applyAlignment="1">
      <alignment horizontal="center" vertical="center" wrapText="1"/>
    </xf>
    <xf numFmtId="0" fontId="0" fillId="0" borderId="7" xfId="0" quotePrefix="1" applyFont="1" applyBorder="1" applyAlignment="1">
      <alignment horizontal="center" vertical="center" wrapText="1"/>
    </xf>
    <xf numFmtId="0" fontId="0" fillId="0" borderId="10" xfId="0" quotePrefix="1"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8" fillId="0" borderId="13" xfId="0" quotePrefix="1" applyNumberFormat="1" applyFont="1" applyFill="1" applyBorder="1" applyAlignment="1">
      <alignment horizontal="center" vertical="center"/>
    </xf>
    <xf numFmtId="0" fontId="8" fillId="0" borderId="0" xfId="0" quotePrefix="1" applyNumberFormat="1" applyFont="1" applyFill="1" applyBorder="1" applyAlignment="1">
      <alignment horizontal="center" vertical="center"/>
    </xf>
    <xf numFmtId="0" fontId="8" fillId="0" borderId="16" xfId="0" quotePrefix="1" applyNumberFormat="1" applyFont="1" applyFill="1" applyBorder="1" applyAlignment="1">
      <alignment horizontal="center" vertical="center"/>
    </xf>
    <xf numFmtId="0" fontId="29" fillId="0" borderId="13" xfId="0" applyFont="1" applyBorder="1" applyAlignment="1">
      <alignment horizontal="left"/>
    </xf>
    <xf numFmtId="0" fontId="29" fillId="0" borderId="0" xfId="0" applyFont="1" applyBorder="1" applyAlignment="1">
      <alignment horizontal="left"/>
    </xf>
    <xf numFmtId="0" fontId="29" fillId="0" borderId="16" xfId="0" applyFont="1" applyBorder="1" applyAlignment="1">
      <alignment horizontal="left"/>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9" xfId="0" applyBorder="1"/>
    <xf numFmtId="0" fontId="0" fillId="0" borderId="22" xfId="0" applyBorder="1"/>
    <xf numFmtId="0" fontId="0" fillId="0" borderId="23" xfId="0" applyBorder="1"/>
    <xf numFmtId="0" fontId="29" fillId="0" borderId="13"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6"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0" fillId="0" borderId="21" xfId="0" applyBorder="1" applyAlignment="1">
      <alignment horizontal="center" vertical="center"/>
    </xf>
    <xf numFmtId="0" fontId="0" fillId="0" borderId="18" xfId="0" applyBorder="1" applyAlignment="1">
      <alignment horizontal="center" vertical="center"/>
    </xf>
    <xf numFmtId="49" fontId="0" fillId="0" borderId="13"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38" fontId="8" fillId="0" borderId="9" xfId="0" applyNumberFormat="1" applyFont="1" applyBorder="1" applyAlignment="1">
      <alignment horizontal="center"/>
    </xf>
    <xf numFmtId="0" fontId="6" fillId="0" borderId="9" xfId="0" applyFont="1" applyBorder="1" applyAlignment="1">
      <alignment horizontal="right"/>
    </xf>
    <xf numFmtId="0" fontId="6" fillId="0" borderId="22" xfId="0" applyFont="1" applyBorder="1" applyAlignment="1">
      <alignment horizontal="right"/>
    </xf>
    <xf numFmtId="0" fontId="6" fillId="0" borderId="23" xfId="0" applyFont="1" applyBorder="1" applyAlignment="1">
      <alignment horizontal="right"/>
    </xf>
    <xf numFmtId="38" fontId="8" fillId="0" borderId="9" xfId="0" applyNumberFormat="1"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49" fontId="10" fillId="0" borderId="11" xfId="14" applyNumberFormat="1" applyFont="1" applyBorder="1" applyAlignment="1">
      <alignment horizontal="center" vertical="center"/>
    </xf>
    <xf numFmtId="49" fontId="10" fillId="0" borderId="8" xfId="14" applyNumberFormat="1" applyFont="1" applyBorder="1" applyAlignment="1">
      <alignment horizontal="center" vertical="center"/>
    </xf>
    <xf numFmtId="49" fontId="10" fillId="0" borderId="13" xfId="14" applyNumberFormat="1" applyFont="1" applyBorder="1" applyAlignment="1">
      <alignment horizontal="center" vertical="center"/>
    </xf>
    <xf numFmtId="49" fontId="10" fillId="0" borderId="16" xfId="14" applyNumberFormat="1" applyFont="1" applyBorder="1" applyAlignment="1">
      <alignment horizontal="center" vertical="center"/>
    </xf>
    <xf numFmtId="0" fontId="28" fillId="0" borderId="21" xfId="14" applyNumberFormat="1" applyFont="1" applyBorder="1" applyAlignment="1">
      <alignment horizontal="center" vertical="center" wrapText="1"/>
    </xf>
    <xf numFmtId="0" fontId="28" fillId="0" borderId="18" xfId="14" applyNumberFormat="1" applyFont="1" applyBorder="1" applyAlignment="1">
      <alignment horizontal="center" vertical="center" wrapText="1"/>
    </xf>
    <xf numFmtId="0" fontId="28" fillId="0" borderId="17" xfId="14" quotePrefix="1" applyNumberFormat="1" applyFont="1" applyBorder="1" applyAlignment="1">
      <alignment horizontal="center" vertical="center"/>
    </xf>
    <xf numFmtId="0" fontId="28" fillId="0" borderId="7" xfId="14" quotePrefix="1" applyNumberFormat="1" applyFont="1" applyBorder="1" applyAlignment="1">
      <alignment horizontal="center" vertical="center"/>
    </xf>
    <xf numFmtId="0" fontId="28" fillId="0" borderId="10" xfId="14" quotePrefix="1" applyNumberFormat="1" applyFont="1" applyBorder="1" applyAlignment="1">
      <alignment horizontal="center" vertical="center"/>
    </xf>
    <xf numFmtId="0" fontId="71" fillId="0" borderId="11" xfId="0" applyFont="1" applyBorder="1" applyAlignment="1">
      <alignment horizontal="left" vertical="center" wrapText="1"/>
    </xf>
    <xf numFmtId="0" fontId="71" fillId="0" borderId="2" xfId="0" applyFont="1" applyBorder="1" applyAlignment="1">
      <alignment horizontal="left" vertical="center" wrapText="1"/>
    </xf>
    <xf numFmtId="0" fontId="28" fillId="0" borderId="21" xfId="0" applyFont="1" applyFill="1" applyBorder="1" applyAlignment="1">
      <alignment horizontal="center" vertical="center" wrapText="1"/>
    </xf>
    <xf numFmtId="0" fontId="28" fillId="0" borderId="18" xfId="0" applyFont="1" applyFill="1" applyBorder="1" applyAlignment="1">
      <alignment horizontal="center" vertical="center" wrapText="1"/>
    </xf>
    <xf numFmtId="6" fontId="8" fillId="0" borderId="13" xfId="0" quotePrefix="1" applyNumberFormat="1" applyFont="1" applyFill="1" applyBorder="1" applyAlignment="1">
      <alignment horizontal="center" vertical="center"/>
    </xf>
    <xf numFmtId="6" fontId="8" fillId="0" borderId="0" xfId="0" quotePrefix="1" applyNumberFormat="1" applyFont="1" applyFill="1" applyBorder="1" applyAlignment="1">
      <alignment horizontal="center" vertical="center"/>
    </xf>
    <xf numFmtId="6" fontId="8" fillId="0" borderId="16" xfId="0" quotePrefix="1" applyNumberFormat="1" applyFont="1" applyFill="1" applyBorder="1" applyAlignment="1">
      <alignment horizontal="center" vertical="center"/>
    </xf>
    <xf numFmtId="0" fontId="4" fillId="0" borderId="8" xfId="0" applyFont="1" applyBorder="1" applyAlignment="1">
      <alignment horizontal="center" vertical="center"/>
    </xf>
    <xf numFmtId="0" fontId="28" fillId="2" borderId="21"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4" fillId="0" borderId="13" xfId="0" applyFont="1" applyBorder="1"/>
    <xf numFmtId="0" fontId="4" fillId="0" borderId="13" xfId="0" applyFont="1" applyBorder="1" applyAlignment="1">
      <alignment wrapText="1"/>
    </xf>
    <xf numFmtId="0" fontId="4" fillId="0" borderId="0" xfId="0" applyFont="1" applyBorder="1" applyAlignment="1">
      <alignment wrapTex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xf numFmtId="49" fontId="15" fillId="0" borderId="23" xfId="0" applyNumberFormat="1" applyFont="1" applyBorder="1" applyAlignment="1">
      <alignment horizontal="center" vertical="center" wrapText="1" shrinkToFit="1"/>
    </xf>
    <xf numFmtId="0" fontId="4" fillId="0" borderId="11" xfId="0" applyFont="1" applyBorder="1" applyAlignment="1">
      <alignment vertical="center"/>
    </xf>
    <xf numFmtId="0" fontId="4" fillId="0" borderId="2" xfId="0" applyFont="1" applyBorder="1" applyAlignment="1">
      <alignment vertical="center"/>
    </xf>
    <xf numFmtId="0" fontId="4" fillId="0" borderId="8" xfId="0" applyFont="1" applyBorder="1" applyAlignment="1">
      <alignment vertical="center"/>
    </xf>
    <xf numFmtId="49" fontId="8" fillId="0" borderId="13" xfId="0" quotePrefix="1" applyNumberFormat="1" applyFont="1" applyFill="1" applyBorder="1" applyAlignment="1">
      <alignment horizontal="center" vertical="center"/>
    </xf>
    <xf numFmtId="49" fontId="8" fillId="0" borderId="0" xfId="0" quotePrefix="1" applyNumberFormat="1" applyFont="1" applyFill="1" applyBorder="1" applyAlignment="1">
      <alignment horizontal="center" vertical="center"/>
    </xf>
    <xf numFmtId="49" fontId="8" fillId="0" borderId="16" xfId="0" quotePrefix="1" applyNumberFormat="1" applyFont="1" applyFill="1" applyBorder="1" applyAlignment="1">
      <alignment horizontal="center" vertical="center"/>
    </xf>
    <xf numFmtId="0" fontId="28" fillId="0" borderId="6" xfId="0" applyFont="1" applyFill="1" applyBorder="1" applyAlignment="1">
      <alignment horizontal="center" vertical="center" wrapText="1"/>
    </xf>
    <xf numFmtId="0" fontId="28" fillId="0" borderId="17" xfId="0" applyFont="1" applyBorder="1" applyAlignment="1">
      <alignment horizontal="center" vertical="center"/>
    </xf>
    <xf numFmtId="0" fontId="28" fillId="0" borderId="10" xfId="0" applyFont="1" applyBorder="1" applyAlignment="1">
      <alignment horizontal="center" vertical="center"/>
    </xf>
    <xf numFmtId="0" fontId="0" fillId="0" borderId="11"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4" fillId="0" borderId="11"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wrapText="1"/>
    </xf>
    <xf numFmtId="181" fontId="4" fillId="0" borderId="13" xfId="0" applyNumberFormat="1" applyFont="1" applyBorder="1" applyAlignment="1">
      <alignment horizontal="center" vertical="center"/>
    </xf>
    <xf numFmtId="181" fontId="4" fillId="0" borderId="0" xfId="0" applyNumberFormat="1" applyFont="1" applyBorder="1" applyAlignment="1">
      <alignment horizontal="center" vertical="center"/>
    </xf>
    <xf numFmtId="181" fontId="4" fillId="0" borderId="16" xfId="0" applyNumberFormat="1" applyFont="1" applyBorder="1" applyAlignment="1">
      <alignment horizontal="center" vertical="center"/>
    </xf>
    <xf numFmtId="0" fontId="4" fillId="0" borderId="16" xfId="0" applyFont="1" applyBorder="1" applyAlignment="1">
      <alignment wrapText="1"/>
    </xf>
    <xf numFmtId="0" fontId="4" fillId="0" borderId="13" xfId="0" applyFont="1" applyBorder="1" applyAlignment="1"/>
    <xf numFmtId="0" fontId="4" fillId="0" borderId="16" xfId="0" applyFont="1" applyBorder="1" applyAlignment="1"/>
    <xf numFmtId="0" fontId="0" fillId="0" borderId="13" xfId="0" applyFont="1" applyBorder="1" applyAlignment="1">
      <alignment horizontal="left" vertical="center" wrapText="1" indent="1"/>
    </xf>
    <xf numFmtId="0" fontId="0" fillId="0" borderId="16" xfId="0" applyFont="1" applyBorder="1" applyAlignment="1">
      <alignment horizontal="left" vertical="center" wrapText="1" indent="1"/>
    </xf>
    <xf numFmtId="0" fontId="28" fillId="0" borderId="13" xfId="0" applyFont="1" applyBorder="1" applyAlignment="1">
      <alignment horizontal="left" vertical="center" wrapText="1" indent="1"/>
    </xf>
    <xf numFmtId="0" fontId="28" fillId="0" borderId="16" xfId="0" applyFont="1" applyBorder="1" applyAlignment="1">
      <alignment horizontal="left" vertical="center" wrapText="1" indent="1"/>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0" fillId="0" borderId="0" xfId="0" applyFont="1" applyBorder="1" applyAlignment="1">
      <alignment horizontal="left" vertical="center" wrapText="1" indent="1"/>
    </xf>
    <xf numFmtId="0" fontId="4" fillId="0" borderId="16" xfId="0" applyFont="1" applyBorder="1" applyAlignment="1">
      <alignment vertical="center" wrapText="1"/>
    </xf>
    <xf numFmtId="0" fontId="37" fillId="0" borderId="13" xfId="0" applyFont="1" applyBorder="1" applyAlignment="1">
      <alignment horizontal="left"/>
    </xf>
    <xf numFmtId="0" fontId="37" fillId="0" borderId="0" xfId="0" applyFont="1" applyBorder="1" applyAlignment="1">
      <alignment horizontal="left"/>
    </xf>
    <xf numFmtId="0" fontId="37" fillId="0" borderId="16" xfId="0" applyFont="1" applyBorder="1" applyAlignment="1">
      <alignment horizontal="left"/>
    </xf>
    <xf numFmtId="0" fontId="6" fillId="0" borderId="9"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28" fillId="0" borderId="1" xfId="0" applyFont="1" applyBorder="1" applyAlignment="1">
      <alignment horizontal="center" vertical="center"/>
    </xf>
    <xf numFmtId="0" fontId="4" fillId="0" borderId="17" xfId="0" applyFont="1" applyBorder="1" applyAlignment="1">
      <alignment vertical="center" wrapText="1"/>
    </xf>
    <xf numFmtId="0" fontId="4" fillId="0" borderId="10" xfId="0" applyFont="1" applyBorder="1" applyAlignment="1">
      <alignment vertical="center" wrapText="1"/>
    </xf>
    <xf numFmtId="0" fontId="29" fillId="0" borderId="13" xfId="0" applyFont="1" applyBorder="1" applyAlignment="1">
      <alignment horizontal="center"/>
    </xf>
    <xf numFmtId="0" fontId="29" fillId="0" borderId="0" xfId="0" applyFont="1" applyBorder="1" applyAlignment="1">
      <alignment horizontal="center"/>
    </xf>
    <xf numFmtId="0" fontId="29" fillId="0" borderId="16" xfId="0" applyFont="1" applyBorder="1" applyAlignment="1">
      <alignment horizontal="center"/>
    </xf>
    <xf numFmtId="0" fontId="0" fillId="0" borderId="13"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4" fillId="0" borderId="8" xfId="0" applyFont="1" applyBorder="1" applyAlignment="1">
      <alignment horizontal="left"/>
    </xf>
    <xf numFmtId="0" fontId="0" fillId="0" borderId="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4" fillId="0" borderId="0" xfId="0" applyFont="1" applyBorder="1" applyAlignment="1">
      <alignment horizontal="left" vertical="center"/>
    </xf>
    <xf numFmtId="0" fontId="4" fillId="6" borderId="0" xfId="0" applyFont="1" applyFill="1" applyBorder="1" applyAlignment="1">
      <alignment horizontal="left" vertical="center"/>
    </xf>
    <xf numFmtId="49" fontId="0" fillId="0" borderId="9" xfId="0" applyNumberFormat="1" applyFont="1" applyBorder="1" applyAlignment="1">
      <alignment horizontal="center" vertical="center" wrapText="1" shrinkToFit="1"/>
    </xf>
    <xf numFmtId="49" fontId="0" fillId="0" borderId="23" xfId="0" applyNumberFormat="1" applyFont="1" applyBorder="1" applyAlignment="1">
      <alignment horizontal="center" vertical="center" wrapText="1" shrinkToFit="1"/>
    </xf>
    <xf numFmtId="0" fontId="28" fillId="0" borderId="1" xfId="0" applyFont="1" applyBorder="1" applyAlignment="1">
      <alignment horizontal="center" vertical="center" wrapText="1"/>
    </xf>
    <xf numFmtId="0" fontId="4" fillId="0" borderId="13" xfId="0" applyFont="1" applyBorder="1" applyAlignment="1">
      <alignment vertical="center"/>
    </xf>
    <xf numFmtId="0" fontId="4" fillId="0" borderId="16" xfId="0" applyFont="1" applyBorder="1" applyAlignment="1">
      <alignment vertical="center"/>
    </xf>
    <xf numFmtId="0" fontId="0" fillId="0" borderId="17" xfId="0" applyFill="1" applyBorder="1" applyAlignment="1">
      <alignment horizontal="center" vertical="center" wrapText="1"/>
    </xf>
    <xf numFmtId="0" fontId="0" fillId="0" borderId="10" xfId="0"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8"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8" fillId="0" borderId="11" xfId="0" applyNumberFormat="1" applyFont="1" applyFill="1" applyBorder="1" applyAlignment="1">
      <alignment horizontal="center" vertical="center" wrapText="1"/>
    </xf>
    <xf numFmtId="0" fontId="28" fillId="0" borderId="8" xfId="0" applyNumberFormat="1"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23" xfId="0" applyNumberFormat="1" applyFont="1" applyFill="1" applyBorder="1" applyAlignment="1">
      <alignment horizontal="center" vertical="center" wrapText="1"/>
    </xf>
    <xf numFmtId="0" fontId="28" fillId="0" borderId="16" xfId="0" applyNumberFormat="1" applyFont="1" applyFill="1" applyBorder="1" applyAlignment="1">
      <alignment horizontal="center" vertical="center" wrapText="1"/>
    </xf>
    <xf numFmtId="49" fontId="15" fillId="0" borderId="6" xfId="0" applyNumberFormat="1" applyFont="1" applyBorder="1" applyAlignment="1">
      <alignment horizontal="center" vertical="center" wrapText="1" shrinkToFit="1"/>
    </xf>
    <xf numFmtId="0" fontId="15" fillId="0" borderId="11" xfId="0" applyFont="1" applyBorder="1"/>
    <xf numFmtId="0" fontId="15" fillId="0" borderId="2" xfId="0" applyFont="1" applyBorder="1"/>
    <xf numFmtId="0" fontId="15" fillId="0" borderId="0" xfId="0" applyFont="1" applyBorder="1"/>
    <xf numFmtId="0" fontId="15" fillId="0" borderId="16" xfId="0" applyFont="1" applyBorder="1"/>
    <xf numFmtId="0" fontId="15" fillId="0" borderId="13" xfId="0" applyFont="1" applyBorder="1"/>
    <xf numFmtId="0" fontId="28" fillId="0" borderId="13" xfId="0" applyNumberFormat="1" applyFont="1" applyFill="1" applyBorder="1" applyAlignment="1" applyProtection="1">
      <alignment horizontal="center" vertical="center" wrapText="1"/>
      <protection hidden="1"/>
    </xf>
    <xf numFmtId="0" fontId="28" fillId="0" borderId="16" xfId="0" applyNumberFormat="1" applyFont="1" applyFill="1" applyBorder="1" applyAlignment="1" applyProtection="1">
      <alignment horizontal="center" vertical="center" wrapText="1"/>
      <protection hidden="1"/>
    </xf>
    <xf numFmtId="0" fontId="28" fillId="0" borderId="9" xfId="0" applyNumberFormat="1" applyFont="1" applyFill="1" applyBorder="1" applyAlignment="1" applyProtection="1">
      <alignment horizontal="center" vertical="center" wrapText="1"/>
      <protection hidden="1"/>
    </xf>
    <xf numFmtId="0" fontId="28" fillId="0" borderId="23" xfId="0" applyNumberFormat="1" applyFont="1" applyFill="1" applyBorder="1" applyAlignment="1" applyProtection="1">
      <alignment horizontal="center" vertical="center" wrapText="1"/>
      <protection hidden="1"/>
    </xf>
    <xf numFmtId="0" fontId="28" fillId="0" borderId="18" xfId="0" applyNumberFormat="1" applyFont="1" applyFill="1" applyBorder="1" applyAlignment="1" applyProtection="1">
      <alignment horizontal="center" vertical="center" wrapText="1"/>
      <protection hidden="1"/>
    </xf>
    <xf numFmtId="0" fontId="10" fillId="0" borderId="8" xfId="0" applyFont="1" applyFill="1" applyBorder="1" applyAlignment="1">
      <alignment horizontal="center" vertical="center" wrapText="1"/>
    </xf>
    <xf numFmtId="0" fontId="15" fillId="0" borderId="8" xfId="0" applyFont="1" applyBorder="1"/>
    <xf numFmtId="0" fontId="28" fillId="0" borderId="11" xfId="0" applyNumberFormat="1" applyFont="1" applyFill="1" applyBorder="1" applyAlignment="1" applyProtection="1">
      <alignment horizontal="center" vertical="center" wrapText="1"/>
      <protection hidden="1"/>
    </xf>
    <xf numFmtId="0" fontId="28" fillId="0" borderId="8" xfId="0" applyNumberFormat="1" applyFont="1" applyFill="1" applyBorder="1" applyAlignment="1" applyProtection="1">
      <alignment horizontal="center" vertical="center" wrapText="1"/>
      <protection hidden="1"/>
    </xf>
    <xf numFmtId="0" fontId="29" fillId="0" borderId="13"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29" fillId="0" borderId="16" xfId="0" applyFont="1" applyBorder="1" applyAlignment="1" applyProtection="1">
      <alignment horizontal="left"/>
      <protection hidden="1"/>
    </xf>
    <xf numFmtId="49" fontId="8" fillId="0" borderId="13" xfId="0" quotePrefix="1" applyNumberFormat="1" applyFont="1" applyFill="1" applyBorder="1" applyAlignment="1" applyProtection="1">
      <alignment horizontal="center" vertical="center"/>
      <protection hidden="1"/>
    </xf>
    <xf numFmtId="49" fontId="8" fillId="0" borderId="0" xfId="0" quotePrefix="1" applyNumberFormat="1" applyFont="1" applyFill="1" applyBorder="1" applyAlignment="1" applyProtection="1">
      <alignment horizontal="center" vertical="center"/>
      <protection hidden="1"/>
    </xf>
    <xf numFmtId="49" fontId="8" fillId="0" borderId="16" xfId="0" quotePrefix="1" applyNumberFormat="1" applyFont="1" applyFill="1" applyBorder="1" applyAlignment="1" applyProtection="1">
      <alignment horizontal="center" vertical="center"/>
      <protection hidden="1"/>
    </xf>
    <xf numFmtId="0" fontId="9" fillId="0" borderId="13" xfId="0" applyFont="1" applyBorder="1" applyAlignment="1">
      <alignment wrapText="1"/>
    </xf>
    <xf numFmtId="0" fontId="9" fillId="0" borderId="0" xfId="0" applyFont="1" applyBorder="1" applyAlignment="1">
      <alignment wrapText="1"/>
    </xf>
    <xf numFmtId="0" fontId="9" fillId="0" borderId="16" xfId="0" applyFont="1" applyBorder="1" applyAlignment="1">
      <alignment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38" fontId="8" fillId="0" borderId="9"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3" xfId="0" quotePrefix="1" applyFont="1" applyBorder="1" applyAlignment="1">
      <alignment horizontal="center" vertical="center" wrapText="1"/>
    </xf>
    <xf numFmtId="0" fontId="8" fillId="0" borderId="0" xfId="0" quotePrefix="1" applyFont="1" applyBorder="1" applyAlignment="1">
      <alignment horizontal="center" vertical="center" wrapText="1"/>
    </xf>
    <xf numFmtId="0" fontId="8" fillId="0" borderId="16" xfId="0" quotePrefix="1" applyFont="1" applyBorder="1" applyAlignment="1">
      <alignment horizontal="center" vertical="center" wrapText="1"/>
    </xf>
    <xf numFmtId="0" fontId="4" fillId="0" borderId="1"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1" xfId="0" applyFont="1" applyFill="1" applyBorder="1" applyAlignment="1">
      <alignment horizontal="center" vertical="center"/>
    </xf>
    <xf numFmtId="0" fontId="0" fillId="2" borderId="18" xfId="0" applyFont="1" applyFill="1" applyBorder="1" applyAlignment="1">
      <alignment horizontal="center" vertical="center"/>
    </xf>
    <xf numFmtId="0" fontId="50" fillId="0" borderId="1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4" fillId="0" borderId="16" xfId="0" applyFont="1"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0" fillId="0" borderId="1" xfId="0" quotePrefix="1" applyBorder="1" applyAlignment="1">
      <alignment horizontal="center" vertical="center" wrapText="1"/>
    </xf>
    <xf numFmtId="0" fontId="0" fillId="0" borderId="21" xfId="0" quotePrefix="1" applyBorder="1" applyAlignment="1">
      <alignment horizontal="center" vertical="center" wrapText="1"/>
    </xf>
    <xf numFmtId="168" fontId="28" fillId="0" borderId="0" xfId="11" applyFont="1" applyBorder="1" applyAlignment="1">
      <alignment horizontal="left" wrapText="1"/>
    </xf>
    <xf numFmtId="168" fontId="28" fillId="0" borderId="16" xfId="11" applyFont="1" applyBorder="1" applyAlignment="1">
      <alignment horizontal="left" wrapText="1"/>
    </xf>
    <xf numFmtId="168" fontId="10" fillId="0" borderId="22" xfId="11" applyFont="1" applyBorder="1" applyAlignment="1"/>
    <xf numFmtId="168" fontId="10" fillId="0" borderId="23" xfId="11" applyFont="1" applyBorder="1" applyAlignment="1"/>
    <xf numFmtId="168" fontId="10" fillId="0" borderId="11" xfId="11" applyFont="1" applyBorder="1" applyAlignment="1">
      <alignment horizontal="center" vertical="center"/>
    </xf>
    <xf numFmtId="168" fontId="10" fillId="0" borderId="2" xfId="11" applyFont="1" applyBorder="1" applyAlignment="1">
      <alignment horizontal="center" vertical="center"/>
    </xf>
    <xf numFmtId="168" fontId="10" fillId="0" borderId="8" xfId="11" applyFont="1" applyBorder="1" applyAlignment="1">
      <alignment horizontal="center" vertical="center"/>
    </xf>
    <xf numFmtId="168" fontId="10" fillId="0" borderId="13" xfId="11" applyFont="1" applyBorder="1" applyAlignment="1">
      <alignment horizontal="center" vertical="center"/>
    </xf>
    <xf numFmtId="168" fontId="10" fillId="0" borderId="0" xfId="11" applyFont="1" applyBorder="1" applyAlignment="1">
      <alignment horizontal="center" vertical="center"/>
    </xf>
    <xf numFmtId="168" fontId="10" fillId="0" borderId="16" xfId="11" applyFont="1" applyBorder="1" applyAlignment="1">
      <alignment horizontal="center" vertical="center"/>
    </xf>
    <xf numFmtId="0" fontId="31" fillId="0" borderId="9" xfId="0" quotePrefix="1" applyFont="1" applyBorder="1" applyAlignment="1">
      <alignment horizontal="center" vertical="center"/>
    </xf>
    <xf numFmtId="0" fontId="31" fillId="0" borderId="22" xfId="0" quotePrefix="1" applyFont="1" applyBorder="1" applyAlignment="1">
      <alignment horizontal="center" vertical="center"/>
    </xf>
    <xf numFmtId="0" fontId="31" fillId="0" borderId="23" xfId="0" quotePrefix="1" applyFont="1" applyBorder="1" applyAlignment="1">
      <alignment horizontal="center" vertical="center"/>
    </xf>
    <xf numFmtId="168" fontId="28" fillId="0" borderId="0" xfId="11" applyFont="1" applyBorder="1" applyAlignment="1">
      <alignment horizontal="left" vertical="center" wrapText="1"/>
    </xf>
    <xf numFmtId="168" fontId="28" fillId="0" borderId="16" xfId="11" applyFont="1" applyBorder="1" applyAlignment="1">
      <alignment horizontal="left" vertical="center" wrapText="1"/>
    </xf>
    <xf numFmtId="168" fontId="23" fillId="0" borderId="9" xfId="11" applyFont="1" applyBorder="1" applyAlignment="1">
      <alignment horizontal="center" vertical="center"/>
    </xf>
    <xf numFmtId="168" fontId="23" fillId="0" borderId="22" xfId="11" applyFont="1" applyBorder="1" applyAlignment="1">
      <alignment horizontal="center" vertical="center"/>
    </xf>
    <xf numFmtId="168" fontId="23" fillId="0" borderId="23" xfId="11" applyFont="1" applyBorder="1" applyAlignment="1">
      <alignment horizontal="center" vertical="center"/>
    </xf>
    <xf numFmtId="168" fontId="10" fillId="0" borderId="11" xfId="11" quotePrefix="1" applyFont="1" applyBorder="1" applyAlignment="1">
      <alignment horizontal="left" wrapText="1"/>
    </xf>
    <xf numFmtId="168" fontId="10" fillId="0" borderId="2" xfId="11" quotePrefix="1" applyFont="1" applyBorder="1" applyAlignment="1">
      <alignment horizontal="left" wrapText="1"/>
    </xf>
    <xf numFmtId="168" fontId="10" fillId="0" borderId="0" xfId="11" quotePrefix="1" applyFont="1" applyBorder="1" applyAlignment="1">
      <alignment horizontal="left" wrapText="1"/>
    </xf>
    <xf numFmtId="168" fontId="10" fillId="0" borderId="23" xfId="11" quotePrefix="1" applyFont="1" applyBorder="1" applyAlignment="1">
      <alignment horizontal="left" wrapText="1"/>
    </xf>
    <xf numFmtId="168" fontId="10" fillId="0" borderId="0" xfId="11" applyFont="1" applyBorder="1" applyAlignment="1">
      <alignment horizontal="left"/>
    </xf>
    <xf numFmtId="168" fontId="10" fillId="0" borderId="16" xfId="11" applyFont="1" applyBorder="1" applyAlignment="1">
      <alignment horizontal="left"/>
    </xf>
    <xf numFmtId="168" fontId="10" fillId="0" borderId="1" xfId="11" applyFont="1" applyBorder="1" applyAlignment="1"/>
    <xf numFmtId="0" fontId="99" fillId="0" borderId="13" xfId="0" applyFont="1" applyBorder="1"/>
    <xf numFmtId="0" fontId="99" fillId="0" borderId="0" xfId="0" applyFont="1" applyBorder="1"/>
    <xf numFmtId="0" fontId="99" fillId="0" borderId="16" xfId="0" applyFont="1" applyBorder="1"/>
    <xf numFmtId="0" fontId="29" fillId="0" borderId="11" xfId="0" applyFont="1" applyBorder="1" applyAlignment="1">
      <alignment horizontal="left"/>
    </xf>
    <xf numFmtId="0" fontId="29" fillId="0" borderId="2" xfId="0" applyFont="1" applyBorder="1" applyAlignment="1">
      <alignment horizontal="left"/>
    </xf>
    <xf numFmtId="0" fontId="29" fillId="0" borderId="8" xfId="0" applyFont="1" applyBorder="1" applyAlignment="1">
      <alignment horizontal="left"/>
    </xf>
    <xf numFmtId="181" fontId="10" fillId="0" borderId="13" xfId="0" applyNumberFormat="1" applyFont="1" applyBorder="1" applyAlignment="1">
      <alignment horizontal="center" vertical="center"/>
    </xf>
    <xf numFmtId="181" fontId="10" fillId="0" borderId="0" xfId="0" applyNumberFormat="1" applyFont="1" applyBorder="1" applyAlignment="1">
      <alignment horizontal="center" vertical="center"/>
    </xf>
    <xf numFmtId="181" fontId="10" fillId="0" borderId="16" xfId="0" applyNumberFormat="1" applyFont="1" applyBorder="1" applyAlignment="1">
      <alignment horizontal="center" vertical="center"/>
    </xf>
    <xf numFmtId="168" fontId="10" fillId="0" borderId="16" xfId="11" quotePrefix="1" applyFont="1" applyBorder="1" applyAlignment="1">
      <alignment horizontal="left" wrapText="1"/>
    </xf>
    <xf numFmtId="168" fontId="10" fillId="0" borderId="8" xfId="11" quotePrefix="1" applyFont="1" applyBorder="1" applyAlignment="1">
      <alignment horizontal="left" wrapText="1"/>
    </xf>
    <xf numFmtId="0" fontId="23" fillId="0" borderId="13" xfId="0" quotePrefix="1" applyFont="1" applyBorder="1" applyAlignment="1">
      <alignment horizontal="center" vertical="center"/>
    </xf>
    <xf numFmtId="0" fontId="23" fillId="0" borderId="0" xfId="0" quotePrefix="1" applyFont="1" applyBorder="1" applyAlignment="1">
      <alignment horizontal="center" vertical="center"/>
    </xf>
    <xf numFmtId="0" fontId="23" fillId="0" borderId="16" xfId="0" quotePrefix="1" applyFont="1" applyBorder="1" applyAlignment="1">
      <alignment horizontal="center" vertical="center"/>
    </xf>
    <xf numFmtId="168" fontId="28" fillId="0" borderId="17" xfId="11" applyFont="1" applyFill="1" applyBorder="1" applyAlignment="1">
      <alignment horizontal="center" vertical="center"/>
    </xf>
    <xf numFmtId="168" fontId="28" fillId="0" borderId="7" xfId="11" applyFont="1" applyFill="1" applyBorder="1" applyAlignment="1">
      <alignment horizontal="center" vertical="center"/>
    </xf>
    <xf numFmtId="168" fontId="28" fillId="0" borderId="10" xfId="11" applyFont="1" applyFill="1" applyBorder="1" applyAlignment="1">
      <alignment horizontal="center" vertical="center"/>
    </xf>
    <xf numFmtId="168" fontId="28" fillId="0" borderId="21" xfId="11" applyFont="1" applyBorder="1" applyAlignment="1">
      <alignment horizontal="center" vertical="center" wrapText="1"/>
    </xf>
    <xf numFmtId="168" fontId="28" fillId="0" borderId="18" xfId="11" applyFont="1" applyBorder="1" applyAlignment="1">
      <alignment horizontal="center" vertical="center" wrapText="1"/>
    </xf>
    <xf numFmtId="0" fontId="29" fillId="0" borderId="11" xfId="0" applyFont="1" applyBorder="1" applyAlignment="1">
      <alignment horizontal="left" vertical="center"/>
    </xf>
    <xf numFmtId="0" fontId="29" fillId="0" borderId="2" xfId="0" applyFont="1" applyBorder="1" applyAlignment="1">
      <alignment horizontal="left" vertical="center"/>
    </xf>
    <xf numFmtId="168" fontId="31" fillId="0" borderId="13" xfId="11" quotePrefix="1" applyFont="1" applyBorder="1" applyAlignment="1">
      <alignment horizontal="center" vertical="center" wrapText="1"/>
    </xf>
    <xf numFmtId="168" fontId="31" fillId="0" borderId="0" xfId="11" quotePrefix="1" applyFont="1" applyBorder="1" applyAlignment="1">
      <alignment horizontal="center" vertical="center" wrapText="1"/>
    </xf>
    <xf numFmtId="168" fontId="31" fillId="0" borderId="16" xfId="11" quotePrefix="1" applyFont="1" applyBorder="1" applyAlignment="1">
      <alignment horizontal="center" vertical="center" wrapText="1"/>
    </xf>
    <xf numFmtId="0" fontId="64" fillId="0" borderId="13" xfId="0" applyFont="1" applyBorder="1" applyAlignment="1">
      <alignment horizontal="right"/>
    </xf>
    <xf numFmtId="0" fontId="64" fillId="0" borderId="0" xfId="0" applyFont="1" applyBorder="1" applyAlignment="1">
      <alignment horizontal="right"/>
    </xf>
    <xf numFmtId="0" fontId="64" fillId="0" borderId="16" xfId="0" applyFont="1" applyBorder="1" applyAlignment="1">
      <alignment horizontal="right"/>
    </xf>
    <xf numFmtId="168" fontId="10" fillId="0" borderId="17" xfId="11" applyFont="1" applyFill="1" applyBorder="1" applyAlignment="1">
      <alignment horizontal="left" vertical="center"/>
    </xf>
    <xf numFmtId="168" fontId="10" fillId="0" borderId="7" xfId="11" applyFont="1" applyFill="1" applyBorder="1" applyAlignment="1">
      <alignment horizontal="left" vertical="center"/>
    </xf>
    <xf numFmtId="168" fontId="10" fillId="0" borderId="10" xfId="11" applyFont="1" applyFill="1" applyBorder="1" applyAlignment="1">
      <alignment horizontal="left" vertical="center"/>
    </xf>
    <xf numFmtId="168" fontId="10" fillId="0" borderId="9" xfId="11" applyFont="1" applyFill="1" applyBorder="1" applyAlignment="1">
      <alignment horizontal="left" vertical="top" wrapText="1"/>
    </xf>
    <xf numFmtId="168" fontId="10" fillId="0" borderId="22" xfId="11" applyFont="1" applyFill="1" applyBorder="1" applyAlignment="1">
      <alignment horizontal="left" vertical="top" wrapText="1"/>
    </xf>
    <xf numFmtId="168" fontId="10" fillId="0" borderId="23" xfId="11" applyFont="1" applyFill="1" applyBorder="1" applyAlignment="1">
      <alignment horizontal="left" vertical="top" wrapText="1"/>
    </xf>
    <xf numFmtId="168" fontId="10" fillId="0" borderId="17" xfId="11" applyFont="1" applyFill="1" applyBorder="1" applyAlignment="1">
      <alignment horizontal="left" wrapText="1"/>
    </xf>
    <xf numFmtId="168" fontId="10" fillId="0" borderId="7" xfId="11" applyFont="1" applyFill="1" applyBorder="1" applyAlignment="1">
      <alignment horizontal="left" wrapText="1"/>
    </xf>
    <xf numFmtId="168" fontId="10" fillId="0" borderId="10" xfId="11" applyFont="1" applyFill="1" applyBorder="1" applyAlignment="1">
      <alignment horizontal="left" wrapText="1"/>
    </xf>
    <xf numFmtId="168" fontId="10" fillId="0" borderId="17" xfId="11" quotePrefix="1" applyFont="1" applyFill="1" applyBorder="1" applyAlignment="1">
      <alignment horizontal="left" wrapText="1"/>
    </xf>
    <xf numFmtId="168" fontId="10" fillId="0" borderId="7" xfId="11" quotePrefix="1" applyFont="1" applyFill="1" applyBorder="1" applyAlignment="1">
      <alignment horizontal="left" wrapText="1"/>
    </xf>
    <xf numFmtId="168" fontId="10" fillId="0" borderId="10" xfId="11" quotePrefix="1" applyFont="1" applyFill="1" applyBorder="1" applyAlignment="1">
      <alignment horizontal="left" wrapText="1"/>
    </xf>
    <xf numFmtId="0" fontId="0" fillId="0" borderId="21" xfId="0" applyBorder="1" applyAlignment="1">
      <alignment horizontal="center" vertical="center" wrapText="1" shrinkToFit="1"/>
    </xf>
    <xf numFmtId="0" fontId="0" fillId="0" borderId="18" xfId="0" applyBorder="1" applyAlignment="1">
      <alignment horizontal="center" vertical="center" wrapText="1" shrinkToFit="1"/>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10" fillId="0" borderId="11" xfId="0" applyFont="1" applyBorder="1"/>
    <xf numFmtId="0" fontId="10" fillId="0" borderId="2"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4" fillId="0" borderId="7" xfId="0" applyFont="1" applyBorder="1" applyAlignment="1">
      <alignment horizontal="left" wrapText="1"/>
    </xf>
    <xf numFmtId="0" fontId="4" fillId="0" borderId="0" xfId="0" applyFont="1" applyBorder="1" applyAlignment="1">
      <alignment horizontal="left" wrapText="1"/>
    </xf>
    <xf numFmtId="0" fontId="4" fillId="0" borderId="16" xfId="0" applyFont="1" applyBorder="1" applyAlignment="1">
      <alignment horizontal="left" wrapText="1"/>
    </xf>
    <xf numFmtId="0" fontId="10" fillId="0" borderId="1" xfId="0" applyFont="1" applyBorder="1" applyAlignment="1">
      <alignment wrapText="1"/>
    </xf>
    <xf numFmtId="0" fontId="15" fillId="0" borderId="9" xfId="0" quotePrefix="1" applyFont="1" applyBorder="1" applyAlignment="1">
      <alignment horizontal="center" wrapText="1"/>
    </xf>
    <xf numFmtId="0" fontId="15" fillId="0" borderId="22" xfId="0" quotePrefix="1" applyFont="1" applyBorder="1" applyAlignment="1">
      <alignment horizontal="center" wrapText="1"/>
    </xf>
    <xf numFmtId="0" fontId="15" fillId="0" borderId="23" xfId="0" quotePrefix="1" applyFont="1" applyBorder="1" applyAlignment="1">
      <alignment horizontal="center" wrapText="1"/>
    </xf>
    <xf numFmtId="0" fontId="4" fillId="0" borderId="8" xfId="0" applyFont="1" applyBorder="1" applyAlignment="1">
      <alignment horizontal="left" wrapText="1"/>
    </xf>
    <xf numFmtId="0" fontId="59" fillId="0" borderId="13" xfId="57" applyFont="1" applyBorder="1" applyAlignment="1">
      <alignment horizontal="center" vertical="center" wrapText="1"/>
    </xf>
    <xf numFmtId="0" fontId="59" fillId="0" borderId="0" xfId="57" applyFont="1" applyBorder="1" applyAlignment="1">
      <alignment horizontal="center" vertical="center" wrapText="1"/>
    </xf>
    <xf numFmtId="0" fontId="57" fillId="0" borderId="11" xfId="57" applyFont="1" applyBorder="1" applyAlignment="1">
      <alignment horizontal="left" vertical="center" wrapText="1"/>
    </xf>
    <xf numFmtId="0" fontId="57" fillId="0" borderId="2" xfId="57" applyFont="1" applyBorder="1" applyAlignment="1">
      <alignment horizontal="left" vertical="center" wrapText="1"/>
    </xf>
    <xf numFmtId="0" fontId="51" fillId="0" borderId="21" xfId="57" applyBorder="1" applyAlignment="1">
      <alignment horizontal="center" vertical="center" wrapText="1"/>
    </xf>
    <xf numFmtId="0" fontId="51" fillId="0" borderId="18" xfId="57" applyBorder="1" applyAlignment="1">
      <alignment horizontal="center" vertical="center" wrapText="1"/>
    </xf>
    <xf numFmtId="0" fontId="51" fillId="0" borderId="11" xfId="57" applyBorder="1" applyAlignment="1">
      <alignment horizontal="center" vertical="center"/>
    </xf>
    <xf numFmtId="0" fontId="51" fillId="0" borderId="2" xfId="57" applyBorder="1" applyAlignment="1">
      <alignment horizontal="center" vertical="center"/>
    </xf>
    <xf numFmtId="0" fontId="51" fillId="0" borderId="8" xfId="57" applyBorder="1" applyAlignment="1">
      <alignment horizontal="center" vertical="center"/>
    </xf>
    <xf numFmtId="0" fontId="51" fillId="0" borderId="9" xfId="57" applyBorder="1" applyAlignment="1">
      <alignment horizontal="center" vertical="center"/>
    </xf>
    <xf numFmtId="0" fontId="51" fillId="0" borderId="22" xfId="57" applyBorder="1" applyAlignment="1">
      <alignment horizontal="center" vertical="center"/>
    </xf>
    <xf numFmtId="0" fontId="51" fillId="0" borderId="23" xfId="57" applyBorder="1" applyAlignment="1">
      <alignment horizontal="center" vertical="center"/>
    </xf>
    <xf numFmtId="0" fontId="51" fillId="27" borderId="21" xfId="57" applyFill="1" applyBorder="1" applyAlignment="1">
      <alignment horizontal="center" vertical="center"/>
    </xf>
    <xf numFmtId="0" fontId="51" fillId="27" borderId="18" xfId="57" applyFill="1" applyBorder="1" applyAlignment="1">
      <alignment horizontal="center" vertical="center"/>
    </xf>
    <xf numFmtId="0" fontId="56" fillId="0" borderId="11" xfId="57" applyFont="1" applyBorder="1" applyAlignment="1">
      <alignment horizontal="center" vertical="center" wrapText="1"/>
    </xf>
    <xf numFmtId="0" fontId="56" fillId="0" borderId="8" xfId="57" applyFont="1" applyBorder="1" applyAlignment="1">
      <alignment horizontal="center" vertical="center" wrapText="1"/>
    </xf>
    <xf numFmtId="0" fontId="56" fillId="0" borderId="13" xfId="57" applyFont="1" applyBorder="1" applyAlignment="1">
      <alignment horizontal="center" vertical="center" wrapText="1"/>
    </xf>
    <xf numFmtId="0" fontId="56" fillId="0" borderId="16" xfId="57"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22"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3" xfId="0"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29" fillId="0" borderId="13" xfId="0" applyFont="1" applyBorder="1" applyAlignment="1" applyProtection="1">
      <alignment horizontal="left"/>
    </xf>
    <xf numFmtId="0" fontId="29" fillId="0" borderId="0" xfId="0" applyFont="1" applyBorder="1" applyAlignment="1" applyProtection="1">
      <alignment horizontal="left"/>
    </xf>
    <xf numFmtId="0" fontId="29" fillId="0" borderId="16" xfId="0" applyFont="1" applyBorder="1" applyAlignment="1" applyProtection="1">
      <alignment horizontal="left"/>
    </xf>
    <xf numFmtId="1" fontId="8" fillId="0" borderId="13" xfId="0" quotePrefix="1" applyNumberFormat="1" applyFont="1" applyFill="1" applyBorder="1" applyAlignment="1" applyProtection="1">
      <alignment horizontal="center" vertical="center"/>
    </xf>
    <xf numFmtId="1" fontId="8" fillId="0" borderId="0" xfId="0" quotePrefix="1" applyNumberFormat="1" applyFont="1" applyFill="1" applyBorder="1" applyAlignment="1" applyProtection="1">
      <alignment horizontal="center" vertical="center"/>
    </xf>
    <xf numFmtId="1" fontId="8" fillId="0" borderId="16" xfId="0" quotePrefix="1" applyNumberFormat="1" applyFont="1" applyFill="1" applyBorder="1" applyAlignment="1" applyProtection="1">
      <alignment horizontal="center" vertical="center"/>
    </xf>
    <xf numFmtId="0" fontId="0" fillId="0" borderId="11" xfId="0" applyBorder="1" applyProtection="1"/>
    <xf numFmtId="0" fontId="0" fillId="0" borderId="0" xfId="0" applyBorder="1" applyProtection="1"/>
    <xf numFmtId="0" fontId="0" fillId="0" borderId="2" xfId="0" applyBorder="1" applyProtection="1"/>
    <xf numFmtId="0" fontId="0" fillId="0" borderId="8" xfId="0" applyBorder="1" applyProtection="1"/>
    <xf numFmtId="0" fontId="0" fillId="0" borderId="13" xfId="0" applyBorder="1" applyProtection="1"/>
    <xf numFmtId="0" fontId="0" fillId="0" borderId="16" xfId="0" applyBorder="1" applyProtection="1"/>
    <xf numFmtId="0" fontId="0" fillId="0" borderId="9" xfId="0" applyBorder="1" applyProtection="1"/>
    <xf numFmtId="0" fontId="0" fillId="0" borderId="22" xfId="0" applyBorder="1" applyProtection="1"/>
    <xf numFmtId="0" fontId="0" fillId="0" borderId="23" xfId="0" applyBorder="1" applyProtection="1"/>
    <xf numFmtId="0" fontId="9" fillId="0" borderId="1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0" xfId="0" applyFont="1" applyBorder="1" applyAlignment="1" applyProtection="1">
      <alignment horizontal="center" vertical="center"/>
    </xf>
    <xf numFmtId="0" fontId="0" fillId="0" borderId="17" xfId="0" applyBorder="1"/>
    <xf numFmtId="0" fontId="0" fillId="0" borderId="10" xfId="0" applyBorder="1"/>
    <xf numFmtId="0" fontId="8" fillId="0" borderId="9" xfId="0" applyFont="1" applyBorder="1" applyAlignment="1">
      <alignment horizontal="center" vertical="center"/>
    </xf>
    <xf numFmtId="0" fontId="4" fillId="0" borderId="17" xfId="0" applyFont="1" applyBorder="1" applyAlignment="1">
      <alignment horizontal="left"/>
    </xf>
    <xf numFmtId="0" fontId="4" fillId="0" borderId="7" xfId="0" applyFont="1" applyBorder="1" applyAlignment="1">
      <alignment horizontal="left"/>
    </xf>
    <xf numFmtId="0" fontId="4" fillId="0" borderId="10" xfId="0" applyFont="1" applyBorder="1" applyAlignment="1">
      <alignment horizontal="left"/>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1" fontId="8" fillId="0" borderId="13" xfId="0" quotePrefix="1" applyNumberFormat="1" applyFont="1" applyFill="1" applyBorder="1" applyAlignment="1">
      <alignment horizontal="center" vertical="center"/>
    </xf>
    <xf numFmtId="1" fontId="8" fillId="0" borderId="0" xfId="0" quotePrefix="1" applyNumberFormat="1" applyFont="1" applyFill="1" applyBorder="1" applyAlignment="1">
      <alignment horizontal="center" vertical="center"/>
    </xf>
    <xf numFmtId="1" fontId="8" fillId="0" borderId="16" xfId="0" quotePrefix="1" applyNumberFormat="1" applyFont="1" applyFill="1" applyBorder="1" applyAlignment="1">
      <alignment horizontal="center" vertical="center"/>
    </xf>
    <xf numFmtId="0" fontId="4" fillId="0" borderId="22" xfId="0" applyFont="1" applyBorder="1" applyAlignment="1"/>
    <xf numFmtId="0" fontId="0" fillId="0" borderId="1" xfId="0" applyBorder="1"/>
    <xf numFmtId="0" fontId="0" fillId="0" borderId="0" xfId="0" applyFill="1" applyBorder="1"/>
    <xf numFmtId="0" fontId="0" fillId="0" borderId="17"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44" fontId="0" fillId="0" borderId="21" xfId="28" applyFont="1" applyBorder="1" applyAlignment="1">
      <alignment horizontal="center" vertical="center" textRotation="180" wrapText="1"/>
    </xf>
    <xf numFmtId="44" fontId="0" fillId="0" borderId="18" xfId="28" applyFont="1" applyBorder="1" applyAlignment="1">
      <alignment horizontal="center" vertical="center" textRotation="180" wrapText="1"/>
    </xf>
    <xf numFmtId="0" fontId="4" fillId="0" borderId="17" xfId="0" applyFont="1" applyBorder="1" applyAlignment="1">
      <alignment horizontal="center"/>
    </xf>
    <xf numFmtId="0" fontId="4" fillId="0" borderId="7"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1" xfId="0" applyFont="1" applyBorder="1" applyAlignment="1">
      <alignment horizontal="center" vertical="center" wrapText="1"/>
    </xf>
    <xf numFmtId="0" fontId="4" fillId="2" borderId="22" xfId="0" applyFont="1" applyFill="1" applyBorder="1" applyAlignment="1" applyProtection="1">
      <alignment horizontal="left"/>
    </xf>
    <xf numFmtId="0" fontId="4" fillId="0" borderId="23"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xf>
    <xf numFmtId="0" fontId="4" fillId="0" borderId="6" xfId="0" applyFont="1" applyBorder="1" applyAlignment="1">
      <alignment horizontal="left" wrapText="1" shrinkToFit="1"/>
    </xf>
    <xf numFmtId="0" fontId="4" fillId="0" borderId="9" xfId="0" applyFont="1" applyBorder="1" applyAlignment="1">
      <alignment horizontal="left" wrapText="1" shrinkToFit="1"/>
    </xf>
    <xf numFmtId="0" fontId="4" fillId="0" borderId="1" xfId="0" applyFont="1" applyBorder="1" applyAlignment="1">
      <alignment horizontal="center"/>
    </xf>
    <xf numFmtId="0" fontId="18" fillId="0" borderId="13" xfId="0" applyFont="1" applyBorder="1"/>
    <xf numFmtId="0" fontId="0" fillId="0" borderId="18" xfId="0" applyBorder="1" applyAlignment="1">
      <alignment horizontal="center" vertical="center" wrapText="1"/>
    </xf>
    <xf numFmtId="0" fontId="28" fillId="0" borderId="1" xfId="29" applyFont="1" applyFill="1" applyBorder="1" applyAlignment="1">
      <alignment horizontal="center" vertical="center" wrapText="1"/>
    </xf>
    <xf numFmtId="0" fontId="28" fillId="0" borderId="21" xfId="29" applyFont="1" applyFill="1" applyBorder="1" applyAlignment="1">
      <alignment horizontal="center" vertical="center" wrapText="1"/>
    </xf>
    <xf numFmtId="0" fontId="28" fillId="0" borderId="0" xfId="29" applyFont="1" applyFill="1" applyBorder="1" applyAlignment="1">
      <alignment horizontal="center" vertical="center" wrapText="1"/>
    </xf>
    <xf numFmtId="49" fontId="28" fillId="0" borderId="9" xfId="29" quotePrefix="1" applyNumberFormat="1" applyFont="1" applyFill="1" applyBorder="1" applyAlignment="1">
      <alignment horizontal="center"/>
    </xf>
    <xf numFmtId="49" fontId="28" fillId="0" borderId="23" xfId="29" quotePrefix="1" applyNumberFormat="1" applyFont="1" applyFill="1" applyBorder="1" applyAlignment="1">
      <alignment horizontal="center"/>
    </xf>
    <xf numFmtId="0" fontId="10" fillId="0" borderId="13" xfId="29" applyFont="1" applyFill="1" applyBorder="1"/>
    <xf numFmtId="0" fontId="10" fillId="0" borderId="0" xfId="29" applyFont="1" applyFill="1" applyBorder="1"/>
    <xf numFmtId="0" fontId="10" fillId="0" borderId="16" xfId="29" applyFont="1" applyFill="1" applyBorder="1"/>
    <xf numFmtId="0" fontId="10" fillId="0" borderId="11" xfId="29" applyFont="1" applyFill="1" applyBorder="1" applyAlignment="1">
      <alignment horizontal="center" vertical="center"/>
    </xf>
    <xf numFmtId="0" fontId="10" fillId="0" borderId="2" xfId="29" applyFont="1" applyFill="1" applyBorder="1" applyAlignment="1">
      <alignment horizontal="center" vertical="center"/>
    </xf>
    <xf numFmtId="0" fontId="10" fillId="0" borderId="13" xfId="29" applyFont="1" applyFill="1" applyBorder="1" applyAlignment="1">
      <alignment horizontal="center" vertical="center"/>
    </xf>
    <xf numFmtId="0" fontId="10" fillId="0" borderId="0" xfId="29" applyFont="1" applyFill="1" applyBorder="1" applyAlignment="1">
      <alignment horizontal="center" vertical="center"/>
    </xf>
    <xf numFmtId="0" fontId="51" fillId="0" borderId="0" xfId="57" quotePrefix="1" applyFill="1" applyBorder="1" applyAlignment="1">
      <alignment horizontal="center" vertical="center" wrapText="1"/>
    </xf>
    <xf numFmtId="0" fontId="56" fillId="0" borderId="0" xfId="57" applyFont="1" applyFill="1" applyBorder="1" applyAlignment="1">
      <alignment horizontal="center" vertical="center"/>
    </xf>
    <xf numFmtId="0" fontId="51" fillId="0" borderId="0" xfId="57" applyFill="1" applyBorder="1" applyAlignment="1">
      <alignment horizontal="center" vertical="center" wrapText="1"/>
    </xf>
    <xf numFmtId="0" fontId="51" fillId="0" borderId="13" xfId="57" applyBorder="1"/>
    <xf numFmtId="0" fontId="51" fillId="0" borderId="0" xfId="57" applyBorder="1"/>
    <xf numFmtId="0" fontId="51" fillId="0" borderId="16" xfId="57" applyBorder="1"/>
    <xf numFmtId="0" fontId="66" fillId="0" borderId="13" xfId="57" applyFont="1" applyBorder="1" applyAlignment="1">
      <alignment wrapText="1"/>
    </xf>
    <xf numFmtId="0" fontId="66" fillId="0" borderId="0" xfId="57" applyFont="1" applyBorder="1" applyAlignment="1">
      <alignment wrapText="1"/>
    </xf>
    <xf numFmtId="0" fontId="66" fillId="0" borderId="16" xfId="57" applyFont="1" applyBorder="1" applyAlignment="1">
      <alignment wrapText="1"/>
    </xf>
    <xf numFmtId="181" fontId="56" fillId="0" borderId="13" xfId="57" applyNumberFormat="1" applyFont="1" applyBorder="1" applyAlignment="1" applyProtection="1">
      <alignment horizontal="center" vertical="center"/>
      <protection hidden="1"/>
    </xf>
    <xf numFmtId="181" fontId="56" fillId="0" borderId="0" xfId="57" applyNumberFormat="1" applyFont="1" applyBorder="1" applyAlignment="1" applyProtection="1">
      <alignment horizontal="center" vertical="center"/>
      <protection hidden="1"/>
    </xf>
    <xf numFmtId="181" fontId="56" fillId="0" borderId="16" xfId="57" applyNumberFormat="1" applyFont="1" applyBorder="1" applyAlignment="1" applyProtection="1">
      <alignment horizontal="center" vertical="center"/>
      <protection hidden="1"/>
    </xf>
    <xf numFmtId="0" fontId="56" fillId="0" borderId="13" xfId="57" applyFont="1" applyBorder="1" applyAlignment="1">
      <alignment horizontal="center" vertical="center"/>
    </xf>
    <xf numFmtId="0" fontId="56" fillId="0" borderId="0" xfId="57" applyFont="1" applyBorder="1" applyAlignment="1">
      <alignment horizontal="center" vertical="center"/>
    </xf>
    <xf numFmtId="0" fontId="56" fillId="0" borderId="16" xfId="57" applyFont="1" applyBorder="1" applyAlignment="1">
      <alignment horizontal="center" vertical="center"/>
    </xf>
    <xf numFmtId="0" fontId="66" fillId="0" borderId="13" xfId="57" applyFont="1" applyBorder="1" applyAlignment="1">
      <alignment horizontal="center" vertical="center"/>
    </xf>
    <xf numFmtId="0" fontId="66" fillId="0" borderId="0" xfId="57" applyFont="1" applyBorder="1" applyAlignment="1">
      <alignment horizontal="center" vertical="center"/>
    </xf>
    <xf numFmtId="0" fontId="66" fillId="0" borderId="16" xfId="57" applyFont="1" applyBorder="1" applyAlignment="1">
      <alignment horizontal="center" vertical="center"/>
    </xf>
    <xf numFmtId="0" fontId="72" fillId="0" borderId="11" xfId="57" applyFont="1" applyBorder="1" applyAlignment="1">
      <alignment horizontal="left" vertical="center"/>
    </xf>
    <xf numFmtId="0" fontId="72" fillId="0" borderId="2" xfId="57" applyFont="1" applyBorder="1" applyAlignment="1">
      <alignment horizontal="left" vertical="center"/>
    </xf>
    <xf numFmtId="173" fontId="65" fillId="0" borderId="9" xfId="57" applyNumberFormat="1" applyFont="1" applyBorder="1" applyAlignment="1">
      <alignment horizontal="center"/>
    </xf>
    <xf numFmtId="0" fontId="65" fillId="0" borderId="22" xfId="57" applyFont="1" applyBorder="1" applyAlignment="1">
      <alignment horizontal="center"/>
    </xf>
    <xf numFmtId="0" fontId="65" fillId="0" borderId="23" xfId="57" applyFont="1" applyBorder="1" applyAlignment="1">
      <alignment horizontal="center"/>
    </xf>
    <xf numFmtId="0" fontId="63" fillId="0" borderId="9" xfId="57" applyFont="1" applyBorder="1" applyAlignment="1">
      <alignment horizontal="right" vertical="center" wrapText="1"/>
    </xf>
    <xf numFmtId="0" fontId="63" fillId="0" borderId="22" xfId="57" applyFont="1" applyBorder="1" applyAlignment="1">
      <alignment horizontal="right" vertical="center" wrapText="1"/>
    </xf>
    <xf numFmtId="0" fontId="63" fillId="0" borderId="23" xfId="57" applyFont="1" applyBorder="1" applyAlignment="1">
      <alignment horizontal="right" vertical="center" wrapText="1"/>
    </xf>
    <xf numFmtId="0" fontId="56" fillId="0" borderId="11" xfId="57" applyFont="1" applyBorder="1" applyAlignment="1">
      <alignment horizontal="center" vertical="center"/>
    </xf>
    <xf numFmtId="0" fontId="56" fillId="0" borderId="2" xfId="57" applyFont="1" applyBorder="1" applyAlignment="1">
      <alignment horizontal="center" vertical="center"/>
    </xf>
    <xf numFmtId="0" fontId="56" fillId="0" borderId="8" xfId="57" applyFont="1" applyBorder="1" applyAlignment="1">
      <alignment horizontal="center" vertical="center"/>
    </xf>
    <xf numFmtId="0" fontId="56" fillId="0" borderId="9" xfId="57" applyFont="1" applyBorder="1" applyAlignment="1">
      <alignment horizontal="center" vertical="center"/>
    </xf>
    <xf numFmtId="0" fontId="56" fillId="0" borderId="22" xfId="57" applyFont="1" applyBorder="1" applyAlignment="1">
      <alignment horizontal="center" vertical="center"/>
    </xf>
    <xf numFmtId="0" fontId="56" fillId="0" borderId="23" xfId="57" applyFont="1" applyBorder="1" applyAlignment="1">
      <alignment horizontal="center" vertical="center"/>
    </xf>
    <xf numFmtId="0" fontId="56" fillId="0" borderId="13" xfId="57" applyFont="1" applyBorder="1" applyAlignment="1"/>
    <xf numFmtId="0" fontId="56" fillId="0" borderId="16" xfId="57" applyFont="1" applyBorder="1" applyAlignment="1"/>
    <xf numFmtId="0" fontId="56" fillId="0" borderId="11" xfId="57" applyFont="1" applyBorder="1" applyAlignment="1"/>
    <xf numFmtId="0" fontId="56" fillId="0" borderId="2" xfId="57" applyFont="1" applyBorder="1" applyAlignment="1"/>
    <xf numFmtId="0" fontId="56" fillId="0" borderId="8" xfId="57" applyFont="1" applyBorder="1" applyAlignment="1"/>
    <xf numFmtId="0" fontId="56" fillId="0" borderId="0" xfId="57" applyFont="1" applyBorder="1" applyAlignment="1"/>
    <xf numFmtId="0" fontId="56" fillId="0" borderId="13" xfId="57" applyFont="1" applyBorder="1" applyAlignment="1">
      <alignment vertical="center" wrapText="1"/>
    </xf>
    <xf numFmtId="0" fontId="56" fillId="0" borderId="16" xfId="57" applyFont="1" applyBorder="1" applyAlignment="1">
      <alignment vertical="center" wrapText="1"/>
    </xf>
    <xf numFmtId="0" fontId="56" fillId="0" borderId="0" xfId="57" applyFont="1" applyBorder="1" applyAlignment="1">
      <alignment vertical="center" wrapText="1"/>
    </xf>
    <xf numFmtId="0" fontId="56" fillId="0" borderId="22" xfId="57" applyFont="1" applyBorder="1" applyAlignment="1">
      <alignment vertical="center" wrapText="1"/>
    </xf>
    <xf numFmtId="0" fontId="56" fillId="0" borderId="13" xfId="57" applyFont="1" applyFill="1" applyBorder="1" applyAlignment="1">
      <alignment wrapText="1"/>
    </xf>
    <xf numFmtId="0" fontId="56" fillId="0" borderId="16" xfId="57" applyFont="1" applyFill="1" applyBorder="1" applyAlignment="1">
      <alignment wrapText="1"/>
    </xf>
    <xf numFmtId="0" fontId="56" fillId="0" borderId="13" xfId="57" applyFont="1" applyBorder="1" applyAlignment="1">
      <alignment wrapText="1"/>
    </xf>
    <xf numFmtId="0" fontId="56" fillId="0" borderId="0" xfId="57" applyFont="1" applyBorder="1" applyAlignment="1">
      <alignment wrapText="1"/>
    </xf>
    <xf numFmtId="0" fontId="56" fillId="0" borderId="22" xfId="57" applyFont="1" applyBorder="1" applyAlignment="1">
      <alignment wrapText="1"/>
    </xf>
    <xf numFmtId="0" fontId="56" fillId="0" borderId="16" xfId="57" applyFont="1" applyBorder="1" applyAlignment="1">
      <alignment wrapText="1"/>
    </xf>
    <xf numFmtId="0" fontId="38" fillId="0" borderId="13" xfId="57" applyFont="1" applyFill="1" applyBorder="1" applyAlignment="1">
      <alignment horizontal="center" vertical="center" wrapText="1"/>
    </xf>
    <xf numFmtId="0" fontId="38" fillId="0" borderId="0" xfId="57" applyFont="1" applyFill="1" applyBorder="1" applyAlignment="1">
      <alignment horizontal="center" vertical="center"/>
    </xf>
    <xf numFmtId="0" fontId="38" fillId="0" borderId="16" xfId="57" applyFont="1" applyFill="1" applyBorder="1" applyAlignment="1">
      <alignment horizontal="center" vertical="center"/>
    </xf>
    <xf numFmtId="0" fontId="51" fillId="0" borderId="0" xfId="57" applyBorder="1" applyAlignment="1">
      <alignment horizontal="center"/>
    </xf>
    <xf numFmtId="0" fontId="51" fillId="0" borderId="16" xfId="57" applyBorder="1" applyAlignment="1">
      <alignment horizontal="center"/>
    </xf>
    <xf numFmtId="0" fontId="56" fillId="0" borderId="13" xfId="57" applyFont="1" applyBorder="1"/>
    <xf numFmtId="0" fontId="56" fillId="0" borderId="16" xfId="57" applyFont="1" applyBorder="1"/>
    <xf numFmtId="0" fontId="51" fillId="0" borderId="17" xfId="57" quotePrefix="1" applyBorder="1" applyAlignment="1">
      <alignment horizontal="center" vertical="center" wrapText="1"/>
    </xf>
    <xf numFmtId="0" fontId="51" fillId="0" borderId="7" xfId="57" quotePrefix="1" applyBorder="1" applyAlignment="1">
      <alignment horizontal="center" vertical="center" wrapText="1"/>
    </xf>
    <xf numFmtId="0" fontId="51" fillId="0" borderId="10" xfId="57" quotePrefix="1" applyBorder="1" applyAlignment="1">
      <alignment horizontal="center" vertical="center" wrapText="1"/>
    </xf>
    <xf numFmtId="0" fontId="56" fillId="0" borderId="13" xfId="57" applyFont="1" applyBorder="1" applyAlignment="1">
      <alignment horizontal="left" wrapText="1" indent="2"/>
    </xf>
    <xf numFmtId="0" fontId="56" fillId="0" borderId="0" xfId="57" applyFont="1" applyBorder="1" applyAlignment="1">
      <alignment horizontal="left" wrapText="1" indent="2"/>
    </xf>
    <xf numFmtId="0" fontId="56" fillId="0" borderId="16" xfId="57" applyFont="1" applyBorder="1" applyAlignment="1">
      <alignment horizontal="left" wrapText="1" indent="2"/>
    </xf>
    <xf numFmtId="0" fontId="0" fillId="0" borderId="0" xfId="0" applyBorder="1" applyAlignment="1">
      <alignment horizontal="left" wrapText="1"/>
    </xf>
    <xf numFmtId="0" fontId="0" fillId="6" borderId="0" xfId="0" applyFill="1" applyBorder="1" applyAlignment="1">
      <alignment horizontal="left" wrapText="1"/>
    </xf>
    <xf numFmtId="0" fontId="0" fillId="0" borderId="13" xfId="0" applyFont="1" applyBorder="1" applyAlignment="1"/>
    <xf numFmtId="0" fontId="0" fillId="0" borderId="16" xfId="0" applyFont="1" applyBorder="1" applyAlignment="1"/>
    <xf numFmtId="0" fontId="0" fillId="0" borderId="11" xfId="0" applyFont="1" applyBorder="1" applyAlignment="1"/>
    <xf numFmtId="0" fontId="0" fillId="0" borderId="8" xfId="0" applyFont="1" applyBorder="1" applyAlignment="1"/>
    <xf numFmtId="0" fontId="4" fillId="0" borderId="9" xfId="0" applyFont="1" applyBorder="1" applyAlignment="1">
      <alignment horizontal="center" vertical="center" wrapText="1"/>
    </xf>
    <xf numFmtId="0" fontId="4" fillId="0" borderId="23" xfId="0" applyFont="1" applyBorder="1" applyAlignment="1">
      <alignment horizontal="center" vertical="center" wrapText="1"/>
    </xf>
    <xf numFmtId="0" fontId="10" fillId="0" borderId="9" xfId="0" applyFont="1" applyFill="1" applyBorder="1" applyAlignment="1">
      <alignment horizontal="left"/>
    </xf>
    <xf numFmtId="0" fontId="10" fillId="0" borderId="22" xfId="0" applyFont="1" applyFill="1" applyBorder="1" applyAlignment="1">
      <alignment horizontal="left"/>
    </xf>
    <xf numFmtId="0" fontId="10" fillId="0" borderId="23" xfId="0" applyFont="1" applyFill="1" applyBorder="1" applyAlignment="1">
      <alignment horizontal="left"/>
    </xf>
    <xf numFmtId="0" fontId="4" fillId="0" borderId="13"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23" fillId="0" borderId="13"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0" borderId="16" xfId="0" quotePrefix="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49" fontId="15" fillId="0" borderId="16" xfId="0" applyNumberFormat="1" applyFont="1" applyBorder="1" applyAlignment="1">
      <alignment horizontal="center" vertical="center" wrapText="1" shrinkToFit="1"/>
    </xf>
    <xf numFmtId="0" fontId="0" fillId="0" borderId="13" xfId="0" applyFont="1" applyBorder="1" applyAlignment="1" applyProtection="1">
      <protection hidden="1"/>
    </xf>
    <xf numFmtId="0" fontId="0" fillId="0" borderId="16" xfId="0" applyFont="1" applyBorder="1" applyAlignment="1" applyProtection="1">
      <protection hidden="1"/>
    </xf>
    <xf numFmtId="0" fontId="4" fillId="0" borderId="6" xfId="0" applyFont="1" applyBorder="1" applyAlignment="1"/>
    <xf numFmtId="0" fontId="4" fillId="0" borderId="0" xfId="0" applyFont="1" applyBorder="1" applyAlignment="1"/>
    <xf numFmtId="0" fontId="4" fillId="0" borderId="11"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3" xfId="0" applyFont="1" applyBorder="1" applyAlignment="1">
      <alignment horizontal="center" vertical="center" wrapText="1"/>
    </xf>
    <xf numFmtId="49" fontId="0" fillId="0" borderId="13" xfId="0" quotePrefix="1" applyNumberFormat="1" applyFont="1" applyBorder="1" applyAlignment="1">
      <alignment horizontal="center" vertical="center"/>
    </xf>
    <xf numFmtId="49" fontId="0" fillId="0" borderId="22" xfId="0" applyNumberFormat="1" applyFont="1" applyBorder="1" applyAlignment="1">
      <alignment horizontal="center" vertical="center"/>
    </xf>
    <xf numFmtId="0" fontId="63" fillId="0" borderId="13" xfId="59" applyFont="1" applyBorder="1" applyAlignment="1">
      <alignment horizontal="right" vertical="center"/>
    </xf>
    <xf numFmtId="0" fontId="63" fillId="0" borderId="0" xfId="59" applyFont="1" applyBorder="1" applyAlignment="1">
      <alignment horizontal="right" vertical="center"/>
    </xf>
    <xf numFmtId="0" fontId="63" fillId="0" borderId="16" xfId="59" applyFont="1" applyBorder="1" applyAlignment="1">
      <alignment horizontal="right" vertical="center"/>
    </xf>
    <xf numFmtId="181" fontId="56" fillId="0" borderId="13" xfId="59" applyNumberFormat="1" applyFont="1" applyBorder="1" applyAlignment="1" applyProtection="1">
      <alignment horizontal="center" vertical="center"/>
      <protection hidden="1"/>
    </xf>
    <xf numFmtId="181" fontId="56" fillId="0" borderId="0" xfId="59" applyNumberFormat="1" applyFont="1" applyBorder="1" applyAlignment="1" applyProtection="1">
      <alignment horizontal="center" vertical="center"/>
      <protection hidden="1"/>
    </xf>
    <xf numFmtId="181" fontId="56" fillId="0" borderId="16" xfId="59" applyNumberFormat="1" applyFont="1" applyBorder="1" applyAlignment="1" applyProtection="1">
      <alignment horizontal="center" vertical="center"/>
      <protection hidden="1"/>
    </xf>
    <xf numFmtId="0" fontId="56" fillId="0" borderId="13" xfId="59" applyFont="1" applyBorder="1" applyAlignment="1">
      <alignment horizontal="center" vertical="center"/>
    </xf>
    <xf numFmtId="0" fontId="56" fillId="0" borderId="0" xfId="59" applyFont="1" applyBorder="1" applyAlignment="1">
      <alignment horizontal="center" vertical="center"/>
    </xf>
    <xf numFmtId="0" fontId="56" fillId="0" borderId="16" xfId="59" applyFont="1" applyBorder="1" applyAlignment="1">
      <alignment horizontal="center" vertical="center"/>
    </xf>
    <xf numFmtId="0" fontId="51" fillId="0" borderId="13" xfId="59" applyBorder="1"/>
    <xf numFmtId="0" fontId="51" fillId="0" borderId="0" xfId="59" applyBorder="1"/>
    <xf numFmtId="0" fontId="51" fillId="0" borderId="16" xfId="59" applyBorder="1"/>
    <xf numFmtId="0" fontId="56" fillId="0" borderId="18" xfId="59" applyFont="1" applyBorder="1" applyAlignment="1">
      <alignment wrapText="1"/>
    </xf>
    <xf numFmtId="0" fontId="56" fillId="0" borderId="11" xfId="59" applyFont="1" applyBorder="1" applyAlignment="1">
      <alignment horizontal="center" vertical="center"/>
    </xf>
    <xf numFmtId="0" fontId="56" fillId="0" borderId="2" xfId="59" applyFont="1" applyBorder="1" applyAlignment="1">
      <alignment horizontal="center" vertical="center"/>
    </xf>
    <xf numFmtId="0" fontId="56" fillId="0" borderId="8" xfId="59" applyFont="1" applyBorder="1" applyAlignment="1">
      <alignment horizontal="center" vertical="center"/>
    </xf>
    <xf numFmtId="0" fontId="56" fillId="0" borderId="9" xfId="59" applyFont="1" applyBorder="1" applyAlignment="1">
      <alignment horizontal="center" vertical="center"/>
    </xf>
    <xf numFmtId="0" fontId="56" fillId="0" borderId="22" xfId="59" applyFont="1" applyBorder="1" applyAlignment="1">
      <alignment horizontal="center" vertical="center"/>
    </xf>
    <xf numFmtId="0" fontId="56" fillId="0" borderId="11" xfId="59" applyFont="1" applyBorder="1" applyAlignment="1"/>
    <xf numFmtId="0" fontId="56" fillId="0" borderId="2" xfId="59" applyFont="1" applyBorder="1" applyAlignment="1"/>
    <xf numFmtId="0" fontId="56" fillId="0" borderId="18" xfId="59" applyFont="1" applyBorder="1" applyAlignment="1">
      <alignment vertical="center" wrapText="1"/>
    </xf>
    <xf numFmtId="0" fontId="51" fillId="0" borderId="13" xfId="59" applyFont="1" applyBorder="1" applyAlignment="1">
      <alignment vertical="center" wrapText="1"/>
    </xf>
    <xf numFmtId="0" fontId="51" fillId="0" borderId="0" xfId="59" applyFont="1" applyBorder="1" applyAlignment="1">
      <alignment vertical="center" wrapText="1"/>
    </xf>
    <xf numFmtId="0" fontId="56" fillId="0" borderId="13" xfId="59" applyFont="1" applyBorder="1" applyAlignment="1"/>
    <xf numFmtId="0" fontId="56" fillId="0" borderId="0" xfId="59" applyFont="1" applyBorder="1" applyAlignment="1"/>
    <xf numFmtId="0" fontId="56" fillId="0" borderId="13" xfId="59" applyFont="1" applyBorder="1" applyAlignment="1">
      <alignment horizontal="left"/>
    </xf>
    <xf numFmtId="0" fontId="56" fillId="0" borderId="0" xfId="59" applyFont="1" applyBorder="1" applyAlignment="1">
      <alignment horizontal="left"/>
    </xf>
    <xf numFmtId="0" fontId="56" fillId="0" borderId="16" xfId="59" applyFont="1" applyBorder="1" applyAlignment="1">
      <alignment horizontal="left"/>
    </xf>
    <xf numFmtId="0" fontId="63" fillId="0" borderId="9" xfId="59" applyFont="1" applyBorder="1" applyAlignment="1">
      <alignment horizontal="right" vertical="center"/>
    </xf>
    <xf numFmtId="0" fontId="63" fillId="0" borderId="22" xfId="59" applyFont="1" applyBorder="1" applyAlignment="1">
      <alignment horizontal="right" vertical="center"/>
    </xf>
    <xf numFmtId="0" fontId="63" fillId="0" borderId="23" xfId="59" applyFont="1" applyBorder="1" applyAlignment="1">
      <alignment horizontal="right" vertical="center"/>
    </xf>
    <xf numFmtId="0" fontId="10" fillId="0" borderId="11" xfId="0" applyFont="1" applyFill="1" applyBorder="1" applyAlignment="1">
      <alignment horizontal="center" vertical="center"/>
    </xf>
    <xf numFmtId="0" fontId="28" fillId="0" borderId="55"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71" fillId="0" borderId="11" xfId="0" applyFont="1" applyBorder="1" applyAlignment="1">
      <alignment horizontal="left"/>
    </xf>
    <xf numFmtId="0" fontId="71" fillId="0" borderId="2" xfId="0" applyFont="1" applyBorder="1" applyAlignment="1">
      <alignment horizontal="left"/>
    </xf>
    <xf numFmtId="0" fontId="10" fillId="0" borderId="9" xfId="0" applyFont="1" applyFill="1" applyBorder="1" applyAlignment="1">
      <alignment horizontal="left" wrapText="1"/>
    </xf>
    <xf numFmtId="0" fontId="10" fillId="0" borderId="7" xfId="0" applyFont="1" applyFill="1" applyBorder="1" applyAlignment="1">
      <alignment horizontal="left" wrapText="1"/>
    </xf>
    <xf numFmtId="0" fontId="28" fillId="0" borderId="9" xfId="0" quotePrefix="1" applyFont="1" applyFill="1" applyBorder="1" applyAlignment="1">
      <alignment horizontal="center"/>
    </xf>
    <xf numFmtId="0" fontId="28" fillId="0" borderId="22" xfId="0" applyFont="1" applyFill="1" applyBorder="1" applyAlignment="1">
      <alignment horizontal="center"/>
    </xf>
    <xf numFmtId="0" fontId="28" fillId="0" borderId="23" xfId="0" applyFont="1" applyFill="1" applyBorder="1" applyAlignment="1">
      <alignment horizontal="center"/>
    </xf>
    <xf numFmtId="0" fontId="10" fillId="0" borderId="21" xfId="0" applyFont="1" applyFill="1" applyBorder="1" applyAlignment="1">
      <alignment horizontal="center" vertical="center"/>
    </xf>
    <xf numFmtId="0" fontId="10" fillId="0" borderId="18"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10" xfId="0" applyFont="1" applyFill="1" applyBorder="1" applyAlignment="1">
      <alignment horizontal="center" vertical="center"/>
    </xf>
    <xf numFmtId="0" fontId="28" fillId="2" borderId="17" xfId="0" applyFont="1" applyFill="1" applyBorder="1" applyAlignment="1" applyProtection="1">
      <alignment horizontal="left"/>
      <protection hidden="1"/>
    </xf>
    <xf numFmtId="0" fontId="28" fillId="2" borderId="7" xfId="0" applyFont="1" applyFill="1" applyBorder="1" applyAlignment="1" applyProtection="1">
      <alignment horizontal="left"/>
      <protection hidden="1"/>
    </xf>
    <xf numFmtId="0" fontId="10" fillId="0" borderId="17" xfId="0" applyFont="1" applyFill="1" applyBorder="1" applyAlignment="1">
      <alignment horizontal="left" wrapText="1"/>
    </xf>
    <xf numFmtId="49" fontId="10" fillId="3" borderId="22" xfId="0" applyNumberFormat="1" applyFont="1" applyFill="1" applyBorder="1" applyAlignment="1">
      <alignment wrapText="1"/>
    </xf>
    <xf numFmtId="0" fontId="0" fillId="3" borderId="22" xfId="0" applyFill="1" applyBorder="1" applyAlignment="1">
      <alignment wrapText="1"/>
    </xf>
    <xf numFmtId="0" fontId="51" fillId="0" borderId="17" xfId="86" applyFill="1" applyBorder="1" applyAlignment="1">
      <alignment horizontal="left" wrapText="1"/>
    </xf>
    <xf numFmtId="0" fontId="51" fillId="0" borderId="10" xfId="86" applyFill="1" applyBorder="1" applyAlignment="1">
      <alignment horizontal="left" wrapText="1"/>
    </xf>
    <xf numFmtId="0" fontId="56" fillId="0" borderId="17" xfId="86" applyFont="1" applyBorder="1" applyAlignment="1">
      <alignment horizontal="left" wrapText="1"/>
    </xf>
    <xf numFmtId="0" fontId="56" fillId="0" borderId="10" xfId="86" applyFont="1" applyBorder="1" applyAlignment="1">
      <alignment horizontal="left" wrapText="1"/>
    </xf>
    <xf numFmtId="0" fontId="51" fillId="0" borderId="56" xfId="86" applyBorder="1" applyAlignment="1" applyProtection="1">
      <alignment horizontal="center" vertical="center" wrapText="1"/>
      <protection hidden="1"/>
    </xf>
    <xf numFmtId="0" fontId="51" fillId="0" borderId="57" xfId="86" applyBorder="1" applyAlignment="1" applyProtection="1">
      <alignment horizontal="center" vertical="center" wrapText="1"/>
      <protection hidden="1"/>
    </xf>
    <xf numFmtId="0" fontId="68" fillId="0" borderId="56" xfId="86" applyFont="1" applyBorder="1" applyAlignment="1" applyProtection="1">
      <alignment horizontal="center" vertical="center" wrapText="1"/>
      <protection hidden="1"/>
    </xf>
    <xf numFmtId="0" fontId="68" fillId="0" borderId="57" xfId="86" applyFont="1" applyBorder="1" applyAlignment="1" applyProtection="1">
      <alignment horizontal="center" vertical="center" wrapText="1"/>
      <protection hidden="1"/>
    </xf>
    <xf numFmtId="0" fontId="68" fillId="0" borderId="9" xfId="86" quotePrefix="1" applyFont="1" applyBorder="1" applyAlignment="1">
      <alignment horizontal="center" vertical="center"/>
    </xf>
    <xf numFmtId="0" fontId="68" fillId="0" borderId="22" xfId="86" quotePrefix="1" applyFont="1" applyBorder="1" applyAlignment="1">
      <alignment horizontal="center" vertical="center"/>
    </xf>
    <xf numFmtId="0" fontId="68" fillId="0" borderId="23" xfId="86" quotePrefix="1" applyFont="1" applyBorder="1" applyAlignment="1">
      <alignment horizontal="center" vertical="center"/>
    </xf>
    <xf numFmtId="0" fontId="56" fillId="0" borderId="9" xfId="86" applyFont="1" applyBorder="1" applyAlignment="1">
      <alignment horizontal="left" wrapText="1"/>
    </xf>
    <xf numFmtId="0" fontId="56" fillId="0" borderId="9" xfId="86" applyFont="1" applyFill="1" applyBorder="1"/>
    <xf numFmtId="0" fontId="56" fillId="0" borderId="22" xfId="86" applyFont="1" applyFill="1" applyBorder="1"/>
    <xf numFmtId="0" fontId="56" fillId="0" borderId="0" xfId="86" applyFont="1" applyFill="1" applyBorder="1"/>
    <xf numFmtId="0" fontId="56" fillId="0" borderId="16" xfId="86" applyFont="1" applyFill="1" applyBorder="1"/>
    <xf numFmtId="0" fontId="56" fillId="0" borderId="17" xfId="86" applyFont="1" applyBorder="1"/>
    <xf numFmtId="0" fontId="56" fillId="0" borderId="7" xfId="86" applyFont="1" applyBorder="1"/>
    <xf numFmtId="0" fontId="56" fillId="0" borderId="2" xfId="86" applyFont="1" applyBorder="1"/>
    <xf numFmtId="0" fontId="56" fillId="0" borderId="8" xfId="86" applyFont="1" applyBorder="1"/>
    <xf numFmtId="0" fontId="51" fillId="0" borderId="17" xfId="86" applyBorder="1" applyAlignment="1">
      <alignment horizontal="left"/>
    </xf>
    <xf numFmtId="0" fontId="51" fillId="0" borderId="10" xfId="86" applyBorder="1" applyAlignment="1">
      <alignment horizontal="left"/>
    </xf>
    <xf numFmtId="0" fontId="51" fillId="0" borderId="11" xfId="86" applyBorder="1" applyAlignment="1">
      <alignment horizontal="left"/>
    </xf>
    <xf numFmtId="0" fontId="67" fillId="0" borderId="11" xfId="86" applyFont="1" applyBorder="1" applyAlignment="1">
      <alignment horizontal="left"/>
    </xf>
    <xf numFmtId="0" fontId="67" fillId="0" borderId="2" xfId="86" applyFont="1" applyBorder="1" applyAlignment="1">
      <alignment horizontal="left"/>
    </xf>
    <xf numFmtId="0" fontId="51" fillId="0" borderId="56" xfId="86" applyBorder="1" applyAlignment="1">
      <alignment horizontal="center" vertical="center" wrapText="1"/>
    </xf>
    <xf numFmtId="0" fontId="51" fillId="0" borderId="57" xfId="86" applyBorder="1" applyAlignment="1">
      <alignment horizontal="center" vertical="center" wrapText="1"/>
    </xf>
    <xf numFmtId="0" fontId="66" fillId="0" borderId="13" xfId="86" applyFont="1" applyBorder="1"/>
    <xf numFmtId="0" fontId="66" fillId="0" borderId="0" xfId="86" applyFont="1" applyBorder="1"/>
    <xf numFmtId="0" fontId="66" fillId="0" borderId="16" xfId="86" applyFont="1" applyBorder="1"/>
    <xf numFmtId="181" fontId="56" fillId="0" borderId="13" xfId="86" applyNumberFormat="1" applyFont="1" applyBorder="1" applyAlignment="1" applyProtection="1">
      <alignment horizontal="center" vertical="center"/>
      <protection hidden="1"/>
    </xf>
    <xf numFmtId="181" fontId="56" fillId="0" borderId="0" xfId="86" applyNumberFormat="1" applyFont="1" applyBorder="1" applyAlignment="1" applyProtection="1">
      <alignment horizontal="center" vertical="center"/>
      <protection hidden="1"/>
    </xf>
    <xf numFmtId="181" fontId="51" fillId="0" borderId="0" xfId="86" applyNumberFormat="1" applyBorder="1" applyAlignment="1" applyProtection="1">
      <alignment horizontal="center" vertical="center"/>
      <protection hidden="1"/>
    </xf>
    <xf numFmtId="181" fontId="51" fillId="0" borderId="16" xfId="86" applyNumberFormat="1" applyBorder="1" applyAlignment="1" applyProtection="1">
      <alignment horizontal="center" vertical="center"/>
      <protection hidden="1"/>
    </xf>
    <xf numFmtId="0" fontId="56" fillId="0" borderId="13" xfId="86" applyFont="1" applyBorder="1" applyAlignment="1">
      <alignment horizontal="center" vertical="center"/>
    </xf>
    <xf numFmtId="0" fontId="56" fillId="0" borderId="0" xfId="86" applyFont="1" applyBorder="1" applyAlignment="1">
      <alignment horizontal="center" vertical="center"/>
    </xf>
    <xf numFmtId="0" fontId="56" fillId="0" borderId="16" xfId="86" applyFont="1" applyBorder="1" applyAlignment="1">
      <alignment horizontal="center" vertical="center"/>
    </xf>
    <xf numFmtId="0" fontId="51" fillId="0" borderId="0" xfId="86" applyBorder="1" applyAlignment="1">
      <alignment horizontal="center" vertical="center"/>
    </xf>
    <xf numFmtId="0" fontId="51" fillId="0" borderId="16" xfId="86" applyBorder="1" applyAlignment="1">
      <alignment horizontal="center" vertical="center"/>
    </xf>
    <xf numFmtId="0" fontId="68" fillId="0" borderId="56" xfId="86" applyFont="1" applyBorder="1" applyAlignment="1">
      <alignment horizontal="center" vertical="center" wrapText="1"/>
    </xf>
    <xf numFmtId="0" fontId="68" fillId="0" borderId="57" xfId="86" applyFont="1" applyBorder="1" applyAlignment="1">
      <alignment horizontal="center" vertical="center" wrapText="1"/>
    </xf>
    <xf numFmtId="0" fontId="38" fillId="0" borderId="11" xfId="86" applyFont="1" applyFill="1" applyBorder="1" applyAlignment="1">
      <alignment horizontal="center" vertical="center" wrapText="1"/>
    </xf>
    <xf numFmtId="0" fontId="38" fillId="0" borderId="2" xfId="86" applyFont="1" applyFill="1" applyBorder="1" applyAlignment="1">
      <alignment horizontal="center" vertical="center" wrapText="1"/>
    </xf>
    <xf numFmtId="0" fontId="38" fillId="0" borderId="8" xfId="86" applyFont="1" applyFill="1" applyBorder="1" applyAlignment="1">
      <alignment horizontal="center" vertical="center" wrapText="1"/>
    </xf>
    <xf numFmtId="0" fontId="38" fillId="0" borderId="13" xfId="86" applyFont="1" applyFill="1" applyBorder="1" applyAlignment="1">
      <alignment horizontal="center" vertical="center" wrapText="1"/>
    </xf>
    <xf numFmtId="0" fontId="38" fillId="0" borderId="0" xfId="86" applyFont="1" applyFill="1" applyBorder="1" applyAlignment="1">
      <alignment horizontal="center" vertical="center" wrapText="1"/>
    </xf>
    <xf numFmtId="0" fontId="38" fillId="0" borderId="16" xfId="86" applyFont="1" applyFill="1" applyBorder="1" applyAlignment="1">
      <alignment horizontal="center" vertical="center" wrapText="1"/>
    </xf>
    <xf numFmtId="173" fontId="51" fillId="0" borderId="9" xfId="86" applyNumberFormat="1" applyFont="1" applyBorder="1" applyAlignment="1">
      <alignment horizontal="center"/>
    </xf>
    <xf numFmtId="173" fontId="51" fillId="0" borderId="22" xfId="86" applyNumberFormat="1" applyFont="1" applyBorder="1" applyAlignment="1">
      <alignment horizontal="center"/>
    </xf>
    <xf numFmtId="173" fontId="51" fillId="0" borderId="23" xfId="86" applyNumberFormat="1" applyFont="1" applyBorder="1" applyAlignment="1">
      <alignment horizontal="center"/>
    </xf>
    <xf numFmtId="0" fontId="65" fillId="0" borderId="13" xfId="86" quotePrefix="1" applyFont="1" applyBorder="1" applyAlignment="1">
      <alignment horizontal="center" vertical="center"/>
    </xf>
    <xf numFmtId="0" fontId="65" fillId="0" borderId="0" xfId="86" quotePrefix="1" applyFont="1" applyBorder="1" applyAlignment="1">
      <alignment horizontal="center" vertical="center"/>
    </xf>
    <xf numFmtId="0" fontId="65" fillId="0" borderId="16" xfId="86" quotePrefix="1" applyFont="1" applyBorder="1" applyAlignment="1">
      <alignment horizontal="center" vertical="center"/>
    </xf>
    <xf numFmtId="0" fontId="65" fillId="0" borderId="9" xfId="86" applyFont="1" applyBorder="1" applyAlignment="1">
      <alignment horizontal="center" vertical="center"/>
    </xf>
    <xf numFmtId="0" fontId="65" fillId="0" borderId="22" xfId="86" applyFont="1" applyBorder="1" applyAlignment="1">
      <alignment horizontal="center" vertical="center"/>
    </xf>
    <xf numFmtId="0" fontId="65" fillId="0" borderId="23" xfId="86" applyFont="1" applyBorder="1" applyAlignment="1">
      <alignment horizontal="center" vertical="center"/>
    </xf>
    <xf numFmtId="0" fontId="56" fillId="0" borderId="9" xfId="86" applyFont="1" applyBorder="1"/>
    <xf numFmtId="0" fontId="56" fillId="0" borderId="22" xfId="86" applyFont="1" applyBorder="1"/>
    <xf numFmtId="0" fontId="56" fillId="0" borderId="0" xfId="86" applyFont="1" applyBorder="1"/>
    <xf numFmtId="0" fontId="56" fillId="0" borderId="16" xfId="86" applyFont="1" applyBorder="1"/>
    <xf numFmtId="0" fontId="51" fillId="0" borderId="17" xfId="86" applyBorder="1" applyAlignment="1">
      <alignment horizontal="left" wrapText="1"/>
    </xf>
    <xf numFmtId="0" fontId="51" fillId="0" borderId="10" xfId="86" applyBorder="1" applyAlignment="1">
      <alignment horizontal="left" wrapText="1"/>
    </xf>
    <xf numFmtId="0" fontId="10" fillId="0" borderId="17" xfId="0" applyFont="1" applyFill="1" applyBorder="1" applyAlignment="1">
      <alignment horizontal="left"/>
    </xf>
    <xf numFmtId="0" fontId="10" fillId="0" borderId="10" xfId="0" applyFont="1" applyFill="1" applyBorder="1" applyAlignment="1">
      <alignment horizontal="left"/>
    </xf>
    <xf numFmtId="38" fontId="23" fillId="0" borderId="9" xfId="0" applyNumberFormat="1" applyFont="1" applyBorder="1" applyAlignment="1">
      <alignment horizontal="center"/>
    </xf>
    <xf numFmtId="0" fontId="28" fillId="0" borderId="58" xfId="0" applyFont="1" applyFill="1" applyBorder="1" applyAlignment="1" applyProtection="1">
      <alignment horizontal="center" vertical="center" wrapText="1"/>
      <protection hidden="1"/>
    </xf>
    <xf numFmtId="0" fontId="28" fillId="0" borderId="43" xfId="0" applyFont="1" applyFill="1" applyBorder="1" applyAlignment="1" applyProtection="1">
      <alignment horizontal="center" vertical="center" wrapText="1"/>
      <protection hidden="1"/>
    </xf>
    <xf numFmtId="0" fontId="28" fillId="0" borderId="11"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55" xfId="0" applyFont="1" applyFill="1" applyBorder="1" applyAlignment="1" applyProtection="1">
      <alignment horizontal="center" vertical="center" wrapText="1"/>
      <protection hidden="1"/>
    </xf>
    <xf numFmtId="0" fontId="28" fillId="0" borderId="14" xfId="0" applyFont="1" applyFill="1" applyBorder="1" applyAlignment="1" applyProtection="1">
      <alignment horizontal="center" vertical="center" wrapText="1"/>
      <protection hidden="1"/>
    </xf>
    <xf numFmtId="0" fontId="10" fillId="0" borderId="9"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6" fillId="0" borderId="9" xfId="0" quotePrefix="1" applyFont="1" applyBorder="1" applyAlignment="1">
      <alignment horizontal="right" vertical="center"/>
    </xf>
    <xf numFmtId="0" fontId="6" fillId="0" borderId="22" xfId="0" quotePrefix="1" applyFont="1" applyBorder="1" applyAlignment="1">
      <alignment horizontal="right" vertical="center"/>
    </xf>
    <xf numFmtId="0" fontId="6" fillId="0" borderId="23" xfId="0" quotePrefix="1" applyFont="1" applyBorder="1" applyAlignment="1">
      <alignment horizontal="right" vertical="center"/>
    </xf>
    <xf numFmtId="181" fontId="0" fillId="0" borderId="0" xfId="0" applyNumberFormat="1" applyBorder="1" applyAlignment="1" applyProtection="1">
      <alignment horizontal="center" vertical="center"/>
      <protection hidden="1"/>
    </xf>
    <xf numFmtId="181" fontId="0" fillId="0" borderId="16" xfId="0" applyNumberFormat="1" applyBorder="1" applyAlignment="1" applyProtection="1">
      <alignment horizontal="center" vertical="center"/>
      <protection hidden="1"/>
    </xf>
    <xf numFmtId="0" fontId="10" fillId="0" borderId="17" xfId="0" applyFont="1" applyFill="1" applyBorder="1" applyAlignment="1" applyProtection="1">
      <alignment horizontal="left"/>
      <protection hidden="1"/>
    </xf>
    <xf numFmtId="0" fontId="10" fillId="0" borderId="10" xfId="0" applyFont="1" applyFill="1" applyBorder="1" applyAlignment="1" applyProtection="1">
      <alignment horizontal="left"/>
      <protection hidden="1"/>
    </xf>
    <xf numFmtId="0" fontId="28" fillId="0" borderId="1"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center" vertical="center" wrapText="1"/>
      <protection hidden="1"/>
    </xf>
    <xf numFmtId="0" fontId="28" fillId="0" borderId="8" xfId="0" applyFont="1" applyFill="1" applyBorder="1" applyAlignment="1">
      <alignment horizontal="center" vertical="center" wrapText="1"/>
    </xf>
    <xf numFmtId="0" fontId="28" fillId="0" borderId="21" xfId="0" applyFont="1" applyFill="1" applyBorder="1" applyAlignment="1">
      <alignment horizontal="left" wrapText="1"/>
    </xf>
    <xf numFmtId="0" fontId="28" fillId="0" borderId="6" xfId="0" applyFont="1" applyFill="1" applyBorder="1" applyAlignment="1" applyProtection="1">
      <alignment horizontal="center" vertical="center" wrapText="1"/>
      <protection hidden="1"/>
    </xf>
    <xf numFmtId="0" fontId="28" fillId="0" borderId="21" xfId="0" applyFont="1" applyFill="1" applyBorder="1" applyAlignment="1" applyProtection="1">
      <alignment horizontal="left" wrapText="1"/>
      <protection hidden="1"/>
    </xf>
    <xf numFmtId="0" fontId="28" fillId="0" borderId="11" xfId="0" applyFont="1" applyFill="1" applyBorder="1" applyAlignment="1" applyProtection="1">
      <alignment horizontal="center" vertical="center" wrapText="1"/>
      <protection hidden="1"/>
    </xf>
    <xf numFmtId="0" fontId="28" fillId="0" borderId="1" xfId="0" applyFont="1" applyFill="1" applyBorder="1" applyAlignment="1" applyProtection="1">
      <alignment horizontal="left" wrapText="1"/>
      <protection hidden="1"/>
    </xf>
    <xf numFmtId="0" fontId="28" fillId="0" borderId="6" xfId="0" applyFont="1" applyFill="1" applyBorder="1" applyAlignment="1" applyProtection="1">
      <alignment horizontal="left" wrapText="1"/>
      <protection hidden="1"/>
    </xf>
    <xf numFmtId="0" fontId="9" fillId="0" borderId="13" xfId="0" applyFont="1" applyBorder="1" applyAlignment="1">
      <alignment horizontal="left"/>
    </xf>
    <xf numFmtId="0" fontId="9" fillId="0" borderId="0" xfId="0" applyFont="1" applyBorder="1" applyAlignment="1">
      <alignment horizontal="left"/>
    </xf>
    <xf numFmtId="0" fontId="9" fillId="0" borderId="16" xfId="0" applyFont="1" applyBorder="1" applyAlignment="1">
      <alignment horizontal="left"/>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51" fillId="0" borderId="17" xfId="57" applyBorder="1" applyAlignment="1" applyProtection="1">
      <alignment horizontal="left" vertical="center" indent="1"/>
      <protection hidden="1"/>
    </xf>
    <xf numFmtId="0" fontId="51" fillId="0" borderId="7" xfId="57" applyBorder="1" applyAlignment="1" applyProtection="1">
      <alignment horizontal="left" vertical="center" indent="1"/>
      <protection hidden="1"/>
    </xf>
    <xf numFmtId="0" fontId="51" fillId="0" borderId="10" xfId="57" applyBorder="1" applyAlignment="1" applyProtection="1">
      <alignment horizontal="left" vertical="center" indent="1"/>
      <protection hidden="1"/>
    </xf>
    <xf numFmtId="0" fontId="56" fillId="0" borderId="2" xfId="57" applyFont="1" applyBorder="1" applyAlignment="1">
      <alignment horizontal="center" vertical="center" wrapText="1"/>
    </xf>
    <xf numFmtId="0" fontId="56" fillId="0" borderId="0" xfId="57" applyFont="1" applyBorder="1" applyAlignment="1">
      <alignment horizontal="center" vertical="center" wrapText="1"/>
    </xf>
    <xf numFmtId="0" fontId="56" fillId="0" borderId="9" xfId="57" applyFont="1" applyBorder="1" applyAlignment="1">
      <alignment horizontal="center" vertical="center" wrapText="1"/>
    </xf>
    <xf numFmtId="0" fontId="56" fillId="0" borderId="22" xfId="57" applyFont="1" applyBorder="1" applyAlignment="1">
      <alignment horizontal="center" vertical="center" wrapText="1"/>
    </xf>
    <xf numFmtId="0" fontId="56" fillId="0" borderId="23" xfId="57" applyFont="1" applyBorder="1" applyAlignment="1">
      <alignment horizontal="center" vertical="center" wrapText="1"/>
    </xf>
    <xf numFmtId="0" fontId="56" fillId="0" borderId="17" xfId="57" applyFont="1" applyBorder="1" applyAlignment="1">
      <alignment horizontal="left"/>
    </xf>
    <xf numFmtId="0" fontId="56" fillId="0" borderId="7" xfId="57" applyFont="1" applyBorder="1" applyAlignment="1">
      <alignment horizontal="left"/>
    </xf>
    <xf numFmtId="0" fontId="56" fillId="0" borderId="10" xfId="57" applyFont="1" applyBorder="1" applyAlignment="1">
      <alignment horizontal="left"/>
    </xf>
    <xf numFmtId="0" fontId="56" fillId="0" borderId="0" xfId="57" applyFont="1" applyBorder="1" applyAlignment="1">
      <alignment horizontal="left"/>
    </xf>
    <xf numFmtId="0" fontId="56" fillId="0" borderId="1" xfId="57" applyFont="1" applyBorder="1" applyAlignment="1">
      <alignment horizontal="left" wrapText="1"/>
    </xf>
    <xf numFmtId="0" fontId="51" fillId="0" borderId="17" xfId="57" applyBorder="1" applyAlignment="1">
      <alignment horizontal="left" vertical="center" indent="1"/>
    </xf>
    <xf numFmtId="0" fontId="51" fillId="0" borderId="7" xfId="57" applyBorder="1" applyAlignment="1">
      <alignment horizontal="left" vertical="center" indent="1"/>
    </xf>
    <xf numFmtId="0" fontId="51" fillId="0" borderId="10" xfId="57" applyBorder="1" applyAlignment="1">
      <alignment horizontal="left" vertical="center" indent="1"/>
    </xf>
    <xf numFmtId="0" fontId="56" fillId="0" borderId="2" xfId="57" applyFont="1" applyBorder="1" applyAlignment="1">
      <alignment horizontal="left"/>
    </xf>
    <xf numFmtId="0" fontId="56" fillId="0" borderId="8" xfId="57" applyFont="1" applyBorder="1" applyAlignment="1">
      <alignment horizontal="left"/>
    </xf>
    <xf numFmtId="0" fontId="51" fillId="4" borderId="11" xfId="57" applyFill="1" applyBorder="1" applyAlignment="1" applyProtection="1">
      <alignment horizontal="center" vertical="center" wrapText="1"/>
    </xf>
    <xf numFmtId="0" fontId="51" fillId="4" borderId="13" xfId="57" applyFill="1" applyBorder="1" applyAlignment="1" applyProtection="1">
      <alignment horizontal="center" vertical="center" wrapText="1"/>
    </xf>
    <xf numFmtId="0" fontId="68" fillId="0" borderId="13" xfId="57" applyFont="1" applyFill="1" applyBorder="1" applyAlignment="1">
      <alignment horizontal="center" vertical="center" wrapText="1"/>
    </xf>
    <xf numFmtId="173" fontId="65" fillId="0" borderId="22" xfId="57" applyNumberFormat="1" applyFont="1" applyBorder="1" applyAlignment="1">
      <alignment horizontal="center"/>
    </xf>
    <xf numFmtId="173" fontId="65" fillId="0" borderId="23" xfId="57" applyNumberFormat="1" applyFont="1" applyBorder="1" applyAlignment="1">
      <alignment horizontal="center"/>
    </xf>
    <xf numFmtId="0" fontId="56" fillId="0" borderId="17" xfId="57" applyFont="1" applyBorder="1" applyAlignment="1" applyProtection="1">
      <alignment horizontal="left"/>
      <protection hidden="1"/>
    </xf>
    <xf numFmtId="0" fontId="56" fillId="0" borderId="7" xfId="57" applyFont="1" applyBorder="1" applyAlignment="1" applyProtection="1">
      <alignment horizontal="left"/>
      <protection hidden="1"/>
    </xf>
    <xf numFmtId="0" fontId="56" fillId="0" borderId="0" xfId="57" applyFont="1" applyBorder="1" applyAlignment="1" applyProtection="1">
      <alignment horizontal="left"/>
      <protection hidden="1"/>
    </xf>
    <xf numFmtId="0" fontId="66" fillId="0" borderId="13" xfId="57" applyFont="1" applyBorder="1"/>
    <xf numFmtId="0" fontId="66" fillId="0" borderId="0" xfId="57" applyFont="1" applyBorder="1"/>
    <xf numFmtId="0" fontId="66" fillId="0" borderId="16" xfId="57" applyFont="1" applyBorder="1"/>
    <xf numFmtId="0" fontId="67" fillId="0" borderId="11" xfId="57" applyFont="1" applyBorder="1" applyAlignment="1" applyProtection="1">
      <alignment horizontal="left"/>
      <protection hidden="1"/>
    </xf>
    <xf numFmtId="0" fontId="67" fillId="0" borderId="2" xfId="57" applyFont="1" applyBorder="1" applyAlignment="1" applyProtection="1">
      <alignment horizontal="left"/>
      <protection hidden="1"/>
    </xf>
    <xf numFmtId="0" fontId="67" fillId="0" borderId="8" xfId="57" applyFont="1" applyBorder="1" applyAlignment="1" applyProtection="1">
      <alignment horizontal="left"/>
      <protection hidden="1"/>
    </xf>
    <xf numFmtId="0" fontId="66" fillId="0" borderId="13" xfId="57" applyFont="1" applyBorder="1" applyProtection="1">
      <protection hidden="1"/>
    </xf>
    <xf numFmtId="0" fontId="66" fillId="0" borderId="0" xfId="57" applyFont="1" applyBorder="1" applyProtection="1">
      <protection hidden="1"/>
    </xf>
    <xf numFmtId="0" fontId="66" fillId="0" borderId="16" xfId="57" applyFont="1" applyBorder="1" applyProtection="1">
      <protection hidden="1"/>
    </xf>
    <xf numFmtId="0" fontId="56" fillId="0" borderId="13" xfId="57" applyFont="1" applyBorder="1" applyAlignment="1" applyProtection="1">
      <alignment horizontal="center" vertical="center"/>
      <protection hidden="1"/>
    </xf>
    <xf numFmtId="0" fontId="56" fillId="0" borderId="0" xfId="57" applyFont="1" applyBorder="1" applyAlignment="1" applyProtection="1">
      <alignment horizontal="center" vertical="center"/>
      <protection hidden="1"/>
    </xf>
    <xf numFmtId="0" fontId="56" fillId="0" borderId="16" xfId="57" applyFont="1" applyBorder="1" applyAlignment="1" applyProtection="1">
      <alignment horizontal="center" vertical="center"/>
      <protection hidden="1"/>
    </xf>
    <xf numFmtId="0" fontId="66" fillId="0" borderId="13" xfId="57" applyFont="1" applyBorder="1" applyAlignment="1" applyProtection="1">
      <alignment horizontal="center" vertical="center"/>
      <protection hidden="1"/>
    </xf>
    <xf numFmtId="0" fontId="66" fillId="0" borderId="0" xfId="57" applyFont="1" applyBorder="1" applyAlignment="1" applyProtection="1">
      <alignment horizontal="center" vertical="center"/>
      <protection hidden="1"/>
    </xf>
    <xf numFmtId="0" fontId="66" fillId="0" borderId="16" xfId="57" applyFont="1" applyBorder="1" applyAlignment="1" applyProtection="1">
      <alignment horizontal="center" vertical="center"/>
      <protection hidden="1"/>
    </xf>
    <xf numFmtId="0" fontId="65" fillId="0" borderId="13" xfId="57" quotePrefix="1" applyFont="1" applyBorder="1" applyAlignment="1" applyProtection="1">
      <alignment horizontal="center" vertical="center"/>
      <protection hidden="1"/>
    </xf>
    <xf numFmtId="0" fontId="65" fillId="0" borderId="0" xfId="57" quotePrefix="1" applyFont="1" applyBorder="1" applyAlignment="1" applyProtection="1">
      <alignment horizontal="center" vertical="center"/>
      <protection hidden="1"/>
    </xf>
    <xf numFmtId="0" fontId="65" fillId="0" borderId="16" xfId="57" quotePrefix="1" applyFont="1" applyBorder="1" applyAlignment="1" applyProtection="1">
      <alignment horizontal="center" vertical="center"/>
      <protection hidden="1"/>
    </xf>
    <xf numFmtId="0" fontId="51" fillId="0" borderId="13" xfId="57" applyBorder="1" applyAlignment="1">
      <alignment horizontal="center" vertical="center"/>
    </xf>
    <xf numFmtId="0" fontId="51" fillId="0" borderId="0" xfId="57" applyBorder="1" applyAlignment="1">
      <alignment horizontal="center" vertical="center"/>
    </xf>
    <xf numFmtId="0" fontId="51" fillId="0" borderId="16" xfId="57" applyBorder="1" applyAlignment="1">
      <alignment horizontal="center" vertical="center"/>
    </xf>
    <xf numFmtId="49" fontId="0" fillId="0" borderId="21" xfId="0" quotePrefix="1" applyNumberFormat="1" applyBorder="1" applyAlignment="1">
      <alignment horizontal="center" vertical="center" wrapText="1"/>
    </xf>
    <xf numFmtId="49" fontId="0" fillId="0" borderId="18" xfId="0" quotePrefix="1" applyNumberFormat="1" applyBorder="1" applyAlignment="1">
      <alignment horizontal="center" vertical="center" wrapText="1"/>
    </xf>
    <xf numFmtId="0" fontId="4" fillId="0" borderId="9" xfId="0" applyFont="1" applyBorder="1" applyAlignment="1">
      <alignment horizontal="center"/>
    </xf>
    <xf numFmtId="0" fontId="18" fillId="0" borderId="11" xfId="0" applyFont="1" applyBorder="1" applyAlignment="1">
      <alignment horizontal="left" vertical="center" wrapText="1"/>
    </xf>
    <xf numFmtId="0" fontId="18" fillId="0" borderId="2"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10" fontId="28" fillId="0" borderId="1" xfId="17" quotePrefix="1" applyNumberFormat="1" applyFont="1" applyBorder="1" applyAlignment="1">
      <alignment horizontal="left"/>
    </xf>
    <xf numFmtId="0" fontId="4" fillId="0" borderId="6" xfId="0" applyFont="1" applyBorder="1" applyAlignment="1">
      <alignment horizontal="center"/>
    </xf>
    <xf numFmtId="10" fontId="28" fillId="0" borderId="17" xfId="17" quotePrefix="1" applyNumberFormat="1" applyFont="1" applyBorder="1" applyAlignment="1">
      <alignment horizontal="left"/>
    </xf>
    <xf numFmtId="10" fontId="28" fillId="0" borderId="10" xfId="17" quotePrefix="1" applyNumberFormat="1" applyFont="1" applyBorder="1" applyAlignment="1">
      <alignment horizontal="left"/>
    </xf>
    <xf numFmtId="0" fontId="64" fillId="0" borderId="9" xfId="0" applyFont="1" applyFill="1" applyBorder="1" applyAlignment="1">
      <alignment horizontal="right"/>
    </xf>
    <xf numFmtId="0" fontId="64" fillId="0" borderId="22" xfId="0" applyFont="1" applyFill="1" applyBorder="1" applyAlignment="1">
      <alignment horizontal="right"/>
    </xf>
    <xf numFmtId="0" fontId="64" fillId="0" borderId="23" xfId="0" applyFont="1" applyFill="1" applyBorder="1" applyAlignment="1">
      <alignment horizontal="right"/>
    </xf>
    <xf numFmtId="0" fontId="23" fillId="0" borderId="9"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7" fillId="0" borderId="11" xfId="0" applyFont="1" applyBorder="1"/>
    <xf numFmtId="0" fontId="7" fillId="0" borderId="2" xfId="0" applyFont="1" applyBorder="1"/>
    <xf numFmtId="0" fontId="7" fillId="0" borderId="0" xfId="0" applyFont="1" applyBorder="1"/>
    <xf numFmtId="0" fontId="7" fillId="0" borderId="16" xfId="0" applyFont="1" applyBorder="1"/>
    <xf numFmtId="0" fontId="15" fillId="0" borderId="9" xfId="0" quotePrefix="1" applyFont="1" applyBorder="1" applyAlignment="1">
      <alignment horizontal="center" vertical="center"/>
    </xf>
    <xf numFmtId="0" fontId="15" fillId="0" borderId="23"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horizontal="center"/>
    </xf>
    <xf numFmtId="0" fontId="4" fillId="0" borderId="11" xfId="0" applyFont="1" applyBorder="1"/>
    <xf numFmtId="0" fontId="4" fillId="0" borderId="2" xfId="0" applyFont="1" applyBorder="1"/>
    <xf numFmtId="0" fontId="4" fillId="0" borderId="8" xfId="0" applyFont="1" applyBorder="1"/>
    <xf numFmtId="0" fontId="0" fillId="0" borderId="17" xfId="0" applyFont="1" applyBorder="1" applyAlignment="1">
      <alignment wrapText="1"/>
    </xf>
    <xf numFmtId="0" fontId="0" fillId="0" borderId="7" xfId="0" applyFont="1" applyBorder="1" applyAlignment="1">
      <alignment wrapText="1"/>
    </xf>
    <xf numFmtId="0" fontId="0" fillId="0" borderId="22" xfId="0" applyFont="1" applyBorder="1"/>
    <xf numFmtId="0" fontId="0" fillId="0" borderId="10" xfId="0" applyFont="1" applyBorder="1"/>
    <xf numFmtId="0" fontId="4" fillId="0" borderId="9" xfId="0" applyFont="1" applyBorder="1" applyAlignment="1">
      <alignment horizontal="left" wrapText="1"/>
    </xf>
    <xf numFmtId="0" fontId="4" fillId="0" borderId="22" xfId="0" applyFont="1" applyBorder="1" applyAlignment="1">
      <alignment horizontal="left" wrapText="1"/>
    </xf>
    <xf numFmtId="0" fontId="4" fillId="0" borderId="23" xfId="0" applyFont="1" applyBorder="1" applyAlignment="1">
      <alignment horizontal="left" wrapText="1"/>
    </xf>
    <xf numFmtId="0" fontId="4" fillId="0" borderId="17" xfId="0" applyFont="1" applyBorder="1" applyAlignment="1">
      <alignment horizontal="left" wrapText="1"/>
    </xf>
    <xf numFmtId="0" fontId="10" fillId="0" borderId="22" xfId="0" applyFont="1" applyFill="1" applyBorder="1" applyAlignment="1" applyProtection="1">
      <alignment horizontal="left"/>
    </xf>
    <xf numFmtId="0" fontId="0" fillId="0" borderId="13" xfId="0" applyBorder="1" applyAlignment="1">
      <alignment horizontal="left" vertical="center"/>
    </xf>
    <xf numFmtId="0" fontId="0" fillId="0" borderId="16" xfId="0" applyBorder="1" applyAlignment="1">
      <alignment horizontal="left" vertical="center"/>
    </xf>
    <xf numFmtId="0" fontId="45" fillId="0" borderId="9" xfId="0" applyFont="1" applyBorder="1" applyAlignment="1">
      <alignment horizontal="left" wrapText="1"/>
    </xf>
    <xf numFmtId="0" fontId="34" fillId="0" borderId="22" xfId="0" applyFont="1" applyBorder="1" applyAlignment="1">
      <alignment horizontal="left" wrapText="1"/>
    </xf>
    <xf numFmtId="0" fontId="34" fillId="0" borderId="23" xfId="0" applyFont="1" applyBorder="1" applyAlignment="1">
      <alignment horizontal="left" wrapText="1"/>
    </xf>
    <xf numFmtId="0" fontId="0" fillId="0" borderId="8"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6" xfId="0" applyBorder="1" applyAlignment="1" applyProtection="1">
      <alignment horizontal="center"/>
      <protection hidden="1"/>
    </xf>
    <xf numFmtId="0" fontId="45" fillId="6" borderId="0" xfId="0" applyFont="1" applyFill="1" applyBorder="1" applyAlignment="1">
      <alignment horizontal="left" vertical="top" wrapText="1"/>
    </xf>
    <xf numFmtId="0" fontId="34" fillId="0" borderId="9" xfId="0" applyFont="1" applyBorder="1" applyAlignment="1">
      <alignment horizontal="left" wrapText="1"/>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left" indent="2"/>
    </xf>
    <xf numFmtId="0" fontId="0" fillId="0" borderId="0" xfId="0" applyBorder="1" applyAlignment="1">
      <alignment horizontal="left" indent="2"/>
    </xf>
    <xf numFmtId="0" fontId="0" fillId="0" borderId="16" xfId="0" applyBorder="1" applyAlignment="1">
      <alignment horizontal="left" indent="2"/>
    </xf>
    <xf numFmtId="0" fontId="0" fillId="0" borderId="6" xfId="0" applyBorder="1" applyAlignment="1">
      <alignment horizontal="center"/>
    </xf>
    <xf numFmtId="0" fontId="34" fillId="6" borderId="0" xfId="0" applyFont="1" applyFill="1" applyBorder="1" applyAlignment="1">
      <alignment horizontal="left" vertical="top" wrapText="1"/>
    </xf>
    <xf numFmtId="0" fontId="45" fillId="0" borderId="0" xfId="0" applyFont="1" applyBorder="1" applyAlignment="1">
      <alignment horizontal="left" vertical="top" wrapText="1"/>
    </xf>
    <xf numFmtId="0" fontId="0" fillId="0" borderId="9" xfId="0" applyFont="1" applyBorder="1"/>
    <xf numFmtId="0" fontId="0" fillId="0" borderId="23" xfId="0" applyFont="1" applyBorder="1"/>
    <xf numFmtId="49" fontId="15" fillId="0" borderId="60" xfId="0" applyNumberFormat="1" applyFont="1" applyBorder="1" applyAlignment="1">
      <alignment horizontal="center" vertical="center" wrapText="1" shrinkToFit="1"/>
    </xf>
    <xf numFmtId="49" fontId="15" fillId="0" borderId="61" xfId="0" applyNumberFormat="1" applyFont="1" applyBorder="1" applyAlignment="1">
      <alignment horizontal="center" vertical="center" wrapText="1" shrinkToFit="1"/>
    </xf>
    <xf numFmtId="0" fontId="28" fillId="0" borderId="0" xfId="0" applyFont="1" applyBorder="1" applyAlignment="1">
      <alignment horizontal="center"/>
    </xf>
    <xf numFmtId="0" fontId="4" fillId="2" borderId="1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6" xfId="0" applyFont="1" applyFill="1" applyBorder="1" applyAlignment="1">
      <alignment horizontal="center" vertical="center"/>
    </xf>
    <xf numFmtId="0" fontId="29" fillId="0" borderId="13" xfId="0"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16" xfId="0" applyFont="1" applyFill="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11" xfId="0" applyFont="1" applyBorder="1" applyAlignment="1">
      <alignment horizontal="left" vertical="center"/>
    </xf>
    <xf numFmtId="0" fontId="0" fillId="0" borderId="8" xfId="0" applyFont="1" applyBorder="1" applyAlignment="1">
      <alignment horizontal="left" vertical="center"/>
    </xf>
    <xf numFmtId="0" fontId="0" fillId="0" borderId="17" xfId="0" applyFont="1" applyBorder="1" applyAlignment="1">
      <alignment horizontal="left" vertical="center"/>
    </xf>
    <xf numFmtId="0" fontId="0" fillId="0" borderId="10" xfId="0" applyFont="1" applyBorder="1" applyAlignment="1">
      <alignment horizontal="left" vertical="center"/>
    </xf>
    <xf numFmtId="0" fontId="10" fillId="0" borderId="23" xfId="0" applyFont="1" applyFill="1" applyBorder="1" applyAlignment="1">
      <alignment horizontal="center" vertical="center" wrapText="1"/>
    </xf>
    <xf numFmtId="0" fontId="4" fillId="0" borderId="23" xfId="0" applyFont="1" applyFill="1" applyBorder="1" applyAlignment="1">
      <alignment horizontal="left" wrapText="1"/>
    </xf>
    <xf numFmtId="0" fontId="4" fillId="0" borderId="0" xfId="0" applyFont="1" applyBorder="1" applyAlignment="1">
      <alignment horizontal="left" vertical="top" wrapText="1"/>
    </xf>
    <xf numFmtId="0" fontId="4" fillId="6" borderId="0" xfId="0" applyFont="1" applyFill="1" applyBorder="1" applyAlignment="1">
      <alignment horizontal="left" vertical="top" wrapText="1"/>
    </xf>
    <xf numFmtId="0" fontId="32" fillId="0" borderId="11" xfId="0" applyFont="1" applyBorder="1"/>
    <xf numFmtId="0" fontId="32" fillId="0" borderId="2" xfId="0" applyFont="1" applyBorder="1"/>
    <xf numFmtId="0" fontId="32" fillId="0" borderId="0" xfId="0" applyFont="1" applyBorder="1"/>
    <xf numFmtId="0" fontId="32" fillId="0" borderId="16" xfId="0" applyFont="1" applyBorder="1"/>
    <xf numFmtId="0" fontId="32" fillId="0" borderId="13" xfId="0" applyFont="1" applyBorder="1"/>
    <xf numFmtId="0" fontId="15" fillId="0" borderId="9" xfId="0" quotePrefix="1" applyFont="1" applyBorder="1" applyAlignment="1">
      <alignment horizontal="center" vertical="center" wrapText="1"/>
    </xf>
    <xf numFmtId="0" fontId="15" fillId="0" borderId="23" xfId="0" quotePrefix="1" applyFont="1" applyBorder="1" applyAlignment="1">
      <alignment horizontal="center" vertical="center" wrapText="1"/>
    </xf>
    <xf numFmtId="0" fontId="15" fillId="0" borderId="22" xfId="0" quotePrefix="1" applyFont="1" applyBorder="1" applyAlignment="1">
      <alignment horizontal="center" vertical="center" wrapText="1"/>
    </xf>
    <xf numFmtId="0" fontId="23" fillId="0" borderId="9" xfId="0" applyFont="1" applyFill="1" applyBorder="1" applyAlignment="1" applyProtection="1">
      <alignment horizontal="center"/>
      <protection hidden="1"/>
    </xf>
    <xf numFmtId="0" fontId="23" fillId="0" borderId="22" xfId="0" applyFont="1" applyFill="1" applyBorder="1" applyAlignment="1" applyProtection="1">
      <alignment horizontal="center"/>
      <protection hidden="1"/>
    </xf>
    <xf numFmtId="0" fontId="23" fillId="0" borderId="23" xfId="0" applyFont="1" applyFill="1" applyBorder="1" applyAlignment="1" applyProtection="1">
      <alignment horizontal="center"/>
      <protection hidden="1"/>
    </xf>
    <xf numFmtId="0" fontId="0" fillId="0" borderId="11" xfId="0" applyBorder="1" applyAlignment="1">
      <alignment horizontal="left" vertical="center" wrapText="1"/>
    </xf>
    <xf numFmtId="0" fontId="0" fillId="0" borderId="9" xfId="0" applyBorder="1" applyAlignment="1">
      <alignment horizontal="left"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8" fillId="0" borderId="11" xfId="0" applyFont="1" applyBorder="1" applyAlignment="1">
      <alignment horizontal="left" vertical="center"/>
    </xf>
    <xf numFmtId="0" fontId="18" fillId="0" borderId="2" xfId="0" applyFont="1" applyBorder="1" applyAlignment="1">
      <alignment horizontal="left" vertical="center"/>
    </xf>
    <xf numFmtId="0" fontId="18" fillId="0" borderId="0" xfId="0" applyFont="1" applyBorder="1" applyAlignment="1">
      <alignment horizontal="left" vertical="center"/>
    </xf>
    <xf numFmtId="0" fontId="18" fillId="0" borderId="16" xfId="0" applyFont="1" applyBorder="1" applyAlignment="1">
      <alignment horizontal="left" vertical="center"/>
    </xf>
    <xf numFmtId="0" fontId="0" fillId="0" borderId="1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31" fillId="0" borderId="13"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6" xfId="0" applyFont="1" applyFill="1" applyBorder="1" applyAlignment="1">
      <alignment horizontal="left" vertical="center"/>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23" fillId="0" borderId="9"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8" fillId="0" borderId="13" xfId="0" quotePrefix="1" applyFont="1" applyBorder="1" applyAlignment="1" applyProtection="1">
      <alignment horizontal="center" vertical="center"/>
      <protection hidden="1"/>
    </xf>
    <xf numFmtId="0" fontId="8" fillId="0" borderId="0" xfId="0" quotePrefix="1" applyFont="1" applyBorder="1" applyAlignment="1" applyProtection="1">
      <alignment horizontal="center" vertical="center"/>
      <protection hidden="1"/>
    </xf>
    <xf numFmtId="0" fontId="8" fillId="0" borderId="16" xfId="0" quotePrefix="1" applyFont="1" applyBorder="1" applyAlignment="1" applyProtection="1">
      <alignment horizontal="center" vertical="center"/>
      <protection hidden="1"/>
    </xf>
    <xf numFmtId="0" fontId="0" fillId="0" borderId="17" xfId="0" applyFont="1" applyBorder="1" applyAlignment="1" applyProtection="1">
      <alignment horizontal="center" vertical="center" wrapText="1"/>
      <protection hidden="1"/>
    </xf>
    <xf numFmtId="0" fontId="0" fillId="0" borderId="7"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18" fillId="0" borderId="11" xfId="0" applyFont="1" applyBorder="1" applyAlignment="1" applyProtection="1">
      <alignment horizontal="left" vertical="center"/>
      <protection hidden="1"/>
    </xf>
    <xf numFmtId="0" fontId="18" fillId="0" borderId="2" xfId="0" applyFont="1" applyBorder="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8" fillId="0" borderId="16" xfId="0" applyFont="1" applyBorder="1" applyAlignment="1" applyProtection="1">
      <alignment horizontal="left" vertical="center"/>
      <protection hidden="1"/>
    </xf>
    <xf numFmtId="0" fontId="4" fillId="0" borderId="17" xfId="0" applyFont="1" applyBorder="1" applyProtection="1">
      <protection hidden="1"/>
    </xf>
    <xf numFmtId="0" fontId="4" fillId="0" borderId="7" xfId="0" applyFont="1" applyBorder="1" applyProtection="1">
      <protection hidden="1"/>
    </xf>
    <xf numFmtId="0" fontId="4" fillId="0" borderId="0" xfId="0" applyFont="1" applyBorder="1" applyProtection="1">
      <protection hidden="1"/>
    </xf>
    <xf numFmtId="0" fontId="4" fillId="0" borderId="16" xfId="0" applyFont="1" applyBorder="1" applyProtection="1">
      <protection hidden="1"/>
    </xf>
    <xf numFmtId="0" fontId="0" fillId="0" borderId="17" xfId="0" applyBorder="1" applyAlignment="1" applyProtection="1">
      <alignment horizontal="left" vertical="center"/>
      <protection hidden="1"/>
    </xf>
    <xf numFmtId="0" fontId="8" fillId="0" borderId="13" xfId="0" applyFont="1" applyBorder="1"/>
    <xf numFmtId="0" fontId="8" fillId="0" borderId="0" xfId="0" applyFont="1" applyBorder="1"/>
    <xf numFmtId="0" fontId="8" fillId="0" borderId="16" xfId="0" applyFont="1" applyBorder="1"/>
    <xf numFmtId="0" fontId="23" fillId="0" borderId="9" xfId="0" applyFont="1" applyFill="1" applyBorder="1" applyAlignment="1">
      <alignment horizontal="center" vertical="top"/>
    </xf>
    <xf numFmtId="0" fontId="23" fillId="0" borderId="22" xfId="0" applyFont="1" applyFill="1" applyBorder="1" applyAlignment="1">
      <alignment horizontal="center" vertical="top"/>
    </xf>
    <xf numFmtId="0" fontId="23" fillId="0" borderId="23" xfId="0" applyFont="1" applyFill="1" applyBorder="1" applyAlignment="1">
      <alignment horizontal="center" vertical="top"/>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7" fillId="0" borderId="11" xfId="0" quotePrefix="1" applyFont="1" applyFill="1" applyBorder="1"/>
    <xf numFmtId="0" fontId="47" fillId="0" borderId="2" xfId="0" quotePrefix="1" applyFont="1" applyFill="1" applyBorder="1"/>
    <xf numFmtId="0" fontId="47" fillId="0" borderId="0" xfId="0" quotePrefix="1" applyFont="1" applyFill="1" applyBorder="1"/>
    <xf numFmtId="0" fontId="47" fillId="0" borderId="16" xfId="0" quotePrefix="1" applyFont="1" applyFill="1" applyBorder="1"/>
    <xf numFmtId="0" fontId="8" fillId="0" borderId="13"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16"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4" fillId="0" borderId="10" xfId="0" applyFont="1" applyBorder="1"/>
    <xf numFmtId="38" fontId="0" fillId="2" borderId="17" xfId="0" applyNumberFormat="1" applyFont="1" applyFill="1" applyBorder="1" applyAlignment="1" applyProtection="1">
      <alignment horizontal="center" vertical="center"/>
    </xf>
    <xf numFmtId="38" fontId="0" fillId="2" borderId="7" xfId="0" applyNumberFormat="1" applyFont="1" applyFill="1" applyBorder="1" applyAlignment="1" applyProtection="1">
      <alignment horizontal="center" vertical="center"/>
    </xf>
    <xf numFmtId="38" fontId="0" fillId="2" borderId="16" xfId="0" applyNumberFormat="1" applyFont="1" applyFill="1" applyBorder="1" applyAlignment="1" applyProtection="1">
      <alignment horizontal="center" vertical="center"/>
    </xf>
    <xf numFmtId="49" fontId="8" fillId="0" borderId="13"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16" xfId="0" applyNumberFormat="1" applyFont="1" applyFill="1" applyBorder="1" applyAlignment="1">
      <alignment horizontal="center"/>
    </xf>
    <xf numFmtId="0" fontId="30" fillId="2" borderId="13" xfId="0" applyFont="1" applyFill="1" applyBorder="1" applyAlignment="1">
      <alignment horizontal="center" vertical="top" wrapText="1"/>
    </xf>
    <xf numFmtId="0" fontId="30" fillId="2" borderId="0" xfId="0" applyFont="1" applyFill="1" applyBorder="1" applyAlignment="1">
      <alignment horizontal="center" vertical="top" wrapText="1"/>
    </xf>
    <xf numFmtId="0" fontId="30" fillId="2" borderId="16" xfId="0" applyFont="1" applyFill="1" applyBorder="1" applyAlignment="1">
      <alignment horizontal="center" vertical="top" wrapText="1"/>
    </xf>
    <xf numFmtId="0" fontId="18" fillId="0" borderId="11" xfId="0" applyFont="1" applyBorder="1"/>
    <xf numFmtId="0" fontId="18" fillId="0" borderId="2" xfId="0" applyFont="1" applyBorder="1"/>
    <xf numFmtId="0" fontId="18" fillId="0" borderId="16" xfId="0" applyFont="1" applyBorder="1"/>
    <xf numFmtId="0" fontId="0" fillId="0" borderId="1" xfId="0" applyFont="1" applyBorder="1" applyAlignment="1">
      <alignment horizontal="left"/>
    </xf>
    <xf numFmtId="0" fontId="4" fillId="0" borderId="17" xfId="0" applyFont="1" applyBorder="1" applyAlignment="1"/>
    <xf numFmtId="0" fontId="4" fillId="0" borderId="10" xfId="0" applyFont="1" applyBorder="1" applyAlignment="1"/>
    <xf numFmtId="38" fontId="0" fillId="2" borderId="23" xfId="0" applyNumberFormat="1" applyFont="1" applyFill="1" applyBorder="1" applyAlignment="1" applyProtection="1">
      <alignment horizontal="center" vertical="center"/>
    </xf>
    <xf numFmtId="0" fontId="0" fillId="0" borderId="17" xfId="0" applyFont="1" applyBorder="1" applyAlignment="1">
      <alignment horizontal="right"/>
    </xf>
    <xf numFmtId="0" fontId="0" fillId="0" borderId="7" xfId="0" applyBorder="1" applyAlignment="1"/>
    <xf numFmtId="0" fontId="0" fillId="0" borderId="22" xfId="0" applyBorder="1" applyAlignment="1"/>
    <xf numFmtId="0" fontId="0" fillId="0" borderId="23" xfId="0" applyBorder="1" applyAlignment="1"/>
    <xf numFmtId="38" fontId="0" fillId="2" borderId="17" xfId="0" applyNumberFormat="1" applyFont="1" applyFill="1" applyBorder="1" applyAlignment="1">
      <alignment vertical="center" wrapText="1"/>
    </xf>
    <xf numFmtId="38" fontId="0" fillId="2" borderId="7" xfId="0" applyNumberFormat="1" applyFont="1" applyFill="1" applyBorder="1" applyAlignment="1">
      <alignment vertical="center" wrapText="1"/>
    </xf>
    <xf numFmtId="38" fontId="0" fillId="2" borderId="10" xfId="0" applyNumberFormat="1" applyFont="1" applyFill="1" applyBorder="1" applyAlignment="1">
      <alignment vertical="center" wrapText="1"/>
    </xf>
    <xf numFmtId="0" fontId="0" fillId="2" borderId="17" xfId="0" applyFont="1" applyFill="1" applyBorder="1" applyAlignment="1">
      <alignment wrapText="1"/>
    </xf>
    <xf numFmtId="0" fontId="0" fillId="2" borderId="7" xfId="0" applyFont="1" applyFill="1" applyBorder="1" applyAlignment="1">
      <alignment wrapText="1"/>
    </xf>
    <xf numFmtId="0" fontId="0" fillId="2" borderId="10" xfId="0" applyFont="1" applyFill="1" applyBorder="1" applyAlignment="1">
      <alignment wrapText="1"/>
    </xf>
    <xf numFmtId="0" fontId="0" fillId="0" borderId="17" xfId="0" applyFont="1" applyBorder="1" applyAlignment="1">
      <alignment horizontal="left"/>
    </xf>
    <xf numFmtId="0" fontId="4" fillId="0" borderId="1" xfId="0" applyFont="1" applyBorder="1" applyAlignment="1">
      <alignment horizontal="left"/>
    </xf>
    <xf numFmtId="0" fontId="4" fillId="0" borderId="23" xfId="0" applyFont="1" applyBorder="1" applyAlignment="1"/>
    <xf numFmtId="49" fontId="0" fillId="0" borderId="1" xfId="0" applyNumberFormat="1" applyFont="1" applyBorder="1" applyAlignment="1">
      <alignment horizontal="center" vertical="center" wrapText="1" shrinkToFit="1"/>
    </xf>
    <xf numFmtId="0" fontId="28" fillId="0" borderId="1" xfId="0" applyFont="1" applyFill="1" applyBorder="1" applyAlignment="1" applyProtection="1">
      <alignment horizontal="left"/>
      <protection hidden="1"/>
    </xf>
    <xf numFmtId="0" fontId="28" fillId="0" borderId="11" xfId="0" applyFont="1" applyBorder="1" applyAlignment="1">
      <alignment horizontal="center" vertical="center"/>
    </xf>
    <xf numFmtId="0" fontId="28" fillId="0" borderId="8" xfId="0" applyFont="1" applyBorder="1" applyAlignment="1">
      <alignment horizontal="center" vertical="center"/>
    </xf>
    <xf numFmtId="0" fontId="28" fillId="0" borderId="13"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Fill="1" applyBorder="1" applyAlignment="1" applyProtection="1">
      <alignment horizontal="left"/>
      <protection hidden="1"/>
    </xf>
    <xf numFmtId="0" fontId="28" fillId="0" borderId="10" xfId="0" applyFont="1" applyFill="1" applyBorder="1" applyAlignment="1" applyProtection="1">
      <alignment horizontal="left"/>
      <protection hidden="1"/>
    </xf>
    <xf numFmtId="0" fontId="0" fillId="0" borderId="7" xfId="0" applyBorder="1"/>
    <xf numFmtId="0" fontId="28" fillId="0" borderId="11" xfId="0" applyFont="1" applyBorder="1" applyAlignment="1">
      <alignment horizontal="left" vertical="center" wrapText="1"/>
    </xf>
    <xf numFmtId="0" fontId="28" fillId="0" borderId="2" xfId="0" applyFont="1" applyBorder="1" applyAlignment="1">
      <alignment horizontal="left" vertical="center" wrapText="1"/>
    </xf>
    <xf numFmtId="0" fontId="28" fillId="0" borderId="8" xfId="0" applyFont="1" applyBorder="1" applyAlignment="1">
      <alignment horizontal="left" vertical="center" wrapText="1"/>
    </xf>
    <xf numFmtId="0" fontId="28" fillId="0" borderId="13" xfId="0" applyFont="1" applyBorder="1" applyAlignment="1">
      <alignment horizontal="left" vertical="center" wrapText="1"/>
    </xf>
    <xf numFmtId="0" fontId="28" fillId="0" borderId="0" xfId="0" applyFont="1" applyBorder="1" applyAlignment="1">
      <alignment horizontal="left" vertical="center" wrapText="1"/>
    </xf>
    <xf numFmtId="0" fontId="28" fillId="0" borderId="16" xfId="0" applyFont="1" applyBorder="1" applyAlignment="1">
      <alignment horizontal="left" vertical="center" wrapText="1"/>
    </xf>
    <xf numFmtId="0" fontId="23" fillId="0" borderId="13" xfId="0" applyFont="1" applyBorder="1" applyAlignment="1">
      <alignment horizontal="center"/>
    </xf>
    <xf numFmtId="0" fontId="23" fillId="0" borderId="0" xfId="0" applyFont="1" applyBorder="1" applyAlignment="1">
      <alignment horizontal="center"/>
    </xf>
    <xf numFmtId="0" fontId="23" fillId="0" borderId="16"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6" xfId="0" applyFont="1" applyBorder="1" applyAlignment="1">
      <alignment horizontal="center"/>
    </xf>
    <xf numFmtId="0" fontId="10" fillId="0" borderId="9" xfId="0" applyFont="1" applyFill="1" applyBorder="1" applyProtection="1">
      <protection hidden="1"/>
    </xf>
    <xf numFmtId="0" fontId="10" fillId="0" borderId="22" xfId="0" applyFont="1" applyFill="1" applyBorder="1" applyProtection="1">
      <protection hidden="1"/>
    </xf>
    <xf numFmtId="0" fontId="10" fillId="0" borderId="16" xfId="0" applyFont="1" applyFill="1" applyBorder="1" applyProtection="1">
      <protection hidden="1"/>
    </xf>
    <xf numFmtId="0" fontId="10" fillId="0" borderId="7" xfId="0" applyFont="1" applyFill="1" applyBorder="1" applyAlignment="1" applyProtection="1">
      <alignment horizontal="left"/>
      <protection hidden="1"/>
    </xf>
    <xf numFmtId="0" fontId="10" fillId="0" borderId="23" xfId="0" applyFont="1" applyFill="1" applyBorder="1" applyAlignment="1" applyProtection="1">
      <alignment horizontal="left"/>
      <protection hidden="1"/>
    </xf>
    <xf numFmtId="0" fontId="28" fillId="0" borderId="13" xfId="0" applyFont="1" applyFill="1" applyBorder="1" applyAlignment="1" applyProtection="1">
      <alignment horizontal="left" wrapText="1"/>
    </xf>
    <xf numFmtId="0" fontId="28" fillId="0" borderId="0" xfId="0" applyFont="1" applyFill="1" applyBorder="1" applyAlignment="1" applyProtection="1">
      <alignment horizontal="left" wrapText="1"/>
    </xf>
    <xf numFmtId="0" fontId="28" fillId="0" borderId="16" xfId="0" applyFont="1" applyFill="1" applyBorder="1" applyAlignment="1" applyProtection="1">
      <alignment horizontal="left" wrapText="1"/>
    </xf>
    <xf numFmtId="0" fontId="8" fillId="0" borderId="9" xfId="0" applyFont="1" applyBorder="1" applyAlignment="1" applyProtection="1">
      <alignment horizontal="center"/>
    </xf>
    <xf numFmtId="0" fontId="8" fillId="0" borderId="22" xfId="0" applyFont="1" applyBorder="1" applyAlignment="1" applyProtection="1">
      <alignment horizontal="center"/>
    </xf>
    <xf numFmtId="0" fontId="8" fillId="0" borderId="23" xfId="0" applyFont="1" applyBorder="1" applyAlignment="1" applyProtection="1">
      <alignment horizontal="center"/>
    </xf>
    <xf numFmtId="0" fontId="9" fillId="0" borderId="13" xfId="0" applyFont="1" applyBorder="1" applyAlignment="1" applyProtection="1">
      <alignment horizontal="left"/>
    </xf>
    <xf numFmtId="0" fontId="9" fillId="0" borderId="0" xfId="0" applyFont="1" applyBorder="1" applyAlignment="1" applyProtection="1">
      <alignment horizontal="left"/>
    </xf>
    <xf numFmtId="0" fontId="9" fillId="0" borderId="16" xfId="0" applyFont="1" applyBorder="1" applyAlignment="1" applyProtection="1">
      <alignment horizontal="left"/>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167" fontId="9" fillId="0" borderId="0" xfId="0" applyNumberFormat="1" applyFont="1" applyBorder="1" applyAlignment="1" applyProtection="1">
      <alignment horizontal="center" vertical="center" wrapText="1"/>
    </xf>
    <xf numFmtId="167" fontId="9" fillId="0" borderId="16" xfId="0" applyNumberFormat="1" applyFont="1" applyBorder="1" applyAlignment="1" applyProtection="1">
      <alignment horizontal="center" vertical="center" wrapText="1"/>
    </xf>
    <xf numFmtId="0" fontId="4" fillId="0" borderId="0" xfId="0" applyFont="1" applyBorder="1" applyAlignment="1" applyProtection="1">
      <alignment horizontal="center" wrapText="1"/>
    </xf>
    <xf numFmtId="0" fontId="4" fillId="0" borderId="16" xfId="0" applyFont="1" applyBorder="1" applyAlignment="1" applyProtection="1">
      <alignment horizontal="center" wrapText="1"/>
    </xf>
    <xf numFmtId="0" fontId="0" fillId="0" borderId="0" xfId="0" applyBorder="1" applyAlignment="1" applyProtection="1">
      <alignment horizontal="center"/>
      <protection hidden="1"/>
    </xf>
    <xf numFmtId="0" fontId="28" fillId="0" borderId="0" xfId="0" applyFont="1" applyFill="1" applyBorder="1" applyAlignment="1" applyProtection="1">
      <alignment horizontal="center"/>
      <protection hidden="1"/>
    </xf>
    <xf numFmtId="0" fontId="4" fillId="0" borderId="0" xfId="0" applyNumberFormat="1" applyFont="1" applyBorder="1" applyAlignment="1" applyProtection="1">
      <alignment horizontal="center"/>
      <protection hidden="1"/>
    </xf>
    <xf numFmtId="49" fontId="4" fillId="0" borderId="0" xfId="0" applyNumberFormat="1" applyFont="1" applyFill="1" applyBorder="1" applyAlignment="1" applyProtection="1">
      <alignment horizontal="center"/>
      <protection hidden="1"/>
    </xf>
    <xf numFmtId="0" fontId="28" fillId="0" borderId="0" xfId="0" applyFont="1" applyFill="1" applyBorder="1" applyAlignment="1">
      <alignment horizontal="center"/>
    </xf>
    <xf numFmtId="0" fontId="4" fillId="0" borderId="0" xfId="0" applyFont="1" applyBorder="1" applyAlignment="1" applyProtection="1">
      <alignment horizontal="center"/>
      <protection hidden="1"/>
    </xf>
  </cellXfs>
  <cellStyles count="14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Input2decimals" xfId="9" xr:uid="{00000000-0005-0000-0000-000009000000}"/>
    <cellStyle name="Input2decimals 2" xfId="30" xr:uid="{00000000-0005-0000-0000-00001E000000}"/>
    <cellStyle name="Input2decimals 2 2" xfId="88" xr:uid="{00000000-0005-0000-0000-000058000000}"/>
    <cellStyle name="Input2decimals 3" xfId="31" xr:uid="{00000000-0005-0000-0000-00001F000000}"/>
    <cellStyle name="Input2decimals 3 2" xfId="89" xr:uid="{00000000-0005-0000-0000-000059000000}"/>
    <cellStyle name="Input2decimals 4" xfId="87" xr:uid="{00000000-0005-0000-0000-000057000000}"/>
    <cellStyle name="Lien hypertexte" xfId="6" xr:uid="{00000000-0005-0000-0000-000006000000}"/>
    <cellStyle name="Lien hypertexte 2" xfId="12" xr:uid="{00000000-0005-0000-0000-00000C000000}"/>
    <cellStyle name="Milliers" xfId="10" xr:uid="{00000000-0005-0000-0000-00000A000000}"/>
    <cellStyle name="Milliers 2" xfId="13" xr:uid="{00000000-0005-0000-0000-00000D000000}"/>
    <cellStyle name="Milliers 3" xfId="32" xr:uid="{00000000-0005-0000-0000-000020000000}"/>
    <cellStyle name="Monétaire" xfId="28" xr:uid="{00000000-0005-0000-0000-00001C000000}"/>
    <cellStyle name="Monétaire 2" xfId="33" xr:uid="{00000000-0005-0000-0000-000021000000}"/>
    <cellStyle name="Normal" xfId="0" builtinId="0"/>
    <cellStyle name="Normal 10" xfId="60" xr:uid="{00000000-0005-0000-0000-00003C000000}"/>
    <cellStyle name="Normal 10 2" xfId="86" xr:uid="{00000000-0005-0000-0000-000056000000}"/>
    <cellStyle name="Normal 11" xfId="91" xr:uid="{00000000-0005-0000-0000-00005B000000}"/>
    <cellStyle name="Normal 2" xfId="14" xr:uid="{00000000-0005-0000-0000-00000E000000}"/>
    <cellStyle name="Normal 2 2 2 2" xfId="90" xr:uid="{00000000-0005-0000-0000-00005A000000}"/>
    <cellStyle name="Normal 3" xfId="11" xr:uid="{00000000-0005-0000-0000-00000B000000}"/>
    <cellStyle name="Normal 4" xfId="15" xr:uid="{00000000-0005-0000-0000-00000F000000}"/>
    <cellStyle name="Normal 4 2" xfId="16" xr:uid="{00000000-0005-0000-0000-000010000000}"/>
    <cellStyle name="Normal 5" xfId="17" xr:uid="{00000000-0005-0000-0000-000011000000}"/>
    <cellStyle name="Normal 6" xfId="18" xr:uid="{00000000-0005-0000-0000-000012000000}"/>
    <cellStyle name="Normal 6 2" xfId="19" xr:uid="{00000000-0005-0000-0000-000013000000}"/>
    <cellStyle name="Normal 6 2 2" xfId="34" xr:uid="{00000000-0005-0000-0000-000022000000}"/>
    <cellStyle name="Normal 6 2 2 2" xfId="35" xr:uid="{00000000-0005-0000-0000-000023000000}"/>
    <cellStyle name="Normal 6 2 2 2 2" xfId="36" xr:uid="{00000000-0005-0000-0000-000024000000}"/>
    <cellStyle name="Normal 6 2 2 2 2 2" xfId="65" xr:uid="{00000000-0005-0000-0000-000041000000}"/>
    <cellStyle name="Normal 6 2 2 2 2 2 2" xfId="92" xr:uid="{00000000-0005-0000-0000-00005C000000}"/>
    <cellStyle name="Normal 6 2 2 2 2 3" xfId="93" xr:uid="{00000000-0005-0000-0000-00005D000000}"/>
    <cellStyle name="Normal 6 2 2 2 3" xfId="64" xr:uid="{00000000-0005-0000-0000-000040000000}"/>
    <cellStyle name="Normal 6 2 2 2 3 2" xfId="94" xr:uid="{00000000-0005-0000-0000-00005E000000}"/>
    <cellStyle name="Normal 6 2 2 2 4" xfId="95" xr:uid="{00000000-0005-0000-0000-00005F000000}"/>
    <cellStyle name="Normal 6 2 2 3" xfId="37" xr:uid="{00000000-0005-0000-0000-000025000000}"/>
    <cellStyle name="Normal 6 2 2 3 2" xfId="66" xr:uid="{00000000-0005-0000-0000-000042000000}"/>
    <cellStyle name="Normal 6 2 2 3 2 2" xfId="96" xr:uid="{00000000-0005-0000-0000-000060000000}"/>
    <cellStyle name="Normal 6 2 2 3 3" xfId="97" xr:uid="{00000000-0005-0000-0000-000061000000}"/>
    <cellStyle name="Normal 6 2 2 4" xfId="38" xr:uid="{00000000-0005-0000-0000-000026000000}"/>
    <cellStyle name="Normal 6 2 2 4 2" xfId="67" xr:uid="{00000000-0005-0000-0000-000043000000}"/>
    <cellStyle name="Normal 6 2 2 4 2 2" xfId="98" xr:uid="{00000000-0005-0000-0000-000062000000}"/>
    <cellStyle name="Normal 6 2 2 4 3" xfId="99" xr:uid="{00000000-0005-0000-0000-000063000000}"/>
    <cellStyle name="Normal 6 2 2 5" xfId="63" xr:uid="{00000000-0005-0000-0000-00003F000000}"/>
    <cellStyle name="Normal 6 2 2 5 2" xfId="100" xr:uid="{00000000-0005-0000-0000-000064000000}"/>
    <cellStyle name="Normal 6 2 2 6" xfId="101" xr:uid="{00000000-0005-0000-0000-000065000000}"/>
    <cellStyle name="Normal 6 2 3" xfId="39" xr:uid="{00000000-0005-0000-0000-000027000000}"/>
    <cellStyle name="Normal 6 2 3 2" xfId="40" xr:uid="{00000000-0005-0000-0000-000028000000}"/>
    <cellStyle name="Normal 6 2 3 2 2" xfId="69" xr:uid="{00000000-0005-0000-0000-000045000000}"/>
    <cellStyle name="Normal 6 2 3 2 2 2" xfId="102" xr:uid="{00000000-0005-0000-0000-000066000000}"/>
    <cellStyle name="Normal 6 2 3 2 3" xfId="103" xr:uid="{00000000-0005-0000-0000-000067000000}"/>
    <cellStyle name="Normal 6 2 3 3" xfId="68" xr:uid="{00000000-0005-0000-0000-000044000000}"/>
    <cellStyle name="Normal 6 2 3 3 2" xfId="104" xr:uid="{00000000-0005-0000-0000-000068000000}"/>
    <cellStyle name="Normal 6 2 3 4" xfId="105" xr:uid="{00000000-0005-0000-0000-000069000000}"/>
    <cellStyle name="Normal 6 2 4" xfId="41" xr:uid="{00000000-0005-0000-0000-000029000000}"/>
    <cellStyle name="Normal 6 2 4 2" xfId="42" xr:uid="{00000000-0005-0000-0000-00002A000000}"/>
    <cellStyle name="Normal 6 2 4 2 2" xfId="71" xr:uid="{00000000-0005-0000-0000-000047000000}"/>
    <cellStyle name="Normal 6 2 4 2 2 2" xfId="106" xr:uid="{00000000-0005-0000-0000-00006A000000}"/>
    <cellStyle name="Normal 6 2 4 2 3" xfId="107" xr:uid="{00000000-0005-0000-0000-00006B000000}"/>
    <cellStyle name="Normal 6 2 4 3" xfId="70" xr:uid="{00000000-0005-0000-0000-000046000000}"/>
    <cellStyle name="Normal 6 2 4 3 2" xfId="108" xr:uid="{00000000-0005-0000-0000-00006C000000}"/>
    <cellStyle name="Normal 6 2 4 4" xfId="109" xr:uid="{00000000-0005-0000-0000-00006D000000}"/>
    <cellStyle name="Normal 6 2 5" xfId="43" xr:uid="{00000000-0005-0000-0000-00002B000000}"/>
    <cellStyle name="Normal 6 2 5 2" xfId="72" xr:uid="{00000000-0005-0000-0000-000048000000}"/>
    <cellStyle name="Normal 6 2 5 2 2" xfId="110" xr:uid="{00000000-0005-0000-0000-00006E000000}"/>
    <cellStyle name="Normal 6 2 5 3" xfId="111" xr:uid="{00000000-0005-0000-0000-00006F000000}"/>
    <cellStyle name="Normal 6 2 6" xfId="44" xr:uid="{00000000-0005-0000-0000-00002C000000}"/>
    <cellStyle name="Normal 6 2 6 2" xfId="73" xr:uid="{00000000-0005-0000-0000-000049000000}"/>
    <cellStyle name="Normal 6 2 6 2 2" xfId="112" xr:uid="{00000000-0005-0000-0000-000070000000}"/>
    <cellStyle name="Normal 6 2 6 3" xfId="113" xr:uid="{00000000-0005-0000-0000-000071000000}"/>
    <cellStyle name="Normal 6 2 7" xfId="62" xr:uid="{00000000-0005-0000-0000-00003E000000}"/>
    <cellStyle name="Normal 6 2 7 2" xfId="114" xr:uid="{00000000-0005-0000-0000-000072000000}"/>
    <cellStyle name="Normal 6 2 8" xfId="115" xr:uid="{00000000-0005-0000-0000-000073000000}"/>
    <cellStyle name="Normal 6 3" xfId="45" xr:uid="{00000000-0005-0000-0000-00002D000000}"/>
    <cellStyle name="Normal 6 3 2" xfId="46" xr:uid="{00000000-0005-0000-0000-00002E000000}"/>
    <cellStyle name="Normal 6 3 2 2" xfId="47" xr:uid="{00000000-0005-0000-0000-00002F000000}"/>
    <cellStyle name="Normal 6 3 2 2 2" xfId="76" xr:uid="{00000000-0005-0000-0000-00004C000000}"/>
    <cellStyle name="Normal 6 3 2 2 2 2" xfId="116" xr:uid="{00000000-0005-0000-0000-000074000000}"/>
    <cellStyle name="Normal 6 3 2 2 3" xfId="117" xr:uid="{00000000-0005-0000-0000-000075000000}"/>
    <cellStyle name="Normal 6 3 2 3" xfId="75" xr:uid="{00000000-0005-0000-0000-00004B000000}"/>
    <cellStyle name="Normal 6 3 2 3 2" xfId="118" xr:uid="{00000000-0005-0000-0000-000076000000}"/>
    <cellStyle name="Normal 6 3 2 4" xfId="119" xr:uid="{00000000-0005-0000-0000-000077000000}"/>
    <cellStyle name="Normal 6 3 3" xfId="48" xr:uid="{00000000-0005-0000-0000-000030000000}"/>
    <cellStyle name="Normal 6 3 3 2" xfId="77" xr:uid="{00000000-0005-0000-0000-00004D000000}"/>
    <cellStyle name="Normal 6 3 3 2 2" xfId="120" xr:uid="{00000000-0005-0000-0000-000078000000}"/>
    <cellStyle name="Normal 6 3 3 3" xfId="121" xr:uid="{00000000-0005-0000-0000-000079000000}"/>
    <cellStyle name="Normal 6 3 4" xfId="49" xr:uid="{00000000-0005-0000-0000-000031000000}"/>
    <cellStyle name="Normal 6 3 4 2" xfId="78" xr:uid="{00000000-0005-0000-0000-00004E000000}"/>
    <cellStyle name="Normal 6 3 4 2 2" xfId="122" xr:uid="{00000000-0005-0000-0000-00007A000000}"/>
    <cellStyle name="Normal 6 3 4 3" xfId="123" xr:uid="{00000000-0005-0000-0000-00007B000000}"/>
    <cellStyle name="Normal 6 3 5" xfId="74" xr:uid="{00000000-0005-0000-0000-00004A000000}"/>
    <cellStyle name="Normal 6 3 5 2" xfId="124" xr:uid="{00000000-0005-0000-0000-00007C000000}"/>
    <cellStyle name="Normal 6 3 6" xfId="125" xr:uid="{00000000-0005-0000-0000-00007D000000}"/>
    <cellStyle name="Normal 6 4" xfId="50" xr:uid="{00000000-0005-0000-0000-000032000000}"/>
    <cellStyle name="Normal 6 4 2" xfId="51" xr:uid="{00000000-0005-0000-0000-000033000000}"/>
    <cellStyle name="Normal 6 4 2 2" xfId="80" xr:uid="{00000000-0005-0000-0000-000050000000}"/>
    <cellStyle name="Normal 6 4 2 2 2" xfId="126" xr:uid="{00000000-0005-0000-0000-00007E000000}"/>
    <cellStyle name="Normal 6 4 2 3" xfId="127" xr:uid="{00000000-0005-0000-0000-00007F000000}"/>
    <cellStyle name="Normal 6 4 3" xfId="79" xr:uid="{00000000-0005-0000-0000-00004F000000}"/>
    <cellStyle name="Normal 6 4 3 2" xfId="128" xr:uid="{00000000-0005-0000-0000-000080000000}"/>
    <cellStyle name="Normal 6 4 4" xfId="129" xr:uid="{00000000-0005-0000-0000-000081000000}"/>
    <cellStyle name="Normal 6 5" xfId="52" xr:uid="{00000000-0005-0000-0000-000034000000}"/>
    <cellStyle name="Normal 6 5 2" xfId="53" xr:uid="{00000000-0005-0000-0000-000035000000}"/>
    <cellStyle name="Normal 6 5 2 2" xfId="82" xr:uid="{00000000-0005-0000-0000-000052000000}"/>
    <cellStyle name="Normal 6 5 2 2 2" xfId="130" xr:uid="{00000000-0005-0000-0000-000082000000}"/>
    <cellStyle name="Normal 6 5 2 3" xfId="131" xr:uid="{00000000-0005-0000-0000-000083000000}"/>
    <cellStyle name="Normal 6 5 3" xfId="81" xr:uid="{00000000-0005-0000-0000-000051000000}"/>
    <cellStyle name="Normal 6 5 3 2" xfId="132" xr:uid="{00000000-0005-0000-0000-000084000000}"/>
    <cellStyle name="Normal 6 5 4" xfId="133" xr:uid="{00000000-0005-0000-0000-000085000000}"/>
    <cellStyle name="Normal 6 6" xfId="54" xr:uid="{00000000-0005-0000-0000-000036000000}"/>
    <cellStyle name="Normal 6 6 2" xfId="83" xr:uid="{00000000-0005-0000-0000-000053000000}"/>
    <cellStyle name="Normal 6 6 2 2" xfId="134" xr:uid="{00000000-0005-0000-0000-000086000000}"/>
    <cellStyle name="Normal 6 6 3" xfId="135" xr:uid="{00000000-0005-0000-0000-000087000000}"/>
    <cellStyle name="Normal 6 7" xfId="55" xr:uid="{00000000-0005-0000-0000-000037000000}"/>
    <cellStyle name="Normal 6 7 2" xfId="84" xr:uid="{00000000-0005-0000-0000-000054000000}"/>
    <cellStyle name="Normal 6 7 2 2" xfId="136" xr:uid="{00000000-0005-0000-0000-000088000000}"/>
    <cellStyle name="Normal 6 7 3" xfId="137" xr:uid="{00000000-0005-0000-0000-000089000000}"/>
    <cellStyle name="Normal 6 8" xfId="61" xr:uid="{00000000-0005-0000-0000-00003D000000}"/>
    <cellStyle name="Normal 6 8 2" xfId="138" xr:uid="{00000000-0005-0000-0000-00008A000000}"/>
    <cellStyle name="Normal 6 9" xfId="139" xr:uid="{00000000-0005-0000-0000-00008B000000}"/>
    <cellStyle name="Normal 7" xfId="56" xr:uid="{00000000-0005-0000-0000-000038000000}"/>
    <cellStyle name="Normal 8" xfId="57" xr:uid="{00000000-0005-0000-0000-000039000000}"/>
    <cellStyle name="Normal 9" xfId="59" xr:uid="{00000000-0005-0000-0000-00003B000000}"/>
    <cellStyle name="Normal 9 2" xfId="85" xr:uid="{00000000-0005-0000-0000-000055000000}"/>
    <cellStyle name="Normal_bsif54annuelf02" xfId="29" xr:uid="{00000000-0005-0000-0000-00001D000000}"/>
    <cellStyle name="Percent" xfId="1" xr:uid="{00000000-0005-0000-0000-000001000000}"/>
    <cellStyle name="Pourcentage" xfId="7" xr:uid="{00000000-0005-0000-0000-000007000000}"/>
    <cellStyle name="Pourcentage 2" xfId="58" xr:uid="{00000000-0005-0000-0000-00003A000000}"/>
    <cellStyle name="STYL0 - Style1" xfId="20" xr:uid="{00000000-0005-0000-0000-000014000000}"/>
    <cellStyle name="STYL1 - Style2" xfId="21" xr:uid="{00000000-0005-0000-0000-000015000000}"/>
    <cellStyle name="STYL2 - Style3" xfId="22" xr:uid="{00000000-0005-0000-0000-000016000000}"/>
    <cellStyle name="STYL3 - Style4" xfId="23" xr:uid="{00000000-0005-0000-0000-000017000000}"/>
    <cellStyle name="STYL4 - Style5" xfId="24" xr:uid="{00000000-0005-0000-0000-000018000000}"/>
    <cellStyle name="STYL5 - Style6" xfId="25" xr:uid="{00000000-0005-0000-0000-000019000000}"/>
    <cellStyle name="STYL6 - Style7" xfId="26" xr:uid="{00000000-0005-0000-0000-00001A000000}"/>
    <cellStyle name="STYL7 - Style8" xfId="27" xr:uid="{00000000-0005-0000-0000-00001B000000}"/>
    <cellStyle name="Unlocked Input" xfId="8" xr:uid="{00000000-0005-0000-0000-000008000000}"/>
  </cellStyles>
  <dxfs count="13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theme="0"/>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183" formatCode="[$-1009]mmmm\ d\,\ yyyy;@"/>
    </dxf>
    <dxf>
      <numFmt numFmtId="183" formatCode="[$-1009]mmmm\ d\,\ yyyy;@"/>
    </dxf>
    <dxf>
      <numFmt numFmtId="183" formatCode="[$-1009]mmmm\ d\,\ yyyy;@"/>
    </dxf>
    <dxf>
      <font>
        <color theme="0" tint="-0.14966277047029022"/>
      </font>
    </dxf>
    <dxf>
      <font>
        <color theme="0" tint="-0.14966277047029022"/>
      </font>
    </dxf>
    <dxf>
      <font>
        <color theme="0" tint="-0.14966277047029022"/>
      </font>
    </dxf>
    <dxf>
      <numFmt numFmtId="183" formatCode="[$-1009]mmmm\ d\,\ yyyy;@"/>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s>
</file>

<file path=xl/ctrlProps/ctrlProp1.xml><?xml version="1.0" encoding="utf-8"?>
<formControlPr xmlns="http://schemas.microsoft.com/office/spreadsheetml/2009/9/main" objectType="CheckBox" fmlaLink="$F$26" lockText="1" noThreeD="1"/>
</file>

<file path=xl/ctrlProps/ctrlProp10.xml><?xml version="1.0" encoding="utf-8"?>
<formControlPr xmlns="http://schemas.microsoft.com/office/spreadsheetml/2009/9/main" objectType="CheckBox" fmlaLink="R26" lockText="1" noThreeD="1"/>
</file>

<file path=xl/ctrlProps/ctrlProp11.xml><?xml version="1.0" encoding="utf-8"?>
<formControlPr xmlns="http://schemas.microsoft.com/office/spreadsheetml/2009/9/main" objectType="CheckBox" fmlaLink="R28" lockText="1" noThreeD="1"/>
</file>

<file path=xl/ctrlProps/ctrlProp12.xml><?xml version="1.0" encoding="utf-8"?>
<formControlPr xmlns="http://schemas.microsoft.com/office/spreadsheetml/2009/9/main" objectType="CheckBox" fmlaLink="R30" lockText="1" noThreeD="1"/>
</file>

<file path=xl/ctrlProps/ctrlProp2.xml><?xml version="1.0" encoding="utf-8"?>
<formControlPr xmlns="http://schemas.microsoft.com/office/spreadsheetml/2009/9/main" objectType="CheckBox" fmlaLink="$F$28" lockText="1" noThreeD="1"/>
</file>

<file path=xl/ctrlProps/ctrlProp3.xml><?xml version="1.0" encoding="utf-8"?>
<formControlPr xmlns="http://schemas.microsoft.com/office/spreadsheetml/2009/9/main" objectType="CheckBox" fmlaLink="$F$30" lockText="1" noThreeD="1"/>
</file>

<file path=xl/ctrlProps/ctrlProp4.xml><?xml version="1.0" encoding="utf-8"?>
<formControlPr xmlns="http://schemas.microsoft.com/office/spreadsheetml/2009/9/main" objectType="CheckBox" fmlaLink="J26" lockText="1" noThreeD="1"/>
</file>

<file path=xl/ctrlProps/ctrlProp5.xml><?xml version="1.0" encoding="utf-8"?>
<formControlPr xmlns="http://schemas.microsoft.com/office/spreadsheetml/2009/9/main" objectType="CheckBox" fmlaLink="J28" lockText="1" noThreeD="1"/>
</file>

<file path=xl/ctrlProps/ctrlProp6.xml><?xml version="1.0" encoding="utf-8"?>
<formControlPr xmlns="http://schemas.microsoft.com/office/spreadsheetml/2009/9/main" objectType="CheckBox" fmlaLink="J30" lockText="1" noThreeD="1"/>
</file>

<file path=xl/ctrlProps/ctrlProp7.xml><?xml version="1.0" encoding="utf-8"?>
<formControlPr xmlns="http://schemas.microsoft.com/office/spreadsheetml/2009/9/main" objectType="CheckBox" fmlaLink="N30" lockText="1" noThreeD="1"/>
</file>

<file path=xl/ctrlProps/ctrlProp8.xml><?xml version="1.0" encoding="utf-8"?>
<formControlPr xmlns="http://schemas.microsoft.com/office/spreadsheetml/2009/9/main" objectType="CheckBox" fmlaLink="N28" lockText="1" noThreeD="1"/>
</file>

<file path=xl/ctrlProps/ctrlProp9.xml><?xml version="1.0" encoding="utf-8"?>
<formControlPr xmlns="http://schemas.microsoft.com/office/spreadsheetml/2009/9/main" objectType="CheckBox" fmlaLink="N2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hyperlink" Target="#TM_1100"/></Relationships>
</file>

<file path=xl/drawings/_rels/drawing11.xml.rels><?xml version="1.0" encoding="UTF-8" standalone="yes"?>
<Relationships xmlns="http://schemas.openxmlformats.org/package/2006/relationships"><Relationship Id="rId1" Type="http://schemas.openxmlformats.org/officeDocument/2006/relationships/hyperlink" Target="#TM_1100.1"/></Relationships>
</file>

<file path=xl/drawings/_rels/drawing12.xml.rels><?xml version="1.0" encoding="UTF-8" standalone="yes"?>
<Relationships xmlns="http://schemas.openxmlformats.org/package/2006/relationships"><Relationship Id="rId1" Type="http://schemas.openxmlformats.org/officeDocument/2006/relationships/hyperlink" Target="#TM_1100.2"/></Relationships>
</file>

<file path=xl/drawings/_rels/drawing13.xml.rels><?xml version="1.0" encoding="UTF-8" standalone="yes"?>
<Relationships xmlns="http://schemas.openxmlformats.org/package/2006/relationships"><Relationship Id="rId1" Type="http://schemas.openxmlformats.org/officeDocument/2006/relationships/hyperlink" Target="#'T des M - T of C'!A17"/></Relationships>
</file>

<file path=xl/drawings/_rels/drawing14.xml.rels><?xml version="1.0" encoding="UTF-8" standalone="yes"?>
<Relationships xmlns="http://schemas.openxmlformats.org/package/2006/relationships"><Relationship Id="rId1" Type="http://schemas.openxmlformats.org/officeDocument/2006/relationships/hyperlink" Target="#TM_1180"/></Relationships>
</file>

<file path=xl/drawings/_rels/drawing15.xml.rels><?xml version="1.0" encoding="UTF-8" standalone="yes"?>
<Relationships xmlns="http://schemas.openxmlformats.org/package/2006/relationships"><Relationship Id="rId1" Type="http://schemas.openxmlformats.org/officeDocument/2006/relationships/hyperlink" Target="#TM_1190"/></Relationships>
</file>

<file path=xl/drawings/_rels/drawing16.xml.rels><?xml version="1.0" encoding="UTF-8" standalone="yes"?>
<Relationships xmlns="http://schemas.openxmlformats.org/package/2006/relationships"><Relationship Id="rId1" Type="http://schemas.openxmlformats.org/officeDocument/2006/relationships/hyperlink" Target="#TM_1200"/></Relationships>
</file>

<file path=xl/drawings/_rels/drawing17.xml.rels><?xml version="1.0" encoding="UTF-8" standalone="yes"?>
<Relationships xmlns="http://schemas.openxmlformats.org/package/2006/relationships"><Relationship Id="rId1" Type="http://schemas.openxmlformats.org/officeDocument/2006/relationships/hyperlink" Target="#TM_1210"/></Relationships>
</file>

<file path=xl/drawings/_rels/drawing18.xml.rels><?xml version="1.0" encoding="UTF-8" standalone="yes"?>
<Relationships xmlns="http://schemas.openxmlformats.org/package/2006/relationships"><Relationship Id="rId1" Type="http://schemas.openxmlformats.org/officeDocument/2006/relationships/hyperlink" Target="#TM_1210.1"/></Relationships>
</file>

<file path=xl/drawings/_rels/drawing19.xml.rels><?xml version="1.0" encoding="UTF-8" standalone="yes"?>
<Relationships xmlns="http://schemas.openxmlformats.org/package/2006/relationships"><Relationship Id="rId1" Type="http://schemas.openxmlformats.org/officeDocument/2006/relationships/hyperlink" Target="#TM_1210.2"/></Relationships>
</file>

<file path=xl/drawings/_rels/drawing20.xml.rels><?xml version="1.0" encoding="UTF-8" standalone="yes"?>
<Relationships xmlns="http://schemas.openxmlformats.org/package/2006/relationships"><Relationship Id="rId1" Type="http://schemas.openxmlformats.org/officeDocument/2006/relationships/hyperlink" Target="#TM_1240"/></Relationships>
</file>

<file path=xl/drawings/_rels/drawing21.xml.rels><?xml version="1.0" encoding="UTF-8" standalone="yes"?>
<Relationships xmlns="http://schemas.openxmlformats.org/package/2006/relationships"><Relationship Id="rId1" Type="http://schemas.openxmlformats.org/officeDocument/2006/relationships/hyperlink" Target="#TM_1240.1"/></Relationships>
</file>

<file path=xl/drawings/_rels/drawing22.xml.rels><?xml version="1.0" encoding="UTF-8" standalone="yes"?>
<Relationships xmlns="http://schemas.openxmlformats.org/package/2006/relationships"><Relationship Id="rId1" Type="http://schemas.openxmlformats.org/officeDocument/2006/relationships/hyperlink" Target="#TM_1250"/></Relationships>
</file>

<file path=xl/drawings/_rels/drawing23.xml.rels><?xml version="1.0" encoding="UTF-8" standalone="yes"?>
<Relationships xmlns="http://schemas.openxmlformats.org/package/2006/relationships"><Relationship Id="rId1" Type="http://schemas.openxmlformats.org/officeDocument/2006/relationships/hyperlink" Target="#TM_1250.1"/></Relationships>
</file>

<file path=xl/drawings/_rels/drawing24.xml.rels><?xml version="1.0" encoding="UTF-8" standalone="yes"?>
<Relationships xmlns="http://schemas.openxmlformats.org/package/2006/relationships"><Relationship Id="rId1" Type="http://schemas.openxmlformats.org/officeDocument/2006/relationships/hyperlink" Target="#TM_1260"/></Relationships>
</file>

<file path=xl/drawings/_rels/drawing25.xml.rels><?xml version="1.0" encoding="UTF-8" standalone="yes"?>
<Relationships xmlns="http://schemas.openxmlformats.org/package/2006/relationships"><Relationship Id="rId1" Type="http://schemas.openxmlformats.org/officeDocument/2006/relationships/hyperlink" Target="#TM_1270"/></Relationships>
</file>

<file path=xl/drawings/_rels/drawing26.xml.rels><?xml version="1.0" encoding="UTF-8" standalone="yes"?>
<Relationships xmlns="http://schemas.openxmlformats.org/package/2006/relationships"><Relationship Id="rId1" Type="http://schemas.openxmlformats.org/officeDocument/2006/relationships/hyperlink" Target="#TM_1280"/></Relationships>
</file>

<file path=xl/drawings/_rels/drawing27.xml.rels><?xml version="1.0" encoding="UTF-8" standalone="yes"?>
<Relationships xmlns="http://schemas.openxmlformats.org/package/2006/relationships"><Relationship Id="rId1" Type="http://schemas.openxmlformats.org/officeDocument/2006/relationships/hyperlink" Target="#TM_1280.1"/></Relationships>
</file>

<file path=xl/drawings/_rels/drawing28.xml.rels><?xml version="1.0" encoding="UTF-8" standalone="yes"?>
<Relationships xmlns="http://schemas.openxmlformats.org/package/2006/relationships"><Relationship Id="rId1" Type="http://schemas.openxmlformats.org/officeDocument/2006/relationships/hyperlink" Target="#TM_1290"/></Relationships>
</file>

<file path=xl/drawings/_rels/drawing29.xml.rels><?xml version="1.0" encoding="UTF-8" standalone="yes"?>
<Relationships xmlns="http://schemas.openxmlformats.org/package/2006/relationships"><Relationship Id="rId1" Type="http://schemas.openxmlformats.org/officeDocument/2006/relationships/hyperlink" Target="#TM_1296"/></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hyperlink" Target="#TM_1297"/></Relationships>
</file>

<file path=xl/drawings/_rels/drawing31.xml.rels><?xml version="1.0" encoding="UTF-8" standalone="yes"?>
<Relationships xmlns="http://schemas.openxmlformats.org/package/2006/relationships"><Relationship Id="rId1" Type="http://schemas.openxmlformats.org/officeDocument/2006/relationships/hyperlink" Target="#TM_1297.1"/></Relationships>
</file>

<file path=xl/drawings/_rels/drawing32.xml.rels><?xml version="1.0" encoding="UTF-8" standalone="yes"?>
<Relationships xmlns="http://schemas.openxmlformats.org/package/2006/relationships"><Relationship Id="rId1" Type="http://schemas.openxmlformats.org/officeDocument/2006/relationships/hyperlink" Target="#TM_1298"/></Relationships>
</file>

<file path=xl/drawings/_rels/drawing33.xml.rels><?xml version="1.0" encoding="UTF-8" standalone="yes"?>
<Relationships xmlns="http://schemas.openxmlformats.org/package/2006/relationships"><Relationship Id="rId1" Type="http://schemas.openxmlformats.org/officeDocument/2006/relationships/hyperlink" Target="#TM_1400"/></Relationships>
</file>

<file path=xl/drawings/_rels/drawing34.xml.rels><?xml version="1.0" encoding="UTF-8" standalone="yes"?>
<Relationships xmlns="http://schemas.openxmlformats.org/package/2006/relationships"><Relationship Id="rId1" Type="http://schemas.openxmlformats.org/officeDocument/2006/relationships/hyperlink" Target="#TM_1410"/></Relationships>
</file>

<file path=xl/drawings/_rels/drawing35.xml.rels><?xml version="1.0" encoding="UTF-8" standalone="yes"?>
<Relationships xmlns="http://schemas.openxmlformats.org/package/2006/relationships"><Relationship Id="rId1" Type="http://schemas.openxmlformats.org/officeDocument/2006/relationships/hyperlink" Target="#TM_1500"/></Relationships>
</file>

<file path=xl/drawings/_rels/drawing36.xml.rels><?xml version="1.0" encoding="UTF-8" standalone="yes"?>
<Relationships xmlns="http://schemas.openxmlformats.org/package/2006/relationships"><Relationship Id="rId1" Type="http://schemas.openxmlformats.org/officeDocument/2006/relationships/hyperlink" Target="#TM_1610"/></Relationships>
</file>

<file path=xl/drawings/_rels/drawing37.xml.rels><?xml version="1.0" encoding="UTF-8" standalone="yes"?>
<Relationships xmlns="http://schemas.openxmlformats.org/package/2006/relationships"><Relationship Id="rId1" Type="http://schemas.openxmlformats.org/officeDocument/2006/relationships/hyperlink" Target="#TM_1610.1"/></Relationships>
</file>

<file path=xl/drawings/_rels/drawing38.xml.rels><?xml version="1.0" encoding="UTF-8" standalone="yes"?>
<Relationships xmlns="http://schemas.openxmlformats.org/package/2006/relationships"><Relationship Id="rId1" Type="http://schemas.openxmlformats.org/officeDocument/2006/relationships/hyperlink" Target="#TM_1610.2"/></Relationships>
</file>

<file path=xl/drawings/_rels/drawing39.xml.rels><?xml version="1.0" encoding="UTF-8" standalone="yes"?>
<Relationships xmlns="http://schemas.openxmlformats.org/package/2006/relationships"><Relationship Id="rId1" Type="http://schemas.openxmlformats.org/officeDocument/2006/relationships/hyperlink" Target="#TM_1610.3"/></Relationships>
</file>

<file path=xl/drawings/_rels/drawing4.xml.rels><?xml version="1.0" encoding="UTF-8" standalone="yes"?>
<Relationships xmlns="http://schemas.openxmlformats.org/package/2006/relationships"><Relationship Id="rId1" Type="http://schemas.openxmlformats.org/officeDocument/2006/relationships/hyperlink" Target="#TM_100"/></Relationships>
</file>

<file path=xl/drawings/_rels/drawing40.xml.rels><?xml version="1.0" encoding="UTF-8" standalone="yes"?>
<Relationships xmlns="http://schemas.openxmlformats.org/package/2006/relationships"><Relationship Id="rId1" Type="http://schemas.openxmlformats.org/officeDocument/2006/relationships/hyperlink" Target="#TM_1625"/></Relationships>
</file>

<file path=xl/drawings/_rels/drawing41.xml.rels><?xml version="1.0" encoding="UTF-8" standalone="yes"?>
<Relationships xmlns="http://schemas.openxmlformats.org/package/2006/relationships"><Relationship Id="rId1" Type="http://schemas.openxmlformats.org/officeDocument/2006/relationships/hyperlink" Target="#TM_1630"/></Relationships>
</file>

<file path=xl/drawings/_rels/drawing42.xml.rels><?xml version="1.0" encoding="UTF-8" standalone="yes"?>
<Relationships xmlns="http://schemas.openxmlformats.org/package/2006/relationships"><Relationship Id="rId1" Type="http://schemas.openxmlformats.org/officeDocument/2006/relationships/hyperlink" Target="#TM_1635"/></Relationships>
</file>

<file path=xl/drawings/_rels/drawing43.xml.rels><?xml version="1.0" encoding="UTF-8" standalone="yes"?>
<Relationships xmlns="http://schemas.openxmlformats.org/package/2006/relationships"><Relationship Id="rId1" Type="http://schemas.openxmlformats.org/officeDocument/2006/relationships/hyperlink" Target="#TM_1640"/></Relationships>
</file>

<file path=xl/drawings/_rels/drawing44.xml.rels><?xml version="1.0" encoding="UTF-8" standalone="yes"?>
<Relationships xmlns="http://schemas.openxmlformats.org/package/2006/relationships"><Relationship Id="rId1" Type="http://schemas.openxmlformats.org/officeDocument/2006/relationships/hyperlink" Target="#TM_1665"/></Relationships>
</file>

<file path=xl/drawings/_rels/drawing45.xml.rels><?xml version="1.0" encoding="UTF-8" standalone="yes"?>
<Relationships xmlns="http://schemas.openxmlformats.org/package/2006/relationships"><Relationship Id="rId1" Type="http://schemas.openxmlformats.org/officeDocument/2006/relationships/hyperlink" Target="#TM_2000"/></Relationships>
</file>

<file path=xl/drawings/_rels/drawing46.xml.rels><?xml version="1.0" encoding="UTF-8" standalone="yes"?>
<Relationships xmlns="http://schemas.openxmlformats.org/package/2006/relationships"><Relationship Id="rId1" Type="http://schemas.openxmlformats.org/officeDocument/2006/relationships/hyperlink" Target="#TM_2000.1"/></Relationships>
</file>

<file path=xl/drawings/_rels/drawing47.xml.rels><?xml version="1.0" encoding="UTF-8" standalone="yes"?>
<Relationships xmlns="http://schemas.openxmlformats.org/package/2006/relationships"><Relationship Id="rId1" Type="http://schemas.openxmlformats.org/officeDocument/2006/relationships/hyperlink" Target="#TM_2000.2"/></Relationships>
</file>

<file path=xl/drawings/_rels/drawing48.xml.rels><?xml version="1.0" encoding="UTF-8" standalone="yes"?>
<Relationships xmlns="http://schemas.openxmlformats.org/package/2006/relationships"><Relationship Id="rId1" Type="http://schemas.openxmlformats.org/officeDocument/2006/relationships/hyperlink" Target="#TM_2000.3"/></Relationships>
</file>

<file path=xl/drawings/_rels/drawing49.xml.rels><?xml version="1.0" encoding="UTF-8" standalone="yes"?>
<Relationships xmlns="http://schemas.openxmlformats.org/package/2006/relationships"><Relationship Id="rId1" Type="http://schemas.openxmlformats.org/officeDocument/2006/relationships/hyperlink" Target="#TM_2100"/></Relationships>
</file>

<file path=xl/drawings/_rels/drawing5.xml.rels><?xml version="1.0" encoding="UTF-8" standalone="yes"?>
<Relationships xmlns="http://schemas.openxmlformats.org/package/2006/relationships"><Relationship Id="rId1" Type="http://schemas.openxmlformats.org/officeDocument/2006/relationships/hyperlink" Target="#TM_300"/></Relationships>
</file>

<file path=xl/drawings/_rels/drawing50.xml.rels><?xml version="1.0" encoding="UTF-8" standalone="yes"?>
<Relationships xmlns="http://schemas.openxmlformats.org/package/2006/relationships"><Relationship Id="rId1" Type="http://schemas.openxmlformats.org/officeDocument/2006/relationships/hyperlink" Target="#TM_2110"/></Relationships>
</file>

<file path=xl/drawings/_rels/drawing51.xml.rels><?xml version="1.0" encoding="UTF-8" standalone="yes"?>
<Relationships xmlns="http://schemas.openxmlformats.org/package/2006/relationships"><Relationship Id="rId1" Type="http://schemas.openxmlformats.org/officeDocument/2006/relationships/hyperlink" Target="#TM_2345"/></Relationships>
</file>

<file path=xl/drawings/_rels/drawing52.xml.rels><?xml version="1.0" encoding="UTF-8" standalone="yes"?>
<Relationships xmlns="http://schemas.openxmlformats.org/package/2006/relationships"><Relationship Id="rId1" Type="http://schemas.openxmlformats.org/officeDocument/2006/relationships/hyperlink" Target="#TM_2400"/></Relationships>
</file>

<file path=xl/drawings/_rels/drawing53.xml.rels><?xml version="1.0" encoding="UTF-8" standalone="yes"?>
<Relationships xmlns="http://schemas.openxmlformats.org/package/2006/relationships"><Relationship Id="rId1" Type="http://schemas.openxmlformats.org/officeDocument/2006/relationships/hyperlink" Target="#TM_2680"/></Relationships>
</file>

<file path=xl/drawings/_rels/drawing54.xml.rels><?xml version="1.0" encoding="UTF-8" standalone="yes"?>
<Relationships xmlns="http://schemas.openxmlformats.org/package/2006/relationships"><Relationship Id="rId1" Type="http://schemas.openxmlformats.org/officeDocument/2006/relationships/hyperlink" Target="#TM_2680.1"/></Relationships>
</file>

<file path=xl/drawings/_rels/drawing55.xml.rels><?xml version="1.0" encoding="UTF-8" standalone="yes"?>
<Relationships xmlns="http://schemas.openxmlformats.org/package/2006/relationships"><Relationship Id="rId1" Type="http://schemas.openxmlformats.org/officeDocument/2006/relationships/hyperlink" Target="#TM_2680.2"/></Relationships>
</file>

<file path=xl/drawings/_rels/drawing56.xml.rels><?xml version="1.0" encoding="UTF-8" standalone="yes"?>
<Relationships xmlns="http://schemas.openxmlformats.org/package/2006/relationships"><Relationship Id="rId1" Type="http://schemas.openxmlformats.org/officeDocument/2006/relationships/hyperlink" Target="#TM_3510"/></Relationships>
</file>

<file path=xl/drawings/_rels/drawing57.xml.rels><?xml version="1.0" encoding="UTF-8" standalone="yes"?>
<Relationships xmlns="http://schemas.openxmlformats.org/package/2006/relationships"><Relationship Id="rId1" Type="http://schemas.openxmlformats.org/officeDocument/2006/relationships/hyperlink" Target="#TM_3765"/></Relationships>
</file>

<file path=xl/drawings/_rels/drawing58.xml.rels><?xml version="1.0" encoding="UTF-8" standalone="yes"?>
<Relationships xmlns="http://schemas.openxmlformats.org/package/2006/relationships"><Relationship Id="rId1" Type="http://schemas.openxmlformats.org/officeDocument/2006/relationships/hyperlink" Target="#TM_4010"/></Relationships>
</file>

<file path=xl/drawings/_rels/drawing59.xml.rels><?xml version="1.0" encoding="UTF-8" standalone="yes"?>
<Relationships xmlns="http://schemas.openxmlformats.org/package/2006/relationships"><Relationship Id="rId1" Type="http://schemas.openxmlformats.org/officeDocument/2006/relationships/hyperlink" Target="#TM_4045"/></Relationships>
</file>

<file path=xl/drawings/_rels/drawing6.xml.rels><?xml version="1.0" encoding="UTF-8" standalone="yes"?>
<Relationships xmlns="http://schemas.openxmlformats.org/package/2006/relationships"><Relationship Id="rId1" Type="http://schemas.openxmlformats.org/officeDocument/2006/relationships/hyperlink" Target="#TM_400"/></Relationships>
</file>

<file path=xl/drawings/_rels/drawing60.xml.rels><?xml version="1.0" encoding="UTF-8" standalone="yes"?>
<Relationships xmlns="http://schemas.openxmlformats.org/package/2006/relationships"><Relationship Id="rId1" Type="http://schemas.openxmlformats.org/officeDocument/2006/relationships/hyperlink" Target="#TM_4050"/></Relationships>
</file>

<file path=xl/drawings/_rels/drawing61.xml.rels><?xml version="1.0" encoding="UTF-8" standalone="yes"?>
<Relationships xmlns="http://schemas.openxmlformats.org/package/2006/relationships"><Relationship Id="rId1" Type="http://schemas.openxmlformats.org/officeDocument/2006/relationships/hyperlink" Target="#TM_4060"/></Relationships>
</file>

<file path=xl/drawings/_rels/drawing62.xml.rels><?xml version="1.0" encoding="UTF-8" standalone="yes"?>
<Relationships xmlns="http://schemas.openxmlformats.org/package/2006/relationships"><Relationship Id="rId1" Type="http://schemas.openxmlformats.org/officeDocument/2006/relationships/hyperlink" Target="#TM_4070"/></Relationships>
</file>

<file path=xl/drawings/_rels/drawing63.xml.rels><?xml version="1.0" encoding="UTF-8" standalone="yes"?>
<Relationships xmlns="http://schemas.openxmlformats.org/package/2006/relationships"><Relationship Id="rId1" Type="http://schemas.openxmlformats.org/officeDocument/2006/relationships/hyperlink" Target="#TM_4080"/></Relationships>
</file>

<file path=xl/drawings/_rels/drawing64.xml.rels><?xml version="1.0" encoding="UTF-8" standalone="yes"?>
<Relationships xmlns="http://schemas.openxmlformats.org/package/2006/relationships"><Relationship Id="rId1" Type="http://schemas.openxmlformats.org/officeDocument/2006/relationships/hyperlink" Target="#TM_4090"/></Relationships>
</file>

<file path=xl/drawings/_rels/drawing65.xml.rels><?xml version="1.0" encoding="UTF-8" standalone="yes"?>
<Relationships xmlns="http://schemas.openxmlformats.org/package/2006/relationships"><Relationship Id="rId1" Type="http://schemas.openxmlformats.org/officeDocument/2006/relationships/hyperlink" Target="#TM_4095"/></Relationships>
</file>

<file path=xl/drawings/_rels/drawing66.xml.rels><?xml version="1.0" encoding="UTF-8" standalone="yes"?>
<Relationships xmlns="http://schemas.openxmlformats.org/package/2006/relationships"><Relationship Id="rId1" Type="http://schemas.openxmlformats.org/officeDocument/2006/relationships/hyperlink" Target="#TM_4095"/></Relationships>
</file>

<file path=xl/drawings/_rels/drawing7.xml.rels><?xml version="1.0" encoding="UTF-8" standalone="yes"?>
<Relationships xmlns="http://schemas.openxmlformats.org/package/2006/relationships"><Relationship Id="rId1" Type="http://schemas.openxmlformats.org/officeDocument/2006/relationships/hyperlink" Target="#TM_500"/></Relationships>
</file>

<file path=xl/drawings/_rels/drawing8.xml.rels><?xml version="1.0" encoding="UTF-8" standalone="yes"?>
<Relationships xmlns="http://schemas.openxmlformats.org/package/2006/relationships"><Relationship Id="rId2" Type="http://schemas.openxmlformats.org/officeDocument/2006/relationships/hyperlink" Target="#'T des M - T of C'!A11"/><Relationship Id="rId1" Type="http://schemas.openxmlformats.org/officeDocument/2006/relationships/hyperlink" Target="#TM_100"/></Relationships>
</file>

<file path=xl/drawings/_rels/drawing9.xml.rels><?xml version="1.0" encoding="UTF-8" standalone="yes"?>
<Relationships xmlns="http://schemas.openxmlformats.org/package/2006/relationships"><Relationship Id="rId1" Type="http://schemas.openxmlformats.org/officeDocument/2006/relationships/hyperlink" Target="#TM_1000"/></Relationships>
</file>

<file path=xl/drawings/drawing1.xml><?xml version="1.0" encoding="utf-8"?>
<xdr:wsDr xmlns:xdr="http://schemas.openxmlformats.org/drawingml/2006/spreadsheetDrawing" xmlns:a="http://schemas.openxmlformats.org/drawingml/2006/main">
  <xdr:twoCellAnchor editAs="oneCell">
    <xdr:from>
      <xdr:col>0</xdr:col>
      <xdr:colOff>47628</xdr:colOff>
      <xdr:row>0</xdr:row>
      <xdr:rowOff>35718</xdr:rowOff>
    </xdr:from>
    <xdr:to>
      <xdr:col>5</xdr:col>
      <xdr:colOff>96417</xdr:colOff>
      <xdr:row>0</xdr:row>
      <xdr:rowOff>950118</xdr:rowOff>
    </xdr:to>
    <xdr:pic>
      <xdr:nvPicPr>
        <xdr:cNvPr id="2" name="Image 1" descr="http://intranet.lautorite.qc.ca/documents/relations-publiques/amf-couleur-petit.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38100"/>
          <a:ext cx="1762125"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85725</xdr:colOff>
          <xdr:row>25</xdr:row>
          <xdr:rowOff>104775</xdr:rowOff>
        </xdr:from>
        <xdr:to>
          <xdr:col>5</xdr:col>
          <xdr:colOff>247650</xdr:colOff>
          <xdr:row>25</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133350</xdr:rowOff>
        </xdr:from>
        <xdr:to>
          <xdr:col>5</xdr:col>
          <xdr:colOff>257175</xdr:colOff>
          <xdr:row>27</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142875</xdr:rowOff>
        </xdr:from>
        <xdr:to>
          <xdr:col>5</xdr:col>
          <xdr:colOff>219075</xdr:colOff>
          <xdr:row>29</xdr:row>
          <xdr:rowOff>333375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85725</xdr:rowOff>
        </xdr:from>
        <xdr:to>
          <xdr:col>9</xdr:col>
          <xdr:colOff>219075</xdr:colOff>
          <xdr:row>25</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27</xdr:row>
          <xdr:rowOff>123825</xdr:rowOff>
        </xdr:from>
        <xdr:to>
          <xdr:col>9</xdr:col>
          <xdr:colOff>219075</xdr:colOff>
          <xdr:row>27</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29</xdr:row>
          <xdr:rowOff>142875</xdr:rowOff>
        </xdr:from>
        <xdr:to>
          <xdr:col>9</xdr:col>
          <xdr:colOff>228600</xdr:colOff>
          <xdr:row>29</xdr:row>
          <xdr:rowOff>323850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xdr:row>
          <xdr:rowOff>133350</xdr:rowOff>
        </xdr:from>
        <xdr:to>
          <xdr:col>13</xdr:col>
          <xdr:colOff>228600</xdr:colOff>
          <xdr:row>29</xdr:row>
          <xdr:rowOff>314325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27</xdr:row>
          <xdr:rowOff>142875</xdr:rowOff>
        </xdr:from>
        <xdr:to>
          <xdr:col>13</xdr:col>
          <xdr:colOff>238125</xdr:colOff>
          <xdr:row>27</xdr:row>
          <xdr:rowOff>323850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25</xdr:row>
          <xdr:rowOff>133350</xdr:rowOff>
        </xdr:from>
        <xdr:to>
          <xdr:col>13</xdr:col>
          <xdr:colOff>238125</xdr:colOff>
          <xdr:row>25</xdr:row>
          <xdr:rowOff>314325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25</xdr:row>
          <xdr:rowOff>123825</xdr:rowOff>
        </xdr:from>
        <xdr:to>
          <xdr:col>17</xdr:col>
          <xdr:colOff>228600</xdr:colOff>
          <xdr:row>25</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27</xdr:row>
          <xdr:rowOff>171450</xdr:rowOff>
        </xdr:from>
        <xdr:to>
          <xdr:col>17</xdr:col>
          <xdr:colOff>219075</xdr:colOff>
          <xdr:row>27</xdr:row>
          <xdr:rowOff>352425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29</xdr:row>
          <xdr:rowOff>133350</xdr:rowOff>
        </xdr:from>
        <xdr:to>
          <xdr:col>17</xdr:col>
          <xdr:colOff>228600</xdr:colOff>
          <xdr:row>29</xdr:row>
          <xdr:rowOff>314325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C5D9F1"/>
            </a:solidFill>
            <a:ln>
              <a:noFill/>
            </a:ln>
            <a:extLs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en-US"/>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16</xdr:col>
      <xdr:colOff>685799</xdr:colOff>
      <xdr:row>5</xdr:row>
      <xdr:rowOff>171450</xdr:rowOff>
    </xdr:from>
    <xdr:to>
      <xdr:col>16</xdr:col>
      <xdr:colOff>941399</xdr:colOff>
      <xdr:row>6</xdr:row>
      <xdr:rowOff>114300</xdr:rowOff>
    </xdr:to>
    <xdr:sp macro="" textlink="" fLocksText="0">
      <xdr:nvSpPr>
        <xdr:cNvPr id="2" name="Flèche gauche 3">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900-000002000000}"/>
            </a:ext>
          </a:extLst>
        </xdr:cNvPr>
        <xdr:cNvSpPr/>
      </xdr:nvSpPr>
      <xdr:spPr>
        <a:xfrm>
          <a:off x="13363575"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881063</xdr:colOff>
      <xdr:row>5</xdr:row>
      <xdr:rowOff>178592</xdr:rowOff>
    </xdr:from>
    <xdr:to>
      <xdr:col>8</xdr:col>
      <xdr:colOff>1136663</xdr:colOff>
      <xdr:row>6</xdr:row>
      <xdr:rowOff>121292</xdr:rowOff>
    </xdr:to>
    <xdr:sp macro="" textlink="" fLocksText="0">
      <xdr:nvSpPr>
        <xdr:cNvPr id="4" name="Flèche gauche 3">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A00-000004000000}"/>
            </a:ext>
          </a:extLst>
        </xdr:cNvPr>
        <xdr:cNvSpPr/>
      </xdr:nvSpPr>
      <xdr:spPr>
        <a:xfrm>
          <a:off x="10182225" y="1533525"/>
          <a:ext cx="24765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859633</xdr:colOff>
      <xdr:row>5</xdr:row>
      <xdr:rowOff>176212</xdr:rowOff>
    </xdr:from>
    <xdr:to>
      <xdr:col>8</xdr:col>
      <xdr:colOff>1115233</xdr:colOff>
      <xdr:row>6</xdr:row>
      <xdr:rowOff>118912</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B00-000002000000}"/>
            </a:ext>
          </a:extLst>
        </xdr:cNvPr>
        <xdr:cNvSpPr/>
      </xdr:nvSpPr>
      <xdr:spPr>
        <a:xfrm>
          <a:off x="1015365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990600</xdr:colOff>
      <xdr:row>5</xdr:row>
      <xdr:rowOff>171450</xdr:rowOff>
    </xdr:from>
    <xdr:to>
      <xdr:col>14</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C00-000002000000}"/>
            </a:ext>
          </a:extLst>
        </xdr:cNvPr>
        <xdr:cNvSpPr/>
      </xdr:nvSpPr>
      <xdr:spPr>
        <a:xfrm>
          <a:off x="14468475"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twoCellAnchor>
    <xdr:from>
      <xdr:col>10</xdr:col>
      <xdr:colOff>317501</xdr:colOff>
      <xdr:row>3</xdr:row>
      <xdr:rowOff>10584</xdr:rowOff>
    </xdr:from>
    <xdr:to>
      <xdr:col>10</xdr:col>
      <xdr:colOff>536576</xdr:colOff>
      <xdr:row>3</xdr:row>
      <xdr:rowOff>220134</xdr:rowOff>
    </xdr:to>
    <xdr:sp macro="" textlink="" fLocksText="0">
      <xdr:nvSpPr>
        <xdr:cNvPr id="4" name="Étoile à 5 branches 1">
          <a:extLst>
            <a:ext uri="{FF2B5EF4-FFF2-40B4-BE49-F238E27FC236}">
              <a16:creationId xmlns:a16="http://schemas.microsoft.com/office/drawing/2014/main" id="{00000000-0008-0000-0C00-000004000000}"/>
            </a:ext>
          </a:extLst>
        </xdr:cNvPr>
        <xdr:cNvSpPr/>
      </xdr:nvSpPr>
      <xdr:spPr>
        <a:xfrm>
          <a:off x="10153650" y="790575"/>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D00-000002000000}"/>
            </a:ext>
          </a:extLst>
        </xdr:cNvPr>
        <xdr:cNvSpPr/>
      </xdr:nvSpPr>
      <xdr:spPr>
        <a:xfrm>
          <a:off x="53721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1000125</xdr:colOff>
      <xdr:row>5</xdr:row>
      <xdr:rowOff>171450</xdr:rowOff>
    </xdr:from>
    <xdr:to>
      <xdr:col>6</xdr:col>
      <xdr:colOff>1255725</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E00-000002000000}"/>
            </a:ext>
          </a:extLst>
        </xdr:cNvPr>
        <xdr:cNvSpPr/>
      </xdr:nvSpPr>
      <xdr:spPr>
        <a:xfrm>
          <a:off x="897255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981075</xdr:colOff>
      <xdr:row>5</xdr:row>
      <xdr:rowOff>171450</xdr:rowOff>
    </xdr:from>
    <xdr:to>
      <xdr:col>10</xdr:col>
      <xdr:colOff>1236675</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F00-000002000000}"/>
            </a:ext>
          </a:extLst>
        </xdr:cNvPr>
        <xdr:cNvSpPr/>
      </xdr:nvSpPr>
      <xdr:spPr>
        <a:xfrm>
          <a:off x="10544175"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425451</xdr:colOff>
      <xdr:row>4</xdr:row>
      <xdr:rowOff>84666</xdr:rowOff>
    </xdr:from>
    <xdr:to>
      <xdr:col>7</xdr:col>
      <xdr:colOff>681051</xdr:colOff>
      <xdr:row>4</xdr:row>
      <xdr:rowOff>187174</xdr:rowOff>
    </xdr:to>
    <xdr:sp macro="" textlink="" fLocksText="0">
      <xdr:nvSpPr>
        <xdr:cNvPr id="3" name="Flèche gauche 2">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000-000003000000}"/>
            </a:ext>
          </a:extLst>
        </xdr:cNvPr>
        <xdr:cNvSpPr/>
      </xdr:nvSpPr>
      <xdr:spPr>
        <a:xfrm>
          <a:off x="7781925" y="1152525"/>
          <a:ext cx="257175" cy="10477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828675</xdr:colOff>
      <xdr:row>5</xdr:row>
      <xdr:rowOff>180975</xdr:rowOff>
    </xdr:from>
    <xdr:to>
      <xdr:col>9</xdr:col>
      <xdr:colOff>1084275</xdr:colOff>
      <xdr:row>6</xdr:row>
      <xdr:rowOff>123825</xdr:rowOff>
    </xdr:to>
    <xdr:sp macro="" textlink="" fLocksText="0">
      <xdr:nvSpPr>
        <xdr:cNvPr id="3" name="Flèche gauche 2">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100-000003000000}"/>
            </a:ext>
          </a:extLst>
        </xdr:cNvPr>
        <xdr:cNvSpPr/>
      </xdr:nvSpPr>
      <xdr:spPr>
        <a:xfrm>
          <a:off x="93345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809625</xdr:colOff>
      <xdr:row>6</xdr:row>
      <xdr:rowOff>0</xdr:rowOff>
    </xdr:from>
    <xdr:to>
      <xdr:col>4</xdr:col>
      <xdr:colOff>1065225</xdr:colOff>
      <xdr:row>6</xdr:row>
      <xdr:rowOff>133350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200-000002000000}"/>
            </a:ext>
          </a:extLst>
        </xdr:cNvPr>
        <xdr:cNvSpPr/>
      </xdr:nvSpPr>
      <xdr:spPr>
        <a:xfrm>
          <a:off x="5934075" y="15430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81</xdr:row>
      <xdr:rowOff>180975</xdr:rowOff>
    </xdr:from>
    <xdr:to>
      <xdr:col>0</xdr:col>
      <xdr:colOff>504825</xdr:colOff>
      <xdr:row>83</xdr:row>
      <xdr:rowOff>9525</xdr:rowOff>
    </xdr:to>
    <xdr:sp macro="" textlink="" fLocksText="0">
      <xdr:nvSpPr>
        <xdr:cNvPr id="2" name="Étoile à 5 branches 1">
          <a:extLst>
            <a:ext uri="{FF2B5EF4-FFF2-40B4-BE49-F238E27FC236}">
              <a16:creationId xmlns:a16="http://schemas.microsoft.com/office/drawing/2014/main" id="{00000000-0008-0000-0100-000002000000}"/>
            </a:ext>
          </a:extLst>
        </xdr:cNvPr>
        <xdr:cNvSpPr/>
      </xdr:nvSpPr>
      <xdr:spPr>
        <a:xfrm>
          <a:off x="285750" y="17459325"/>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990600</xdr:colOff>
      <xdr:row>5</xdr:row>
      <xdr:rowOff>161925</xdr:rowOff>
    </xdr:from>
    <xdr:to>
      <xdr:col>7</xdr:col>
      <xdr:colOff>1246200</xdr:colOff>
      <xdr:row>6</xdr:row>
      <xdr:rowOff>104775</xdr:rowOff>
    </xdr:to>
    <xdr:sp macro="" textlink="" fLocksText="0">
      <xdr:nvSpPr>
        <xdr:cNvPr id="4" name="Flèche gauche 3">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300-000004000000}"/>
            </a:ext>
          </a:extLst>
        </xdr:cNvPr>
        <xdr:cNvSpPr/>
      </xdr:nvSpPr>
      <xdr:spPr>
        <a:xfrm>
          <a:off x="8201025"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1085850</xdr:colOff>
      <xdr:row>5</xdr:row>
      <xdr:rowOff>180975</xdr:rowOff>
    </xdr:from>
    <xdr:to>
      <xdr:col>3</xdr:col>
      <xdr:colOff>1341450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400-000002000000}"/>
            </a:ext>
          </a:extLst>
        </xdr:cNvPr>
        <xdr:cNvSpPr/>
      </xdr:nvSpPr>
      <xdr:spPr>
        <a:xfrm>
          <a:off x="581025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895350</xdr:colOff>
      <xdr:row>5</xdr:row>
      <xdr:rowOff>152400</xdr:rowOff>
    </xdr:from>
    <xdr:to>
      <xdr:col>10</xdr:col>
      <xdr:colOff>1150950</xdr:colOff>
      <xdr:row>6</xdr:row>
      <xdr:rowOff>95250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500-000002000000}"/>
            </a:ext>
          </a:extLst>
        </xdr:cNvPr>
        <xdr:cNvSpPr/>
      </xdr:nvSpPr>
      <xdr:spPr>
        <a:xfrm>
          <a:off x="9182100" y="13144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1085850</xdr:colOff>
      <xdr:row>5</xdr:row>
      <xdr:rowOff>180975</xdr:rowOff>
    </xdr:from>
    <xdr:to>
      <xdr:col>3</xdr:col>
      <xdr:colOff>1341450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600-000002000000}"/>
            </a:ext>
          </a:extLst>
        </xdr:cNvPr>
        <xdr:cNvSpPr/>
      </xdr:nvSpPr>
      <xdr:spPr>
        <a:xfrm>
          <a:off x="581025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1085850</xdr:colOff>
      <xdr:row>5</xdr:row>
      <xdr:rowOff>171450</xdr:rowOff>
    </xdr:from>
    <xdr:to>
      <xdr:col>3</xdr:col>
      <xdr:colOff>1341450</xdr:colOff>
      <xdr:row>6</xdr:row>
      <xdr:rowOff>114300</xdr:rowOff>
    </xdr:to>
    <xdr:sp macro="" textlink="" fLocksText="0">
      <xdr:nvSpPr>
        <xdr:cNvPr id="5" name="Flèche gauche 4">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700-000005000000}"/>
            </a:ext>
          </a:extLst>
        </xdr:cNvPr>
        <xdr:cNvSpPr/>
      </xdr:nvSpPr>
      <xdr:spPr>
        <a:xfrm>
          <a:off x="581025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1085850</xdr:colOff>
      <xdr:row>5</xdr:row>
      <xdr:rowOff>180975</xdr:rowOff>
    </xdr:from>
    <xdr:to>
      <xdr:col>3</xdr:col>
      <xdr:colOff>1341450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800-000002000000}"/>
            </a:ext>
          </a:extLst>
        </xdr:cNvPr>
        <xdr:cNvSpPr/>
      </xdr:nvSpPr>
      <xdr:spPr>
        <a:xfrm>
          <a:off x="5810250" y="1533525"/>
          <a:ext cx="257175" cy="14287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981075</xdr:colOff>
      <xdr:row>5</xdr:row>
      <xdr:rowOff>152400</xdr:rowOff>
    </xdr:from>
    <xdr:to>
      <xdr:col>8</xdr:col>
      <xdr:colOff>1236675</xdr:colOff>
      <xdr:row>6</xdr:row>
      <xdr:rowOff>95250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900-000002000000}"/>
            </a:ext>
          </a:extLst>
        </xdr:cNvPr>
        <xdr:cNvSpPr/>
      </xdr:nvSpPr>
      <xdr:spPr>
        <a:xfrm>
          <a:off x="8905875" y="1504950"/>
          <a:ext cx="257175" cy="14287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3</xdr:col>
      <xdr:colOff>1085850</xdr:colOff>
      <xdr:row>6</xdr:row>
      <xdr:rowOff>0</xdr:rowOff>
    </xdr:from>
    <xdr:to>
      <xdr:col>3</xdr:col>
      <xdr:colOff>1341450</xdr:colOff>
      <xdr:row>6</xdr:row>
      <xdr:rowOff>133350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A00-000002000000}"/>
            </a:ext>
          </a:extLst>
        </xdr:cNvPr>
        <xdr:cNvSpPr/>
      </xdr:nvSpPr>
      <xdr:spPr>
        <a:xfrm>
          <a:off x="6305550" y="16859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990600</xdr:colOff>
      <xdr:row>5</xdr:row>
      <xdr:rowOff>266700</xdr:rowOff>
    </xdr:from>
    <xdr:to>
      <xdr:col>7</xdr:col>
      <xdr:colOff>1246200</xdr:colOff>
      <xdr:row>6</xdr:row>
      <xdr:rowOff>114300</xdr:rowOff>
    </xdr:to>
    <xdr:sp macro="" textlink="" fLocksText="0">
      <xdr:nvSpPr>
        <xdr:cNvPr id="3" name="Flèche gauche 2">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B00-000003000000}"/>
            </a:ext>
          </a:extLst>
        </xdr:cNvPr>
        <xdr:cNvSpPr/>
      </xdr:nvSpPr>
      <xdr:spPr>
        <a:xfrm>
          <a:off x="8220075" y="1543050"/>
          <a:ext cx="257175" cy="11430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819150</xdr:colOff>
      <xdr:row>5</xdr:row>
      <xdr:rowOff>171450</xdr:rowOff>
    </xdr:from>
    <xdr:to>
      <xdr:col>5</xdr:col>
      <xdr:colOff>1074750</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C00-000002000000}"/>
            </a:ext>
          </a:extLst>
        </xdr:cNvPr>
        <xdr:cNvSpPr/>
      </xdr:nvSpPr>
      <xdr:spPr>
        <a:xfrm>
          <a:off x="571500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28575</xdr:rowOff>
    </xdr:from>
    <xdr:ext cx="1352550" cy="657225"/>
    <xdr:pic>
      <xdr:nvPicPr>
        <xdr:cNvPr id="2" name="Image 1" descr="http://intranet.lautorite.qc.ca/documents/relations-publiques/amf-couleur-petit.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9050" y="28575"/>
          <a:ext cx="1352550" cy="6572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0.xml><?xml version="1.0" encoding="utf-8"?>
<xdr:wsDr xmlns:xdr="http://schemas.openxmlformats.org/drawingml/2006/spreadsheetDrawing" xmlns:a="http://schemas.openxmlformats.org/drawingml/2006/main">
  <xdr:twoCellAnchor>
    <xdr:from>
      <xdr:col>13</xdr:col>
      <xdr:colOff>990600</xdr:colOff>
      <xdr:row>5</xdr:row>
      <xdr:rowOff>171450</xdr:rowOff>
    </xdr:from>
    <xdr:to>
      <xdr:col>13</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D00-000002000000}"/>
            </a:ext>
          </a:extLst>
        </xdr:cNvPr>
        <xdr:cNvSpPr/>
      </xdr:nvSpPr>
      <xdr:spPr>
        <a:xfrm>
          <a:off x="10696575"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990600</xdr:colOff>
      <xdr:row>5</xdr:row>
      <xdr:rowOff>171450</xdr:rowOff>
    </xdr:from>
    <xdr:to>
      <xdr:col>13</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E00-000002000000}"/>
            </a:ext>
          </a:extLst>
        </xdr:cNvPr>
        <xdr:cNvSpPr/>
      </xdr:nvSpPr>
      <xdr:spPr>
        <a:xfrm>
          <a:off x="1047750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18</xdr:col>
      <xdr:colOff>981075</xdr:colOff>
      <xdr:row>5</xdr:row>
      <xdr:rowOff>180975</xdr:rowOff>
    </xdr:from>
    <xdr:to>
      <xdr:col>18</xdr:col>
      <xdr:colOff>1236675</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1F00-000002000000}"/>
            </a:ext>
          </a:extLst>
        </xdr:cNvPr>
        <xdr:cNvSpPr/>
      </xdr:nvSpPr>
      <xdr:spPr>
        <a:xfrm>
          <a:off x="1224915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990600</xdr:colOff>
      <xdr:row>5</xdr:row>
      <xdr:rowOff>190500</xdr:rowOff>
    </xdr:from>
    <xdr:to>
      <xdr:col>5</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000-000002000000}"/>
            </a:ext>
          </a:extLst>
        </xdr:cNvPr>
        <xdr:cNvSpPr/>
      </xdr:nvSpPr>
      <xdr:spPr>
        <a:xfrm>
          <a:off x="8810625" y="15430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14</xdr:col>
      <xdr:colOff>161925</xdr:colOff>
      <xdr:row>5</xdr:row>
      <xdr:rowOff>180975</xdr:rowOff>
    </xdr:from>
    <xdr:to>
      <xdr:col>14</xdr:col>
      <xdr:colOff>417525</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100-000002000000}"/>
            </a:ext>
          </a:extLst>
        </xdr:cNvPr>
        <xdr:cNvSpPr/>
      </xdr:nvSpPr>
      <xdr:spPr>
        <a:xfrm>
          <a:off x="10791825"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11</xdr:col>
      <xdr:colOff>514350</xdr:colOff>
      <xdr:row>5</xdr:row>
      <xdr:rowOff>161925</xdr:rowOff>
    </xdr:from>
    <xdr:to>
      <xdr:col>11</xdr:col>
      <xdr:colOff>769950</xdr:colOff>
      <xdr:row>6</xdr:row>
      <xdr:rowOff>104775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200-000002000000}"/>
            </a:ext>
          </a:extLst>
        </xdr:cNvPr>
        <xdr:cNvSpPr/>
      </xdr:nvSpPr>
      <xdr:spPr>
        <a:xfrm>
          <a:off x="10782300"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981075</xdr:colOff>
      <xdr:row>5</xdr:row>
      <xdr:rowOff>152400</xdr:rowOff>
    </xdr:from>
    <xdr:to>
      <xdr:col>5</xdr:col>
      <xdr:colOff>1236675</xdr:colOff>
      <xdr:row>6</xdr:row>
      <xdr:rowOff>95250</xdr:rowOff>
    </xdr:to>
    <xdr:sp macro="" textlink="" fLocksText="0">
      <xdr:nvSpPr>
        <xdr:cNvPr id="4" name="Flèche gauche 3">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300-000004000000}"/>
            </a:ext>
          </a:extLst>
        </xdr:cNvPr>
        <xdr:cNvSpPr/>
      </xdr:nvSpPr>
      <xdr:spPr>
        <a:xfrm>
          <a:off x="8210550" y="15049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990600</xdr:colOff>
      <xdr:row>5</xdr:row>
      <xdr:rowOff>171450</xdr:rowOff>
    </xdr:from>
    <xdr:to>
      <xdr:col>7</xdr:col>
      <xdr:colOff>1246200</xdr:colOff>
      <xdr:row>6</xdr:row>
      <xdr:rowOff>114300</xdr:rowOff>
    </xdr:to>
    <xdr:sp macro="" textlink="" fLocksText="0">
      <xdr:nvSpPr>
        <xdr:cNvPr id="3" name="Flèche gauche 2">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400-000003000000}"/>
            </a:ext>
          </a:extLst>
        </xdr:cNvPr>
        <xdr:cNvSpPr/>
      </xdr:nvSpPr>
      <xdr:spPr>
        <a:xfrm>
          <a:off x="9210675" y="17430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6</xdr:col>
      <xdr:colOff>990600</xdr:colOff>
      <xdr:row>5</xdr:row>
      <xdr:rowOff>180975</xdr:rowOff>
    </xdr:from>
    <xdr:to>
      <xdr:col>6</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500-000002000000}"/>
            </a:ext>
          </a:extLst>
        </xdr:cNvPr>
        <xdr:cNvSpPr/>
      </xdr:nvSpPr>
      <xdr:spPr>
        <a:xfrm>
          <a:off x="67437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6</xdr:col>
      <xdr:colOff>990600</xdr:colOff>
      <xdr:row>5</xdr:row>
      <xdr:rowOff>161925</xdr:rowOff>
    </xdr:from>
    <xdr:to>
      <xdr:col>6</xdr:col>
      <xdr:colOff>1246200</xdr:colOff>
      <xdr:row>6</xdr:row>
      <xdr:rowOff>104775</xdr:rowOff>
    </xdr:to>
    <xdr:sp macro="" textlink="" fLocksText="0">
      <xdr:nvSpPr>
        <xdr:cNvPr id="3" name="Flèche gauche 2">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600-000003000000}"/>
            </a:ext>
          </a:extLst>
        </xdr:cNvPr>
        <xdr:cNvSpPr/>
      </xdr:nvSpPr>
      <xdr:spPr>
        <a:xfrm>
          <a:off x="6848475"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590550</xdr:colOff>
      <xdr:row>3</xdr:row>
      <xdr:rowOff>160866</xdr:rowOff>
    </xdr:from>
    <xdr:to>
      <xdr:col>6</xdr:col>
      <xdr:colOff>847725</xdr:colOff>
      <xdr:row>4</xdr:row>
      <xdr:rowOff>8466</xdr:rowOff>
    </xdr:to>
    <xdr:sp macro="" textlink="" fLocksText="0">
      <xdr:nvSpPr>
        <xdr:cNvPr id="6" name="Flèche gauche 5">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300-000006000000}"/>
            </a:ext>
          </a:extLst>
        </xdr:cNvPr>
        <xdr:cNvSpPr/>
      </xdr:nvSpPr>
      <xdr:spPr>
        <a:xfrm>
          <a:off x="7477125" y="9429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11</xdr:col>
      <xdr:colOff>971550</xdr:colOff>
      <xdr:row>5</xdr:row>
      <xdr:rowOff>161925</xdr:rowOff>
    </xdr:from>
    <xdr:to>
      <xdr:col>11</xdr:col>
      <xdr:colOff>1227150</xdr:colOff>
      <xdr:row>6</xdr:row>
      <xdr:rowOff>104775</xdr:rowOff>
    </xdr:to>
    <xdr:sp macro="" textlink="" fLocksText="0">
      <xdr:nvSpPr>
        <xdr:cNvPr id="4" name="Flèche gauche 3">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700-000004000000}"/>
            </a:ext>
          </a:extLst>
        </xdr:cNvPr>
        <xdr:cNvSpPr/>
      </xdr:nvSpPr>
      <xdr:spPr>
        <a:xfrm>
          <a:off x="10706100"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10</xdr:col>
      <xdr:colOff>828675</xdr:colOff>
      <xdr:row>5</xdr:row>
      <xdr:rowOff>276225</xdr:rowOff>
    </xdr:from>
    <xdr:to>
      <xdr:col>10</xdr:col>
      <xdr:colOff>1084275</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800-000002000000}"/>
            </a:ext>
          </a:extLst>
        </xdr:cNvPr>
        <xdr:cNvSpPr/>
      </xdr:nvSpPr>
      <xdr:spPr>
        <a:xfrm>
          <a:off x="12630150" y="1552575"/>
          <a:ext cx="25717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9</xdr:col>
      <xdr:colOff>981075</xdr:colOff>
      <xdr:row>5</xdr:row>
      <xdr:rowOff>171450</xdr:rowOff>
    </xdr:from>
    <xdr:to>
      <xdr:col>9</xdr:col>
      <xdr:colOff>1236675</xdr:colOff>
      <xdr:row>6</xdr:row>
      <xdr:rowOff>114300</xdr:rowOff>
    </xdr:to>
    <xdr:sp macro="" textlink="" fLocksText="0">
      <xdr:nvSpPr>
        <xdr:cNvPr id="5" name="Flèche gauche 4">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900-000005000000}"/>
            </a:ext>
          </a:extLst>
        </xdr:cNvPr>
        <xdr:cNvSpPr/>
      </xdr:nvSpPr>
      <xdr:spPr>
        <a:xfrm>
          <a:off x="83439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11</xdr:col>
      <xdr:colOff>990599</xdr:colOff>
      <xdr:row>5</xdr:row>
      <xdr:rowOff>180975</xdr:rowOff>
    </xdr:from>
    <xdr:to>
      <xdr:col>11</xdr:col>
      <xdr:colOff>1246199</xdr:colOff>
      <xdr:row>6</xdr:row>
      <xdr:rowOff>114300</xdr:rowOff>
    </xdr:to>
    <xdr:sp macro="" textlink="" fLocksText="0">
      <xdr:nvSpPr>
        <xdr:cNvPr id="4" name="Flèche gauche 3">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A00-000004000000}"/>
            </a:ext>
          </a:extLst>
        </xdr:cNvPr>
        <xdr:cNvSpPr/>
      </xdr:nvSpPr>
      <xdr:spPr>
        <a:xfrm>
          <a:off x="10420350" y="15430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B00-000002000000}"/>
            </a:ext>
          </a:extLst>
        </xdr:cNvPr>
        <xdr:cNvSpPr/>
      </xdr:nvSpPr>
      <xdr:spPr>
        <a:xfrm>
          <a:off x="53721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9</xdr:col>
      <xdr:colOff>981075</xdr:colOff>
      <xdr:row>5</xdr:row>
      <xdr:rowOff>161925</xdr:rowOff>
    </xdr:from>
    <xdr:to>
      <xdr:col>9</xdr:col>
      <xdr:colOff>1236675</xdr:colOff>
      <xdr:row>6</xdr:row>
      <xdr:rowOff>104775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C00-000002000000}"/>
            </a:ext>
          </a:extLst>
        </xdr:cNvPr>
        <xdr:cNvSpPr/>
      </xdr:nvSpPr>
      <xdr:spPr>
        <a:xfrm>
          <a:off x="8296275"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4</xdr:col>
      <xdr:colOff>964406</xdr:colOff>
      <xdr:row>5</xdr:row>
      <xdr:rowOff>130968</xdr:rowOff>
    </xdr:from>
    <xdr:to>
      <xdr:col>4</xdr:col>
      <xdr:colOff>1246200</xdr:colOff>
      <xdr:row>6</xdr:row>
      <xdr:rowOff>104775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D00-000002000000}"/>
            </a:ext>
          </a:extLst>
        </xdr:cNvPr>
        <xdr:cNvSpPr/>
      </xdr:nvSpPr>
      <xdr:spPr>
        <a:xfrm>
          <a:off x="6410325" y="1485900"/>
          <a:ext cx="285750" cy="1714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6</xdr:col>
      <xdr:colOff>971550</xdr:colOff>
      <xdr:row>5</xdr:row>
      <xdr:rowOff>161925</xdr:rowOff>
    </xdr:from>
    <xdr:to>
      <xdr:col>6</xdr:col>
      <xdr:colOff>1227150</xdr:colOff>
      <xdr:row>6</xdr:row>
      <xdr:rowOff>104775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E00-000002000000}"/>
            </a:ext>
          </a:extLst>
        </xdr:cNvPr>
        <xdr:cNvSpPr/>
      </xdr:nvSpPr>
      <xdr:spPr>
        <a:xfrm>
          <a:off x="7600950"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0</xdr:colOff>
      <xdr:row>11</xdr:row>
      <xdr:rowOff>14825</xdr:rowOff>
    </xdr:to>
    <xdr:sp macro="" textlink="">
      <xdr:nvSpPr>
        <xdr:cNvPr id="2" name="ZoneTexte 1">
          <a:extLst>
            <a:ext uri="{FF2B5EF4-FFF2-40B4-BE49-F238E27FC236}">
              <a16:creationId xmlns:a16="http://schemas.microsoft.com/office/drawing/2014/main" id="{00000000-0008-0000-2F00-000002000000}"/>
            </a:ext>
          </a:extLst>
        </xdr:cNvPr>
        <xdr:cNvSpPr txBox="1"/>
      </xdr:nvSpPr>
      <xdr:spPr>
        <a:xfrm>
          <a:off x="10715625" y="2981325"/>
          <a:ext cx="0" cy="19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fr-CA" sz="1100"/>
            <a:t>(d)</a:t>
          </a:r>
        </a:p>
      </xdr:txBody>
    </xdr:sp>
    <xdr:clientData/>
  </xdr:twoCellAnchor>
  <xdr:twoCellAnchor>
    <xdr:from>
      <xdr:col>11</xdr:col>
      <xdr:colOff>466725</xdr:colOff>
      <xdr:row>5</xdr:row>
      <xdr:rowOff>190500</xdr:rowOff>
    </xdr:from>
    <xdr:to>
      <xdr:col>11</xdr:col>
      <xdr:colOff>722325</xdr:colOff>
      <xdr:row>6</xdr:row>
      <xdr:rowOff>123825</xdr:rowOff>
    </xdr:to>
    <xdr:sp macro="" textlink="" fLocksText="0">
      <xdr:nvSpPr>
        <xdr:cNvPr id="3" name="Flèche gauche 2">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2F00-000003000000}"/>
            </a:ext>
          </a:extLst>
        </xdr:cNvPr>
        <xdr:cNvSpPr/>
      </xdr:nvSpPr>
      <xdr:spPr>
        <a:xfrm>
          <a:off x="10429875" y="1543050"/>
          <a:ext cx="25717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9</xdr:col>
      <xdr:colOff>990600</xdr:colOff>
      <xdr:row>5</xdr:row>
      <xdr:rowOff>180975</xdr:rowOff>
    </xdr:from>
    <xdr:to>
      <xdr:col>9</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000-000002000000}"/>
            </a:ext>
          </a:extLst>
        </xdr:cNvPr>
        <xdr:cNvSpPr/>
      </xdr:nvSpPr>
      <xdr:spPr>
        <a:xfrm>
          <a:off x="105918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455084</xdr:colOff>
      <xdr:row>4</xdr:row>
      <xdr:rowOff>31750</xdr:rowOff>
    </xdr:from>
    <xdr:to>
      <xdr:col>6</xdr:col>
      <xdr:colOff>815976</xdr:colOff>
      <xdr:row>4</xdr:row>
      <xdr:rowOff>230717</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400-000002000000}"/>
            </a:ext>
          </a:extLst>
        </xdr:cNvPr>
        <xdr:cNvSpPr/>
      </xdr:nvSpPr>
      <xdr:spPr>
        <a:xfrm>
          <a:off x="7038975" y="1095375"/>
          <a:ext cx="361950" cy="2000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9</xdr:col>
      <xdr:colOff>990600</xdr:colOff>
      <xdr:row>5</xdr:row>
      <xdr:rowOff>161925</xdr:rowOff>
    </xdr:from>
    <xdr:to>
      <xdr:col>9</xdr:col>
      <xdr:colOff>1246200</xdr:colOff>
      <xdr:row>6</xdr:row>
      <xdr:rowOff>104775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100-000002000000}"/>
            </a:ext>
          </a:extLst>
        </xdr:cNvPr>
        <xdr:cNvSpPr/>
      </xdr:nvSpPr>
      <xdr:spPr>
        <a:xfrm>
          <a:off x="10582275" y="15144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200-000002000000}"/>
            </a:ext>
          </a:extLst>
        </xdr:cNvPr>
        <xdr:cNvSpPr/>
      </xdr:nvSpPr>
      <xdr:spPr>
        <a:xfrm>
          <a:off x="550545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9</xdr:col>
      <xdr:colOff>990600</xdr:colOff>
      <xdr:row>5</xdr:row>
      <xdr:rowOff>171450</xdr:rowOff>
    </xdr:from>
    <xdr:to>
      <xdr:col>9</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300-000002000000}"/>
            </a:ext>
          </a:extLst>
        </xdr:cNvPr>
        <xdr:cNvSpPr/>
      </xdr:nvSpPr>
      <xdr:spPr>
        <a:xfrm>
          <a:off x="10391775"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981075</xdr:colOff>
      <xdr:row>5</xdr:row>
      <xdr:rowOff>180975</xdr:rowOff>
    </xdr:from>
    <xdr:to>
      <xdr:col>4</xdr:col>
      <xdr:colOff>1236675</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400-000002000000}"/>
            </a:ext>
          </a:extLst>
        </xdr:cNvPr>
        <xdr:cNvSpPr/>
      </xdr:nvSpPr>
      <xdr:spPr>
        <a:xfrm>
          <a:off x="6505575"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4</xdr:col>
      <xdr:colOff>990600</xdr:colOff>
      <xdr:row>5</xdr:row>
      <xdr:rowOff>180975</xdr:rowOff>
    </xdr:from>
    <xdr:to>
      <xdr:col>4</xdr:col>
      <xdr:colOff>1246200</xdr:colOff>
      <xdr:row>6</xdr:row>
      <xdr:rowOff>123825</xdr:rowOff>
    </xdr:to>
    <xdr:sp macro="" textlink="" fLocksText="0">
      <xdr:nvSpPr>
        <xdr:cNvPr id="3" name="Flèche gauche 2">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500-000003000000}"/>
            </a:ext>
          </a:extLst>
        </xdr:cNvPr>
        <xdr:cNvSpPr/>
      </xdr:nvSpPr>
      <xdr:spPr>
        <a:xfrm>
          <a:off x="706755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981075</xdr:colOff>
      <xdr:row>6</xdr:row>
      <xdr:rowOff>0</xdr:rowOff>
    </xdr:from>
    <xdr:to>
      <xdr:col>4</xdr:col>
      <xdr:colOff>1236675</xdr:colOff>
      <xdr:row>6</xdr:row>
      <xdr:rowOff>133350</xdr:rowOff>
    </xdr:to>
    <xdr:sp macro="" textlink="" fLocksText="0">
      <xdr:nvSpPr>
        <xdr:cNvPr id="4" name="Flèche gauche 3">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600-000004000000}"/>
            </a:ext>
          </a:extLst>
        </xdr:cNvPr>
        <xdr:cNvSpPr/>
      </xdr:nvSpPr>
      <xdr:spPr>
        <a:xfrm>
          <a:off x="7067550" y="15430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2</xdr:col>
      <xdr:colOff>1266825</xdr:colOff>
      <xdr:row>6</xdr:row>
      <xdr:rowOff>0</xdr:rowOff>
    </xdr:from>
    <xdr:to>
      <xdr:col>2</xdr:col>
      <xdr:colOff>1522425</xdr:colOff>
      <xdr:row>6</xdr:row>
      <xdr:rowOff>133350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700-000002000000}"/>
            </a:ext>
          </a:extLst>
        </xdr:cNvPr>
        <xdr:cNvSpPr/>
      </xdr:nvSpPr>
      <xdr:spPr>
        <a:xfrm>
          <a:off x="6276975" y="15430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2</xdr:col>
      <xdr:colOff>990600</xdr:colOff>
      <xdr:row>5</xdr:row>
      <xdr:rowOff>180975</xdr:rowOff>
    </xdr:from>
    <xdr:to>
      <xdr:col>2</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800-000002000000}"/>
            </a:ext>
          </a:extLst>
        </xdr:cNvPr>
        <xdr:cNvSpPr/>
      </xdr:nvSpPr>
      <xdr:spPr>
        <a:xfrm>
          <a:off x="592455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3</xdr:col>
      <xdr:colOff>990600</xdr:colOff>
      <xdr:row>5</xdr:row>
      <xdr:rowOff>180975</xdr:rowOff>
    </xdr:from>
    <xdr:to>
      <xdr:col>3</xdr:col>
      <xdr:colOff>1246200</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900-000002000000}"/>
            </a:ext>
          </a:extLst>
        </xdr:cNvPr>
        <xdr:cNvSpPr/>
      </xdr:nvSpPr>
      <xdr:spPr>
        <a:xfrm>
          <a:off x="5905500" y="153352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7</xdr:col>
      <xdr:colOff>981074</xdr:colOff>
      <xdr:row>6</xdr:row>
      <xdr:rowOff>0</xdr:rowOff>
    </xdr:from>
    <xdr:to>
      <xdr:col>7</xdr:col>
      <xdr:colOff>1236674</xdr:colOff>
      <xdr:row>6</xdr:row>
      <xdr:rowOff>133350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A00-000002000000}"/>
            </a:ext>
          </a:extLst>
        </xdr:cNvPr>
        <xdr:cNvSpPr/>
      </xdr:nvSpPr>
      <xdr:spPr>
        <a:xfrm>
          <a:off x="8915400" y="15430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590549</xdr:colOff>
      <xdr:row>5</xdr:row>
      <xdr:rowOff>21434</xdr:rowOff>
    </xdr:from>
    <xdr:to>
      <xdr:col>6</xdr:col>
      <xdr:colOff>846149</xdr:colOff>
      <xdr:row>5</xdr:row>
      <xdr:rowOff>154784</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500-000002000000}"/>
            </a:ext>
          </a:extLst>
        </xdr:cNvPr>
        <xdr:cNvSpPr/>
      </xdr:nvSpPr>
      <xdr:spPr>
        <a:xfrm>
          <a:off x="7153275" y="13716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16</xdr:col>
      <xdr:colOff>683680</xdr:colOff>
      <xdr:row>5</xdr:row>
      <xdr:rowOff>180975</xdr:rowOff>
    </xdr:from>
    <xdr:to>
      <xdr:col>16</xdr:col>
      <xdr:colOff>939280</xdr:colOff>
      <xdr:row>6</xdr:row>
      <xdr:rowOff>114301</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B00-000002000000}"/>
            </a:ext>
          </a:extLst>
        </xdr:cNvPr>
        <xdr:cNvSpPr/>
      </xdr:nvSpPr>
      <xdr:spPr>
        <a:xfrm>
          <a:off x="12896850" y="1533525"/>
          <a:ext cx="257175" cy="123825"/>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8</xdr:col>
      <xdr:colOff>990600</xdr:colOff>
      <xdr:row>5</xdr:row>
      <xdr:rowOff>171450</xdr:rowOff>
    </xdr:from>
    <xdr:to>
      <xdr:col>8</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C00-000002000000}"/>
            </a:ext>
          </a:extLst>
        </xdr:cNvPr>
        <xdr:cNvSpPr/>
      </xdr:nvSpPr>
      <xdr:spPr>
        <a:xfrm>
          <a:off x="902970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2</xdr:col>
      <xdr:colOff>1676399</xdr:colOff>
      <xdr:row>5</xdr:row>
      <xdr:rowOff>190500</xdr:rowOff>
    </xdr:from>
    <xdr:to>
      <xdr:col>2</xdr:col>
      <xdr:colOff>1912949</xdr:colOff>
      <xdr:row>6</xdr:row>
      <xdr:rowOff>123825</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D00-000002000000}"/>
            </a:ext>
          </a:extLst>
        </xdr:cNvPr>
        <xdr:cNvSpPr/>
      </xdr:nvSpPr>
      <xdr:spPr>
        <a:xfrm>
          <a:off x="5876925" y="1543050"/>
          <a:ext cx="23812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6</xdr:col>
      <xdr:colOff>990599</xdr:colOff>
      <xdr:row>6</xdr:row>
      <xdr:rowOff>0</xdr:rowOff>
    </xdr:from>
    <xdr:to>
      <xdr:col>6</xdr:col>
      <xdr:colOff>1246199</xdr:colOff>
      <xdr:row>6</xdr:row>
      <xdr:rowOff>133350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E00-000002000000}"/>
            </a:ext>
          </a:extLst>
        </xdr:cNvPr>
        <xdr:cNvSpPr/>
      </xdr:nvSpPr>
      <xdr:spPr>
        <a:xfrm>
          <a:off x="7239000" y="154305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4</xdr:col>
      <xdr:colOff>990600</xdr:colOff>
      <xdr:row>5</xdr:row>
      <xdr:rowOff>171450</xdr:rowOff>
    </xdr:from>
    <xdr:to>
      <xdr:col>4</xdr:col>
      <xdr:colOff>1246200</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3F00-000002000000}"/>
            </a:ext>
          </a:extLst>
        </xdr:cNvPr>
        <xdr:cNvSpPr/>
      </xdr:nvSpPr>
      <xdr:spPr>
        <a:xfrm>
          <a:off x="830580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2</xdr:col>
      <xdr:colOff>990600</xdr:colOff>
      <xdr:row>4</xdr:row>
      <xdr:rowOff>266700</xdr:rowOff>
    </xdr:from>
    <xdr:to>
      <xdr:col>2</xdr:col>
      <xdr:colOff>1246200</xdr:colOff>
      <xdr:row>5</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4000-000002000000}"/>
            </a:ext>
          </a:extLst>
        </xdr:cNvPr>
        <xdr:cNvSpPr/>
      </xdr:nvSpPr>
      <xdr:spPr>
        <a:xfrm>
          <a:off x="6724650" y="1333500"/>
          <a:ext cx="24765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7</xdr:col>
      <xdr:colOff>523875</xdr:colOff>
      <xdr:row>3</xdr:row>
      <xdr:rowOff>71437</xdr:rowOff>
    </xdr:from>
    <xdr:to>
      <xdr:col>7</xdr:col>
      <xdr:colOff>769950</xdr:colOff>
      <xdr:row>3</xdr:row>
      <xdr:rowOff>204787</xdr:rowOff>
    </xdr:to>
    <xdr:sp macro="" textlink="" fLocksText="0">
      <xdr:nvSpPr>
        <xdr:cNvPr id="5"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4100-000005000000}"/>
            </a:ext>
          </a:extLst>
        </xdr:cNvPr>
        <xdr:cNvSpPr/>
      </xdr:nvSpPr>
      <xdr:spPr>
        <a:xfrm>
          <a:off x="10782300" y="771525"/>
          <a:ext cx="247650"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990600</xdr:colOff>
      <xdr:row>5</xdr:row>
      <xdr:rowOff>171450</xdr:rowOff>
    </xdr:from>
    <xdr:to>
      <xdr:col>13</xdr:col>
      <xdr:colOff>1246200</xdr:colOff>
      <xdr:row>6</xdr:row>
      <xdr:rowOff>114300</xdr:rowOff>
    </xdr:to>
    <xdr:sp macro="" textlink="" fLocksText="0">
      <xdr:nvSpPr>
        <xdr:cNvPr id="4" name="Flèche gauche 3">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600-000004000000}"/>
            </a:ext>
          </a:extLst>
        </xdr:cNvPr>
        <xdr:cNvSpPr/>
      </xdr:nvSpPr>
      <xdr:spPr>
        <a:xfrm>
          <a:off x="11753850"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590550</xdr:colOff>
      <xdr:row>3</xdr:row>
      <xdr:rowOff>86783</xdr:rowOff>
    </xdr:from>
    <xdr:to>
      <xdr:col>6</xdr:col>
      <xdr:colOff>847725</xdr:colOff>
      <xdr:row>3</xdr:row>
      <xdr:rowOff>220133</xdr:rowOff>
    </xdr:to>
    <xdr:sp macro="" textlink="" fLocksText="0">
      <xdr:nvSpPr>
        <xdr:cNvPr id="2" name="Flèche gauche 5">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700-000002000000}"/>
            </a:ext>
          </a:extLst>
        </xdr:cNvPr>
        <xdr:cNvSpPr/>
      </xdr:nvSpPr>
      <xdr:spPr>
        <a:xfrm>
          <a:off x="7477125" y="8667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twoCellAnchor>
    <xdr:from>
      <xdr:col>6</xdr:col>
      <xdr:colOff>590550</xdr:colOff>
      <xdr:row>3</xdr:row>
      <xdr:rowOff>86783</xdr:rowOff>
    </xdr:from>
    <xdr:to>
      <xdr:col>6</xdr:col>
      <xdr:colOff>847725</xdr:colOff>
      <xdr:row>3</xdr:row>
      <xdr:rowOff>220133</xdr:rowOff>
    </xdr:to>
    <xdr:sp macro="" textlink="" fLocksText="0">
      <xdr:nvSpPr>
        <xdr:cNvPr id="3" name="Flèche gauche 5">
          <a:hlinkClick xmlns:r="http://schemas.openxmlformats.org/officeDocument/2006/relationships" r:id="rId2" tooltip="Retour à la Table des matières\Back to Table of Contents"/>
          <a:extLst>
            <a:ext uri="{FF2B5EF4-FFF2-40B4-BE49-F238E27FC236}">
              <a16:creationId xmlns:a16="http://schemas.microsoft.com/office/drawing/2014/main" id="{00000000-0008-0000-0700-000003000000}"/>
            </a:ext>
          </a:extLst>
        </xdr:cNvPr>
        <xdr:cNvSpPr/>
      </xdr:nvSpPr>
      <xdr:spPr>
        <a:xfrm>
          <a:off x="7477125" y="866775"/>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twoCellAnchor>
    <xdr:from>
      <xdr:col>3</xdr:col>
      <xdr:colOff>276225</xdr:colOff>
      <xdr:row>3</xdr:row>
      <xdr:rowOff>38100</xdr:rowOff>
    </xdr:from>
    <xdr:to>
      <xdr:col>3</xdr:col>
      <xdr:colOff>495300</xdr:colOff>
      <xdr:row>3</xdr:row>
      <xdr:rowOff>247650</xdr:rowOff>
    </xdr:to>
    <xdr:sp macro="" textlink="" fLocksText="0">
      <xdr:nvSpPr>
        <xdr:cNvPr id="4" name="Étoile à 5 branches 1">
          <a:extLst>
            <a:ext uri="{FF2B5EF4-FFF2-40B4-BE49-F238E27FC236}">
              <a16:creationId xmlns:a16="http://schemas.microsoft.com/office/drawing/2014/main" id="{00000000-0008-0000-0700-000004000000}"/>
            </a:ext>
          </a:extLst>
        </xdr:cNvPr>
        <xdr:cNvSpPr/>
      </xdr:nvSpPr>
      <xdr:spPr>
        <a:xfrm>
          <a:off x="5429250" y="819150"/>
          <a:ext cx="219075" cy="209550"/>
        </a:xfrm>
        <a:prstGeom prst="star5">
          <a:avLst/>
        </a:prstGeom>
        <a:solidFill>
          <a:srgbClr val="FF99CC"/>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ctr"/>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171449</xdr:colOff>
      <xdr:row>5</xdr:row>
      <xdr:rowOff>171450</xdr:rowOff>
    </xdr:from>
    <xdr:to>
      <xdr:col>6</xdr:col>
      <xdr:colOff>427049</xdr:colOff>
      <xdr:row>6</xdr:row>
      <xdr:rowOff>114300</xdr:rowOff>
    </xdr:to>
    <xdr:sp macro="" textlink="" fLocksText="0">
      <xdr:nvSpPr>
        <xdr:cNvPr id="2" name="Flèche gauche 1">
          <a:hlinkClick xmlns:r="http://schemas.openxmlformats.org/officeDocument/2006/relationships" r:id="rId1" tooltip="Retour à la Table des matières\Back to Table of Contents"/>
          <a:extLst>
            <a:ext uri="{FF2B5EF4-FFF2-40B4-BE49-F238E27FC236}">
              <a16:creationId xmlns:a16="http://schemas.microsoft.com/office/drawing/2014/main" id="{00000000-0008-0000-0800-000002000000}"/>
            </a:ext>
          </a:extLst>
        </xdr:cNvPr>
        <xdr:cNvSpPr/>
      </xdr:nvSpPr>
      <xdr:spPr>
        <a:xfrm>
          <a:off x="7115175" y="1524000"/>
          <a:ext cx="257175" cy="133350"/>
        </a:xfrm>
        <a:prstGeom prst="leftArrow">
          <a:avLst/>
        </a:prstGeom>
        <a:solidFill>
          <a:srgbClr val="00467F"/>
        </a:solidFill>
        <a:ln>
          <a:solidFill>
            <a:srgbClr val="9BB7D9"/>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fr-CA"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st\&#201;terna_pour%20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_D_Adj_Norm_Pru_Prat_Comm/_Normes/FORMULAIRES/COOPERATIVES/&#201;TATS%20FINANCIERS/2016_T1/Documents%20finaux/FORM_EA_COOP_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op&#233;ratives/Formulaire%20COOP_%202015_VF_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T des M - T of C"/>
      <sheetName val="Certification"/>
      <sheetName val="100"/>
      <sheetName val="300"/>
      <sheetName val="400"/>
      <sheetName val="500"/>
      <sheetName val="600"/>
      <sheetName val="700"/>
      <sheetName val="1000"/>
      <sheetName val="1100"/>
      <sheetName val="1100.1"/>
      <sheetName val="1100.2"/>
      <sheetName val="1100.4"/>
      <sheetName val="1180"/>
      <sheetName val="1190"/>
      <sheetName val="1200"/>
      <sheetName val="1210"/>
      <sheetName val="1210.1"/>
      <sheetName val="1210.2"/>
      <sheetName val="1240"/>
      <sheetName val="1240.1"/>
      <sheetName val="1250"/>
      <sheetName val="1250.1"/>
      <sheetName val="1260"/>
      <sheetName val="1270"/>
      <sheetName val="1280"/>
      <sheetName val="1280.1"/>
      <sheetName val="1290"/>
      <sheetName val="1296"/>
      <sheetName val="1297"/>
      <sheetName val="1297.1"/>
      <sheetName val="1298"/>
      <sheetName val="1400"/>
      <sheetName val="1410 "/>
      <sheetName val="1500"/>
      <sheetName val="1610"/>
      <sheetName val="1610.1"/>
      <sheetName val="1610.2"/>
      <sheetName val="1610.3"/>
      <sheetName val="1625"/>
      <sheetName val="1630"/>
      <sheetName val="1635"/>
      <sheetName val="1640"/>
      <sheetName val="1665"/>
      <sheetName val="2000"/>
      <sheetName val="2000.1"/>
      <sheetName val="2000.2"/>
      <sheetName val="2000.3"/>
      <sheetName val="2100"/>
      <sheetName val="2110"/>
      <sheetName val="2345"/>
      <sheetName val="2400"/>
      <sheetName val=" 2680"/>
      <sheetName val="2680.1"/>
      <sheetName val="2680.2"/>
      <sheetName val="3510"/>
      <sheetName val="3765"/>
      <sheetName val="4010"/>
      <sheetName val="4045"/>
      <sheetName val="4050"/>
      <sheetName val="4060"/>
      <sheetName val="4070"/>
      <sheetName val="4080"/>
      <sheetName val="4090"/>
      <sheetName val="4095"/>
      <sheetName val="5010"/>
      <sheetName val="Valid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AppData/Local/Microsoft/Windows/INetCache/IE/24KHOD06/_400_4000_03" TargetMode="Externa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hyperlink" Target="../../../../../../AppData/Local/Microsoft/Windows/INetCache/IE/24KHOD06/_P121009905" TargetMode="External"/><Relationship Id="rId2" Type="http://schemas.openxmlformats.org/officeDocument/2006/relationships/hyperlink" Target="../../../../../../AppData/Local/Microsoft/Windows/INetCache/IE/24KHOD06/_P121001007" TargetMode="External"/><Relationship Id="rId1" Type="http://schemas.openxmlformats.org/officeDocument/2006/relationships/hyperlink" Target="https://lautorite.qc.ca/fileadmin/AppData/Local/Microsoft/Windows/AppData/Local/Microsoft/Windows/INetCache/IE/6G2YT129/_100_1199_02" TargetMode="External"/><Relationship Id="rId6" Type="http://schemas.openxmlformats.org/officeDocument/2006/relationships/printerSettings" Target="../printerSettings/printerSettings67.bin"/><Relationship Id="rId5" Type="http://schemas.openxmlformats.org/officeDocument/2006/relationships/hyperlink" Target="../../../../../../AppData/Local/Microsoft/Windows/INetCache/IE/24KHOD06/_P121019905" TargetMode="External"/><Relationship Id="rId4" Type="http://schemas.openxmlformats.org/officeDocument/2006/relationships/hyperlink" Target="../../../../../../AppData/Local/Microsoft/Windows/INetCache/IE/24KHOD06/_P121039912"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4" tint="-0.24982451857051302"/>
    <pageSetUpPr fitToPage="1"/>
  </sheetPr>
  <dimension ref="A1:AB61"/>
  <sheetViews>
    <sheetView tabSelected="1" zoomScale="90" zoomScaleNormal="90" zoomScalePageLayoutView="30" workbookViewId="0">
      <selection activeCell="A2" sqref="A2:S2"/>
    </sheetView>
  </sheetViews>
  <sheetFormatPr baseColWidth="10" defaultColWidth="0" defaultRowHeight="15" outlineLevelCol="1"/>
  <cols>
    <col min="1" max="2" width="4.28515625" style="929" customWidth="1"/>
    <col min="3" max="3" width="8.5703125" style="929" customWidth="1"/>
    <col min="4" max="5" width="4.28515625" style="929" customWidth="1"/>
    <col min="6" max="6" width="4.42578125" style="929" customWidth="1"/>
    <col min="7" max="7" width="6.42578125" style="929" customWidth="1"/>
    <col min="8" max="9" width="9.7109375" style="929" customWidth="1"/>
    <col min="10" max="10" width="4.42578125" style="929" customWidth="1"/>
    <col min="11" max="11" width="6.42578125" style="929" customWidth="1"/>
    <col min="12" max="12" width="4.28515625" style="929" customWidth="1"/>
    <col min="13" max="13" width="14.7109375" style="929" customWidth="1"/>
    <col min="14" max="14" width="4.42578125" style="929" customWidth="1"/>
    <col min="15" max="15" width="6.42578125" style="929" customWidth="1"/>
    <col min="16" max="16" width="4.28515625" style="929" customWidth="1"/>
    <col min="17" max="17" width="8.5703125" style="929" customWidth="1"/>
    <col min="18" max="18" width="4.42578125" style="929" customWidth="1"/>
    <col min="19" max="19" width="6.42578125" style="929" customWidth="1"/>
    <col min="20" max="20" width="2.140625" style="929" customWidth="1"/>
    <col min="21" max="21" width="6.28515625" style="929" hidden="1" customWidth="1"/>
    <col min="22" max="22" width="45.7109375" style="929" hidden="1" customWidth="1" outlineLevel="1"/>
    <col min="23" max="23" width="38.28515625" style="929" hidden="1" customWidth="1" outlineLevel="1"/>
    <col min="24" max="24" width="9.42578125" style="929" hidden="1" customWidth="1" outlineLevel="1"/>
    <col min="25" max="25" width="8.7109375" style="929" hidden="1" customWidth="1" collapsed="1"/>
    <col min="26" max="16384" width="11.42578125" style="929" hidden="1"/>
  </cols>
  <sheetData>
    <row r="1" spans="1:23" ht="78.75" customHeight="1">
      <c r="A1" s="950"/>
      <c r="B1" s="951"/>
      <c r="C1" s="951"/>
      <c r="D1" s="951"/>
      <c r="E1" s="951"/>
      <c r="F1" s="951"/>
      <c r="G1" s="951"/>
      <c r="H1" s="951"/>
      <c r="I1" s="951"/>
      <c r="J1" s="951"/>
      <c r="K1" s="951"/>
      <c r="L1" s="951"/>
      <c r="M1" s="951"/>
      <c r="N1" s="951"/>
      <c r="O1" s="951"/>
      <c r="P1" s="951"/>
      <c r="Q1" s="951"/>
      <c r="R1" s="951"/>
      <c r="S1" s="1028"/>
      <c r="V1" s="929" t="s">
        <v>978</v>
      </c>
    </row>
    <row r="2" spans="1:23" ht="15.75">
      <c r="A2" s="1703" t="s">
        <v>979</v>
      </c>
      <c r="B2" s="1704"/>
      <c r="C2" s="1704"/>
      <c r="D2" s="1704"/>
      <c r="E2" s="1704"/>
      <c r="F2" s="1704"/>
      <c r="G2" s="1704"/>
      <c r="H2" s="1704"/>
      <c r="I2" s="1704"/>
      <c r="J2" s="1704"/>
      <c r="K2" s="1704"/>
      <c r="L2" s="1704"/>
      <c r="M2" s="1704"/>
      <c r="N2" s="1704"/>
      <c r="O2" s="1704"/>
      <c r="P2" s="1704"/>
      <c r="Q2" s="1704"/>
      <c r="R2" s="1704"/>
      <c r="S2" s="1705"/>
      <c r="V2" s="929" t="s">
        <v>968</v>
      </c>
      <c r="W2" s="248">
        <f>IF(A2="Formulaire français",0,IF(A2="SÉLECTIONNER LA LANGUE \ SELECT LANGUAGE",0,1))</f>
        <v>1</v>
      </c>
    </row>
    <row r="3" spans="1:23" ht="15.75">
      <c r="A3" s="933"/>
      <c r="B3" s="933"/>
      <c r="C3" s="933"/>
      <c r="D3" s="933"/>
      <c r="E3" s="933"/>
      <c r="F3" s="933"/>
      <c r="G3" s="933"/>
      <c r="H3" s="933"/>
      <c r="I3" s="933"/>
      <c r="J3" s="933"/>
      <c r="K3" s="933"/>
      <c r="L3" s="933"/>
      <c r="M3" s="933"/>
      <c r="N3" s="933"/>
      <c r="O3" s="933"/>
      <c r="P3" s="933"/>
      <c r="Q3" s="933"/>
      <c r="R3" s="933"/>
      <c r="S3" s="934"/>
      <c r="V3" s="929" t="s">
        <v>979</v>
      </c>
    </row>
    <row r="4" spans="1:23" ht="15.75">
      <c r="A4" s="933"/>
      <c r="B4" s="933"/>
      <c r="C4" s="933"/>
      <c r="D4" s="933"/>
      <c r="E4" s="933"/>
      <c r="F4" s="933"/>
      <c r="G4" s="933"/>
      <c r="H4" s="933"/>
      <c r="I4" s="933"/>
      <c r="J4" s="933"/>
      <c r="K4" s="933"/>
      <c r="L4" s="933"/>
      <c r="M4" s="933"/>
      <c r="N4" s="933"/>
      <c r="O4" s="933"/>
      <c r="P4" s="933"/>
      <c r="Q4" s="933"/>
      <c r="R4" s="933"/>
      <c r="S4" s="934"/>
      <c r="V4" s="929" t="s">
        <v>2675</v>
      </c>
    </row>
    <row r="5" spans="1:23" ht="15.75">
      <c r="A5" s="1717" t="s">
        <v>2674</v>
      </c>
      <c r="B5" s="1718"/>
      <c r="C5" s="1718"/>
      <c r="D5" s="1718"/>
      <c r="E5" s="1718"/>
      <c r="F5" s="1718"/>
      <c r="G5" s="1718"/>
      <c r="H5" s="1718"/>
      <c r="I5" s="1718"/>
      <c r="J5" s="1718"/>
      <c r="K5" s="1718"/>
      <c r="L5" s="1718"/>
      <c r="M5" s="1718"/>
      <c r="N5" s="1718"/>
      <c r="O5" s="1718"/>
      <c r="P5" s="1718"/>
      <c r="Q5" s="1718"/>
      <c r="R5" s="1718"/>
      <c r="S5" s="1719"/>
      <c r="V5" s="1044" t="s">
        <v>2673</v>
      </c>
      <c r="W5" s="248">
        <f>IF(A5="Consolidé \ Consolidated",0,1)</f>
        <v>1</v>
      </c>
    </row>
    <row r="6" spans="1:23" ht="21.75" customHeight="1">
      <c r="A6" s="928"/>
      <c r="S6" s="930"/>
      <c r="V6" s="1044" t="s">
        <v>2674</v>
      </c>
    </row>
    <row r="7" spans="1:23" ht="30" customHeight="1">
      <c r="A7" s="1706" t="str">
        <f>IF(Langue=0,V7,W7)</f>
        <v>TRUST COMPANY \ SAVINGS COMPANY</v>
      </c>
      <c r="B7" s="1707"/>
      <c r="C7" s="1707"/>
      <c r="D7" s="1707"/>
      <c r="E7" s="1707"/>
      <c r="F7" s="1707"/>
      <c r="G7" s="1707"/>
      <c r="H7" s="1707"/>
      <c r="I7" s="1707"/>
      <c r="J7" s="1707"/>
      <c r="K7" s="1707"/>
      <c r="L7" s="1707"/>
      <c r="M7" s="1707"/>
      <c r="N7" s="1707"/>
      <c r="O7" s="1707"/>
      <c r="P7" s="1707"/>
      <c r="Q7" s="1707"/>
      <c r="R7" s="1707"/>
      <c r="S7" s="1708"/>
      <c r="V7" s="929" t="s">
        <v>2676</v>
      </c>
      <c r="W7" s="947" t="s">
        <v>2677</v>
      </c>
    </row>
    <row r="8" spans="1:23" ht="15.75" customHeight="1">
      <c r="A8" s="2"/>
      <c r="B8" s="1"/>
      <c r="C8" s="1"/>
      <c r="D8" s="1"/>
      <c r="E8" s="1"/>
      <c r="F8" s="1"/>
      <c r="G8" s="1"/>
      <c r="H8" s="1"/>
      <c r="I8" s="1"/>
      <c r="J8" s="1"/>
      <c r="K8" s="1"/>
      <c r="L8" s="1"/>
      <c r="M8" s="1"/>
      <c r="N8" s="1"/>
      <c r="O8" s="1"/>
      <c r="P8" s="1"/>
      <c r="Q8" s="1"/>
      <c r="R8" s="1"/>
      <c r="S8" s="1696"/>
      <c r="V8" s="929" t="s">
        <v>982</v>
      </c>
      <c r="W8" s="929" t="s">
        <v>983</v>
      </c>
    </row>
    <row r="9" spans="1:23">
      <c r="A9" s="928"/>
      <c r="G9" s="37"/>
      <c r="H9" s="1015"/>
      <c r="J9" s="932" t="s">
        <v>333</v>
      </c>
      <c r="K9" s="1715" t="str">
        <f>IF(Langue=0,V8,W8)</f>
        <v>QEN</v>
      </c>
      <c r="L9" s="1715"/>
      <c r="M9" s="637"/>
      <c r="N9" s="249" t="s">
        <v>385</v>
      </c>
      <c r="O9" s="932"/>
      <c r="P9" s="932"/>
      <c r="Q9" s="932"/>
      <c r="R9" s="932"/>
      <c r="S9" s="930"/>
      <c r="V9" s="929" t="s">
        <v>834</v>
      </c>
      <c r="W9" s="929" t="s">
        <v>984</v>
      </c>
    </row>
    <row r="10" spans="1:23">
      <c r="A10" s="928"/>
      <c r="I10" s="932"/>
      <c r="J10" s="1716" t="str">
        <f>IF(Langue=0,V9,W9)</f>
        <v>Québec Enterprise Number (10 digits)</v>
      </c>
      <c r="K10" s="1716"/>
      <c r="L10" s="1716"/>
      <c r="M10" s="1716"/>
      <c r="N10" s="1716"/>
      <c r="O10" s="1716"/>
      <c r="P10" s="1716"/>
      <c r="Q10" s="932"/>
      <c r="R10" s="93"/>
      <c r="S10" s="389"/>
    </row>
    <row r="11" spans="1:23" ht="30" customHeight="1">
      <c r="A11" s="2"/>
      <c r="B11" s="1"/>
      <c r="C11" s="1"/>
      <c r="D11" s="1"/>
      <c r="E11" s="1"/>
      <c r="F11" s="1"/>
      <c r="G11" s="1"/>
      <c r="H11" s="1"/>
      <c r="I11" s="1"/>
      <c r="J11" s="1"/>
      <c r="K11" s="1"/>
      <c r="L11" s="1"/>
      <c r="M11" s="1"/>
      <c r="N11" s="1"/>
      <c r="O11" s="1"/>
      <c r="P11" s="1"/>
      <c r="Q11" s="1"/>
      <c r="R11" s="1"/>
      <c r="S11" s="1696"/>
    </row>
    <row r="12" spans="1:23">
      <c r="A12" s="543" t="s">
        <v>333</v>
      </c>
      <c r="B12" s="1712" t="str">
        <f>IF(Langue=0,V12,W12)</f>
        <v>Name of company:</v>
      </c>
      <c r="C12" s="1712"/>
      <c r="D12" s="1712"/>
      <c r="E12" s="1712"/>
      <c r="F12" s="1712"/>
      <c r="G12" s="1713"/>
      <c r="H12" s="1713"/>
      <c r="I12" s="1713"/>
      <c r="J12" s="1713"/>
      <c r="K12" s="1713"/>
      <c r="L12" s="1713"/>
      <c r="M12" s="1713"/>
      <c r="N12" s="1713"/>
      <c r="O12" s="1713"/>
      <c r="P12" s="1713"/>
      <c r="Q12" s="1713"/>
      <c r="R12" s="1714"/>
      <c r="S12" s="249" t="s">
        <v>194</v>
      </c>
      <c r="V12" s="929" t="s">
        <v>587</v>
      </c>
      <c r="W12" s="929" t="s">
        <v>985</v>
      </c>
    </row>
    <row r="13" spans="1:23" ht="29.25" customHeight="1">
      <c r="A13" s="2"/>
      <c r="B13" s="1"/>
      <c r="C13" s="1"/>
      <c r="D13" s="1"/>
      <c r="E13" s="1"/>
      <c r="F13" s="1"/>
      <c r="G13" s="1"/>
      <c r="H13" s="1"/>
      <c r="I13" s="1"/>
      <c r="J13" s="1"/>
      <c r="K13" s="1"/>
      <c r="L13" s="1"/>
      <c r="M13" s="1"/>
      <c r="N13" s="1"/>
      <c r="O13" s="1"/>
      <c r="P13" s="1"/>
      <c r="Q13" s="1"/>
      <c r="R13" s="1"/>
      <c r="S13" s="1696"/>
    </row>
    <row r="14" spans="1:23" ht="31.5" customHeight="1">
      <c r="A14" s="1700" t="str">
        <f>IF(Langue=0,V14,W14)</f>
        <v>QUÉBEC CHARTERED COMPANY</v>
      </c>
      <c r="B14" s="1701"/>
      <c r="C14" s="1701"/>
      <c r="D14" s="1701"/>
      <c r="E14" s="1701"/>
      <c r="F14" s="1701"/>
      <c r="G14" s="1701"/>
      <c r="H14" s="1701"/>
      <c r="I14" s="1701"/>
      <c r="J14" s="1701"/>
      <c r="K14" s="1701"/>
      <c r="L14" s="1701"/>
      <c r="M14" s="1701"/>
      <c r="N14" s="1701"/>
      <c r="O14" s="1701"/>
      <c r="P14" s="1701"/>
      <c r="Q14" s="1701"/>
      <c r="R14" s="1701"/>
      <c r="S14" s="1702"/>
      <c r="V14" s="111" t="s">
        <v>2212</v>
      </c>
      <c r="W14" s="111" t="s">
        <v>2260</v>
      </c>
    </row>
    <row r="15" spans="1:23" ht="36" customHeight="1">
      <c r="A15" s="1700" t="str">
        <f>IF(Langue=0,V15,W15)</f>
        <v>ANNUAL STATEMENT</v>
      </c>
      <c r="B15" s="1701"/>
      <c r="C15" s="1701"/>
      <c r="D15" s="1701"/>
      <c r="E15" s="1701"/>
      <c r="F15" s="1701"/>
      <c r="G15" s="1701"/>
      <c r="H15" s="1701"/>
      <c r="I15" s="1701"/>
      <c r="J15" s="1701"/>
      <c r="K15" s="1701"/>
      <c r="L15" s="1701"/>
      <c r="M15" s="1701"/>
      <c r="N15" s="1701"/>
      <c r="O15" s="1701"/>
      <c r="P15" s="1701"/>
      <c r="Q15" s="1701"/>
      <c r="R15" s="1701"/>
      <c r="S15" s="1702"/>
      <c r="V15" s="111" t="s">
        <v>176</v>
      </c>
      <c r="W15" s="111" t="s">
        <v>1001</v>
      </c>
    </row>
    <row r="16" spans="1:23" ht="36.75" customHeight="1">
      <c r="A16" s="1709" t="str">
        <f>IF(Langue=0,V16,W16)</f>
        <v>To:</v>
      </c>
      <c r="B16" s="1710"/>
      <c r="C16" s="1710"/>
      <c r="D16" s="1710"/>
      <c r="E16" s="1710"/>
      <c r="F16" s="1710"/>
      <c r="G16" s="1710"/>
      <c r="H16" s="1710"/>
      <c r="I16" s="1710"/>
      <c r="J16" s="1710"/>
      <c r="K16" s="1710"/>
      <c r="L16" s="1710"/>
      <c r="M16" s="1710"/>
      <c r="N16" s="1710"/>
      <c r="O16" s="1710"/>
      <c r="P16" s="1710"/>
      <c r="Q16" s="1710"/>
      <c r="R16" s="1710"/>
      <c r="S16" s="1711"/>
      <c r="V16" s="929" t="s">
        <v>562</v>
      </c>
      <c r="W16" s="929" t="s">
        <v>986</v>
      </c>
    </row>
    <row r="17" spans="1:24" ht="22.5" customHeight="1">
      <c r="A17" s="1706" t="str">
        <f>IF(Langue=0,V17,W17)</f>
        <v>THE AUTORITÉ DES MARCHÉS FINANCIERS</v>
      </c>
      <c r="B17" s="1707"/>
      <c r="C17" s="1707"/>
      <c r="D17" s="1707"/>
      <c r="E17" s="1707"/>
      <c r="F17" s="1707"/>
      <c r="G17" s="1707"/>
      <c r="H17" s="1707"/>
      <c r="I17" s="1707"/>
      <c r="J17" s="1707"/>
      <c r="K17" s="1707"/>
      <c r="L17" s="1707"/>
      <c r="M17" s="1707"/>
      <c r="N17" s="1707"/>
      <c r="O17" s="1707"/>
      <c r="P17" s="1707"/>
      <c r="Q17" s="1707"/>
      <c r="R17" s="1707"/>
      <c r="S17" s="1708"/>
      <c r="V17" s="929" t="s">
        <v>178</v>
      </c>
      <c r="W17" s="929" t="s">
        <v>999</v>
      </c>
    </row>
    <row r="18" spans="1:24" ht="30" customHeight="1">
      <c r="A18" s="544"/>
      <c r="B18" s="999"/>
      <c r="C18" s="999"/>
      <c r="D18" s="999"/>
      <c r="E18" s="999"/>
      <c r="F18" s="999"/>
      <c r="G18" s="999"/>
      <c r="H18" s="999"/>
      <c r="I18" s="999"/>
      <c r="J18" s="999"/>
      <c r="K18" s="999"/>
      <c r="L18" s="999"/>
      <c r="M18" s="999"/>
      <c r="N18" s="999"/>
      <c r="O18" s="999"/>
      <c r="P18" s="999"/>
      <c r="Q18" s="999"/>
      <c r="R18" s="999"/>
      <c r="S18" s="390" t="s">
        <v>324</v>
      </c>
    </row>
    <row r="19" spans="1:24">
      <c r="A19" s="928"/>
      <c r="C19" s="38" t="s">
        <v>333</v>
      </c>
      <c r="D19" s="95" t="str">
        <f>IF(Langue=0,V19,W19)</f>
        <v>For the fiscal year ended</v>
      </c>
      <c r="E19" s="1044"/>
      <c r="F19" s="1044"/>
      <c r="G19" s="20"/>
      <c r="H19" s="20"/>
      <c r="I19" s="20"/>
      <c r="J19" s="1698"/>
      <c r="K19" s="1698"/>
      <c r="L19" s="1698"/>
      <c r="M19" s="1698"/>
      <c r="N19" s="1698"/>
      <c r="O19" s="1699"/>
      <c r="P19" s="250" t="s">
        <v>200</v>
      </c>
      <c r="S19" s="930"/>
      <c r="V19" s="95" t="s">
        <v>1124</v>
      </c>
      <c r="W19" s="929" t="s">
        <v>1126</v>
      </c>
      <c r="X19" s="113" t="s">
        <v>1062</v>
      </c>
    </row>
    <row r="20" spans="1:24">
      <c r="A20" s="928"/>
      <c r="D20" s="935"/>
      <c r="F20" s="19"/>
      <c r="G20" s="19"/>
      <c r="H20" s="19"/>
      <c r="I20" s="19"/>
      <c r="J20" s="1697"/>
      <c r="K20" s="1697"/>
      <c r="L20" s="1697"/>
      <c r="M20" s="1697"/>
      <c r="N20" s="1697"/>
      <c r="O20" s="1697"/>
      <c r="S20" s="930"/>
      <c r="V20" s="95" t="s">
        <v>1125</v>
      </c>
      <c r="W20" s="929" t="s">
        <v>1127</v>
      </c>
      <c r="X20" s="113" t="s">
        <v>1061</v>
      </c>
    </row>
    <row r="21" spans="1:24">
      <c r="A21" s="928"/>
      <c r="S21" s="930"/>
      <c r="V21" s="929" t="s">
        <v>335</v>
      </c>
      <c r="W21" s="929" t="s">
        <v>1573</v>
      </c>
    </row>
    <row r="22" spans="1:24">
      <c r="A22" s="928"/>
      <c r="S22" s="930"/>
    </row>
    <row r="23" spans="1:24" ht="30" customHeight="1">
      <c r="A23" s="928"/>
      <c r="K23" s="1044"/>
      <c r="L23" s="1044"/>
      <c r="M23" s="1044"/>
      <c r="N23" s="1044"/>
      <c r="O23" s="1044"/>
      <c r="P23" s="1044"/>
      <c r="Q23" s="1044"/>
      <c r="S23" s="930"/>
    </row>
    <row r="24" spans="1:24" ht="15" customHeight="1">
      <c r="A24" s="464" t="s">
        <v>333</v>
      </c>
      <c r="B24" s="929" t="str">
        <f>IF(Langue=0,V24,W24)</f>
        <v>Other provinces and territories in which the company is licensed:</v>
      </c>
      <c r="M24" s="152"/>
      <c r="S24" s="930"/>
      <c r="V24" s="14" t="s">
        <v>563</v>
      </c>
      <c r="W24" s="14" t="s">
        <v>987</v>
      </c>
    </row>
    <row r="25" spans="1:24" ht="15" customHeight="1">
      <c r="A25" s="2"/>
      <c r="B25" s="1"/>
      <c r="C25" s="1"/>
      <c r="D25" s="1"/>
      <c r="E25" s="1"/>
      <c r="F25" s="1"/>
      <c r="G25" s="1"/>
      <c r="H25" s="1"/>
      <c r="I25" s="1"/>
      <c r="J25" s="1"/>
      <c r="K25" s="1"/>
      <c r="L25" s="1"/>
      <c r="M25" s="1"/>
      <c r="N25" s="1"/>
      <c r="O25" s="1"/>
      <c r="P25" s="1"/>
      <c r="Q25" s="1"/>
      <c r="R25" s="1"/>
      <c r="S25" s="1696"/>
      <c r="V25" s="14"/>
      <c r="W25" s="14"/>
    </row>
    <row r="26" spans="1:24" s="939" customFormat="1" ht="30" customHeight="1">
      <c r="A26" s="10" t="s">
        <v>54</v>
      </c>
      <c r="B26" s="11"/>
      <c r="C26" s="11"/>
      <c r="D26" s="11"/>
      <c r="E26" s="11"/>
      <c r="F26" s="251" t="b">
        <v>0</v>
      </c>
      <c r="G26" s="252" t="s">
        <v>181</v>
      </c>
      <c r="H26" s="11" t="s">
        <v>56</v>
      </c>
      <c r="I26" s="11"/>
      <c r="J26" s="251" t="b">
        <v>0</v>
      </c>
      <c r="K26" s="252" t="s">
        <v>182</v>
      </c>
      <c r="L26" s="3" t="str">
        <f>IF(Langue=0,V30,W30)</f>
        <v>Northern Territories</v>
      </c>
      <c r="M26" s="4"/>
      <c r="N26" s="251" t="b">
        <v>0</v>
      </c>
      <c r="O26" s="696" t="s">
        <v>183</v>
      </c>
      <c r="P26" s="4" t="str">
        <f>IF(Langue=0,V31,W31)</f>
        <v>Newfoundland /Labrador</v>
      </c>
      <c r="Q26" s="11"/>
      <c r="R26" s="251"/>
      <c r="S26" s="696" t="s">
        <v>184</v>
      </c>
      <c r="V26" s="939" t="s">
        <v>141</v>
      </c>
      <c r="W26" s="939" t="s">
        <v>988</v>
      </c>
    </row>
    <row r="27" spans="1:24">
      <c r="A27" s="7"/>
      <c r="B27" s="6"/>
      <c r="C27" s="6"/>
      <c r="D27" s="6"/>
      <c r="E27" s="6"/>
      <c r="F27" s="6"/>
      <c r="G27" s="6"/>
      <c r="H27" s="6"/>
      <c r="I27" s="6"/>
      <c r="J27" s="6"/>
      <c r="K27" s="6"/>
      <c r="L27" s="6"/>
      <c r="M27" s="6"/>
      <c r="N27" s="6"/>
      <c r="O27" s="6"/>
      <c r="P27" s="6"/>
      <c r="Q27" s="6"/>
      <c r="R27" s="6"/>
      <c r="S27" s="5"/>
      <c r="V27" s="929" t="s">
        <v>315</v>
      </c>
      <c r="W27" s="929" t="s">
        <v>989</v>
      </c>
    </row>
    <row r="28" spans="1:24" ht="30" customHeight="1">
      <c r="A28" s="10" t="str">
        <f>IF(Langue=0,V26,W26)</f>
        <v>British Columbia</v>
      </c>
      <c r="B28" s="11"/>
      <c r="C28" s="11"/>
      <c r="D28" s="11"/>
      <c r="E28" s="11"/>
      <c r="F28" s="251"/>
      <c r="G28" s="252" t="s">
        <v>185</v>
      </c>
      <c r="H28" s="8" t="str">
        <f>IF(Langue=0,V28,W28)</f>
        <v>New Brunswick</v>
      </c>
      <c r="I28" s="8"/>
      <c r="J28" s="251" t="b">
        <v>0</v>
      </c>
      <c r="K28" s="252" t="s">
        <v>187</v>
      </c>
      <c r="L28" s="11" t="s">
        <v>57</v>
      </c>
      <c r="M28" s="11"/>
      <c r="N28" s="251" t="b">
        <v>0</v>
      </c>
      <c r="O28" s="696" t="s">
        <v>189</v>
      </c>
      <c r="P28" s="11" t="s">
        <v>585</v>
      </c>
      <c r="Q28" s="11"/>
      <c r="R28" s="251"/>
      <c r="S28" s="696" t="s">
        <v>191</v>
      </c>
      <c r="V28" s="929" t="s">
        <v>60</v>
      </c>
      <c r="W28" s="929" t="s">
        <v>1342</v>
      </c>
    </row>
    <row r="29" spans="1:24">
      <c r="A29" s="7"/>
      <c r="B29" s="6"/>
      <c r="C29" s="6"/>
      <c r="D29" s="6"/>
      <c r="E29" s="6"/>
      <c r="F29" s="6"/>
      <c r="G29" s="6"/>
      <c r="H29" s="6"/>
      <c r="I29" s="6"/>
      <c r="J29" s="6"/>
      <c r="K29" s="6"/>
      <c r="L29" s="6"/>
      <c r="M29" s="6"/>
      <c r="N29" s="6"/>
      <c r="O29" s="6"/>
      <c r="P29" s="6"/>
      <c r="Q29" s="6"/>
      <c r="R29" s="6"/>
      <c r="S29" s="5"/>
      <c r="V29" s="929" t="s">
        <v>59</v>
      </c>
      <c r="W29" s="929" t="s">
        <v>1341</v>
      </c>
    </row>
    <row r="30" spans="1:24" ht="30" customHeight="1">
      <c r="A30" s="9" t="str">
        <f>IF(Langue=0,V27,W27)</f>
        <v>Prince Edward Island</v>
      </c>
      <c r="B30" s="8"/>
      <c r="C30" s="8"/>
      <c r="D30" s="8"/>
      <c r="E30" s="8"/>
      <c r="F30" s="251"/>
      <c r="G30" s="252" t="s">
        <v>186</v>
      </c>
      <c r="H30" s="11" t="str">
        <f>IF(Langue=0,V29,W29)</f>
        <v>Nova Scotia</v>
      </c>
      <c r="I30" s="11"/>
      <c r="J30" s="251" t="b">
        <v>0</v>
      </c>
      <c r="K30" s="252" t="s">
        <v>188</v>
      </c>
      <c r="L30" s="11" t="s">
        <v>55</v>
      </c>
      <c r="M30" s="11"/>
      <c r="N30" s="251"/>
      <c r="O30" s="696" t="s">
        <v>190</v>
      </c>
      <c r="P30" s="11" t="s">
        <v>823</v>
      </c>
      <c r="Q30" s="11"/>
      <c r="R30" s="251"/>
      <c r="S30" s="696" t="s">
        <v>192</v>
      </c>
      <c r="V30" s="929" t="s">
        <v>991</v>
      </c>
      <c r="W30" s="929" t="s">
        <v>990</v>
      </c>
    </row>
    <row r="31" spans="1:24" ht="30" customHeight="1">
      <c r="A31" s="928"/>
      <c r="S31" s="930"/>
      <c r="V31" s="929" t="s">
        <v>992</v>
      </c>
      <c r="W31" s="929" t="s">
        <v>993</v>
      </c>
    </row>
    <row r="32" spans="1:24">
      <c r="A32" s="928"/>
      <c r="S32" s="930"/>
      <c r="U32" s="253"/>
      <c r="V32" s="931" t="s">
        <v>179</v>
      </c>
      <c r="W32" s="929" t="s">
        <v>994</v>
      </c>
    </row>
    <row r="33" spans="1:28">
      <c r="A33" s="928"/>
      <c r="S33" s="930"/>
    </row>
    <row r="34" spans="1:28">
      <c r="A34" s="928"/>
      <c r="S34" s="930"/>
    </row>
    <row r="35" spans="1:28">
      <c r="A35" s="928"/>
      <c r="S35" s="930"/>
    </row>
    <row r="36" spans="1:28">
      <c r="A36" s="928"/>
      <c r="S36" s="930"/>
      <c r="V36" s="931" t="s">
        <v>202</v>
      </c>
      <c r="W36" s="931" t="s">
        <v>995</v>
      </c>
    </row>
    <row r="37" spans="1:28">
      <c r="A37" s="928"/>
      <c r="S37" s="930"/>
    </row>
    <row r="38" spans="1:28">
      <c r="A38" s="928"/>
      <c r="S38" s="930"/>
      <c r="V38" s="931" t="s">
        <v>193</v>
      </c>
      <c r="W38" s="929" t="s">
        <v>996</v>
      </c>
    </row>
    <row r="39" spans="1:28">
      <c r="A39" s="928"/>
      <c r="S39" s="930"/>
    </row>
    <row r="40" spans="1:28">
      <c r="A40" s="928"/>
      <c r="S40" s="930"/>
      <c r="V40" s="931" t="s">
        <v>354</v>
      </c>
      <c r="W40" s="929" t="s">
        <v>997</v>
      </c>
    </row>
    <row r="41" spans="1:28" ht="30" customHeight="1">
      <c r="A41" s="928"/>
      <c r="S41" s="930"/>
    </row>
    <row r="42" spans="1:28">
      <c r="A42" s="928"/>
      <c r="S42" s="930"/>
      <c r="V42" s="929" t="s">
        <v>586</v>
      </c>
      <c r="W42" s="929" t="s">
        <v>998</v>
      </c>
    </row>
    <row r="43" spans="1:28" ht="15" customHeight="1">
      <c r="A43" s="928"/>
      <c r="S43" s="930"/>
    </row>
    <row r="44" spans="1:28" ht="15" customHeight="1">
      <c r="A44" s="928"/>
      <c r="S44" s="930"/>
    </row>
    <row r="45" spans="1:28" ht="30" customHeight="1">
      <c r="A45" s="928"/>
      <c r="S45" s="930"/>
      <c r="AB45" s="101"/>
    </row>
    <row r="46" spans="1:28">
      <c r="A46" s="13" t="str">
        <f>IF(Langue=0,V46,W46)</f>
        <v>* Required field</v>
      </c>
      <c r="B46" s="12"/>
      <c r="C46" s="12"/>
      <c r="D46" s="12"/>
      <c r="S46" s="930"/>
      <c r="V46" s="929" t="s">
        <v>334</v>
      </c>
      <c r="W46" s="929" t="s">
        <v>1000</v>
      </c>
    </row>
    <row r="47" spans="1:28">
      <c r="A47" s="254"/>
      <c r="B47" s="638"/>
      <c r="C47" s="638"/>
      <c r="D47" s="638"/>
      <c r="E47" s="1020"/>
      <c r="F47" s="1020"/>
      <c r="G47" s="1020"/>
      <c r="H47" s="1020"/>
      <c r="I47" s="1020"/>
      <c r="J47" s="1020"/>
      <c r="K47" s="1020"/>
      <c r="L47" s="1020"/>
      <c r="M47" s="1020"/>
      <c r="N47" s="1020"/>
      <c r="O47" s="1020"/>
      <c r="P47" s="1020"/>
      <c r="Q47" s="1020"/>
      <c r="R47" s="1020"/>
      <c r="S47" s="1021"/>
    </row>
    <row r="48" spans="1:28">
      <c r="A48" s="255"/>
      <c r="B48" s="255"/>
      <c r="C48" s="255"/>
      <c r="D48" s="255"/>
    </row>
    <row r="49" spans="22:24">
      <c r="V49" s="676" t="s">
        <v>2162</v>
      </c>
      <c r="W49" s="677"/>
      <c r="X49" s="678"/>
    </row>
    <row r="50" spans="22:24">
      <c r="V50" s="679"/>
      <c r="W50" s="111"/>
      <c r="X50" s="680"/>
    </row>
    <row r="51" spans="22:24">
      <c r="V51" s="679"/>
      <c r="W51" s="111"/>
      <c r="X51" s="680"/>
    </row>
    <row r="52" spans="22:24">
      <c r="V52" s="679" t="s">
        <v>2160</v>
      </c>
      <c r="W52" s="111"/>
      <c r="X52" s="680"/>
    </row>
    <row r="53" spans="22:24">
      <c r="V53" s="679" t="s">
        <v>2161</v>
      </c>
      <c r="W53" s="111"/>
      <c r="X53" s="680"/>
    </row>
    <row r="54" spans="22:24">
      <c r="V54" s="679" t="s">
        <v>2163</v>
      </c>
      <c r="W54" s="111" t="s">
        <v>2164</v>
      </c>
      <c r="X54" s="680" t="s">
        <v>2165</v>
      </c>
    </row>
    <row r="55" spans="22:24">
      <c r="V55" s="681">
        <f>IF(A14="SOCIÉTÉ À CHARTE AUTRE QUE QUÉBÉCOISE",1,IF(A14="COMPANY OTHER THAN QUEBEC CHARTER",1,0))</f>
        <v>0</v>
      </c>
      <c r="W55" s="682">
        <f>IF(A15="ANNUAL STATEMENT",1,IF(A15="ÉTAT ANNUEL",1,0))</f>
        <v>1</v>
      </c>
      <c r="X55" s="683" t="b">
        <f>IF(AND(V55&gt;1,W55=1),1)</f>
        <v>0</v>
      </c>
    </row>
    <row r="57" spans="22:24">
      <c r="V57" s="676" t="s">
        <v>2166</v>
      </c>
      <c r="W57" s="677"/>
      <c r="X57" s="1028"/>
    </row>
    <row r="58" spans="22:24">
      <c r="V58" s="679"/>
      <c r="W58" s="111"/>
      <c r="X58" s="930"/>
    </row>
    <row r="59" spans="22:24">
      <c r="V59" s="679"/>
      <c r="W59" s="111"/>
      <c r="X59" s="930"/>
    </row>
    <row r="60" spans="22:24">
      <c r="V60" s="679" t="s">
        <v>176</v>
      </c>
      <c r="W60" s="111"/>
      <c r="X60" s="930"/>
    </row>
    <row r="61" spans="22:24">
      <c r="V61" s="681" t="s">
        <v>1001</v>
      </c>
      <c r="W61" s="682"/>
      <c r="X61" s="1021"/>
    </row>
  </sheetData>
  <mergeCells count="34">
    <mergeCell ref="A2:S2"/>
    <mergeCell ref="A7:S7"/>
    <mergeCell ref="A16:S16"/>
    <mergeCell ref="A17:S17"/>
    <mergeCell ref="A15:S15"/>
    <mergeCell ref="A8:S8"/>
    <mergeCell ref="A11:S11"/>
    <mergeCell ref="A13:S13"/>
    <mergeCell ref="B12:F12"/>
    <mergeCell ref="G12:R12"/>
    <mergeCell ref="K9:L9"/>
    <mergeCell ref="J10:P10"/>
    <mergeCell ref="A5:S5"/>
    <mergeCell ref="P30:Q30"/>
    <mergeCell ref="A25:S25"/>
    <mergeCell ref="J20:O20"/>
    <mergeCell ref="J19:O19"/>
    <mergeCell ref="A14:S14"/>
    <mergeCell ref="V24:V25"/>
    <mergeCell ref="W24:W25"/>
    <mergeCell ref="A46:D46"/>
    <mergeCell ref="L30:M30"/>
    <mergeCell ref="A26:E26"/>
    <mergeCell ref="A28:E28"/>
    <mergeCell ref="A30:E30"/>
    <mergeCell ref="H26:I26"/>
    <mergeCell ref="H28:I28"/>
    <mergeCell ref="H30:I30"/>
    <mergeCell ref="A27:S27"/>
    <mergeCell ref="A29:S29"/>
    <mergeCell ref="P26:Q26"/>
    <mergeCell ref="P28:Q28"/>
    <mergeCell ref="L26:M26"/>
    <mergeCell ref="L28:M28"/>
  </mergeCells>
  <conditionalFormatting sqref="J19:O19">
    <cfRule type="expression" dxfId="131" priority="1">
      <formula>$W$2=1</formula>
    </cfRule>
  </conditionalFormatting>
  <dataValidations count="4">
    <dataValidation type="whole" errorStyle="warning" allowBlank="1" showInputMessage="1" showErrorMessage="1" error="Le NEQ doit comporter 10 chiffres_x000a__x000a_The QEN is a 10 digit number" prompt="Le NEQ doit comporter 10 chiffres_x000a__x000a_The QEN is a 10 digit number" sqref="M9" xr:uid="{00000000-0002-0000-0000-000000000000}">
      <formula1>1000000000</formula1>
      <formula2>9999999999</formula2>
    </dataValidation>
    <dataValidation allowBlank="1" showInputMessage="1" showErrorMessage="1" prompt="Inscrire la date en format texte._x000a_Exemple: 31 décembre 2018_x000a__x000a_Enter the date in text format. _x000a_Example: December 31, 2018" sqref="J19:O19" xr:uid="{00000000-0002-0000-0000-000001000000}"/>
    <dataValidation type="list" allowBlank="1" showInputMessage="1" showErrorMessage="1" error="Sélectionner la langue à l'aide de la flèche à droite / Click the drop-down arrow to choose the language" prompt="Sélectionner la langue à l'aide de la flèche à droite_x000a__x000a_Click the drop-down arrow to choose the language" sqref="A2:S2" xr:uid="{00000000-0002-0000-0000-000002000000}">
      <formula1>$V$1:$V$3</formula1>
    </dataValidation>
    <dataValidation type="list" allowBlank="1" showInputMessage="1" showErrorMessage="1" error="Sélectionner la langue à l'aide de la flèche à droite / Click the drop-down arrow to choose the language" prompt="Sélectionner le format à l'aide de la flèche à droite _x000a__x000a_Click the drop-down arrow to choose the format" sqref="A5:S5" xr:uid="{00000000-0002-0000-0000-000003000000}">
      <formula1>$V$4:$V$6</formula1>
    </dataValidation>
  </dataValidations>
  <printOptions horizontalCentered="1"/>
  <pageMargins left="0.39370078740157499" right="0.39370078740157499" top="0.59055118110236204" bottom="0.59055118110236204" header="0.31496062992126" footer="0.31496062992126"/>
  <pageSetup scale="73" orientation="portrait" r:id="rId1"/>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Line="0" autoPict="0">
                <anchor moveWithCells="1">
                  <from>
                    <xdr:col>5</xdr:col>
                    <xdr:colOff>85725</xdr:colOff>
                    <xdr:row>25</xdr:row>
                    <xdr:rowOff>104775</xdr:rowOff>
                  </from>
                  <to>
                    <xdr:col>5</xdr:col>
                    <xdr:colOff>247650</xdr:colOff>
                    <xdr:row>25</xdr:row>
                    <xdr:rowOff>285750</xdr:rowOff>
                  </to>
                </anchor>
              </controlPr>
            </control>
          </mc:Choice>
        </mc:AlternateContent>
        <mc:AlternateContent xmlns:mc="http://schemas.openxmlformats.org/markup-compatibility/2006">
          <mc:Choice Requires="x14">
            <control shapeId="1031" r:id="rId5" name="Check Box 7">
              <controlPr defaultSize="0" autoLine="0" autoPict="0">
                <anchor moveWithCells="1">
                  <from>
                    <xdr:col>5</xdr:col>
                    <xdr:colOff>95250</xdr:colOff>
                    <xdr:row>27</xdr:row>
                    <xdr:rowOff>133350</xdr:rowOff>
                  </from>
                  <to>
                    <xdr:col>5</xdr:col>
                    <xdr:colOff>257175</xdr:colOff>
                    <xdr:row>27</xdr:row>
                    <xdr:rowOff>314325</xdr:rowOff>
                  </to>
                </anchor>
              </controlPr>
            </control>
          </mc:Choice>
        </mc:AlternateContent>
        <mc:AlternateContent xmlns:mc="http://schemas.openxmlformats.org/markup-compatibility/2006">
          <mc:Choice Requires="x14">
            <control shapeId="1033" r:id="rId6" name="Check Box 9">
              <controlPr defaultSize="0" autoLine="0" autoPict="0">
                <anchor moveWithCells="1">
                  <from>
                    <xdr:col>5</xdr:col>
                    <xdr:colOff>57150</xdr:colOff>
                    <xdr:row>29</xdr:row>
                    <xdr:rowOff>142875</xdr:rowOff>
                  </from>
                  <to>
                    <xdr:col>5</xdr:col>
                    <xdr:colOff>219075</xdr:colOff>
                    <xdr:row>29</xdr:row>
                    <xdr:rowOff>333375</xdr:rowOff>
                  </to>
                </anchor>
              </controlPr>
            </control>
          </mc:Choice>
        </mc:AlternateContent>
        <mc:AlternateContent xmlns:mc="http://schemas.openxmlformats.org/markup-compatibility/2006">
          <mc:Choice Requires="x14">
            <control shapeId="1036" r:id="rId7" name="Check Box 12">
              <controlPr defaultSize="0" autoLine="0" autoPict="0">
                <anchor moveWithCells="1">
                  <from>
                    <xdr:col>9</xdr:col>
                    <xdr:colOff>66675</xdr:colOff>
                    <xdr:row>25</xdr:row>
                    <xdr:rowOff>85725</xdr:rowOff>
                  </from>
                  <to>
                    <xdr:col>9</xdr:col>
                    <xdr:colOff>219075</xdr:colOff>
                    <xdr:row>25</xdr:row>
                    <xdr:rowOff>266700</xdr:rowOff>
                  </to>
                </anchor>
              </controlPr>
            </control>
          </mc:Choice>
        </mc:AlternateContent>
        <mc:AlternateContent xmlns:mc="http://schemas.openxmlformats.org/markup-compatibility/2006">
          <mc:Choice Requires="x14">
            <control shapeId="1044" r:id="rId8" name="Check Box 20">
              <controlPr defaultSize="0" autoLine="0" autoPict="0">
                <anchor moveWithCells="1">
                  <from>
                    <xdr:col>9</xdr:col>
                    <xdr:colOff>66675</xdr:colOff>
                    <xdr:row>27</xdr:row>
                    <xdr:rowOff>123825</xdr:rowOff>
                  </from>
                  <to>
                    <xdr:col>9</xdr:col>
                    <xdr:colOff>219075</xdr:colOff>
                    <xdr:row>27</xdr:row>
                    <xdr:rowOff>304800</xdr:rowOff>
                  </to>
                </anchor>
              </controlPr>
            </control>
          </mc:Choice>
        </mc:AlternateContent>
        <mc:AlternateContent xmlns:mc="http://schemas.openxmlformats.org/markup-compatibility/2006">
          <mc:Choice Requires="x14">
            <control shapeId="1045" r:id="rId9" name="Check Box 21">
              <controlPr defaultSize="0" autoLine="0" autoPict="0">
                <anchor moveWithCells="1">
                  <from>
                    <xdr:col>9</xdr:col>
                    <xdr:colOff>76200</xdr:colOff>
                    <xdr:row>29</xdr:row>
                    <xdr:rowOff>142875</xdr:rowOff>
                  </from>
                  <to>
                    <xdr:col>9</xdr:col>
                    <xdr:colOff>228600</xdr:colOff>
                    <xdr:row>29</xdr:row>
                    <xdr:rowOff>323850</xdr:rowOff>
                  </to>
                </anchor>
              </controlPr>
            </control>
          </mc:Choice>
        </mc:AlternateContent>
        <mc:AlternateContent xmlns:mc="http://schemas.openxmlformats.org/markup-compatibility/2006">
          <mc:Choice Requires="x14">
            <control shapeId="1046" r:id="rId10" name="Check Box 22">
              <controlPr defaultSize="0" autoLine="0" autoPict="0">
                <anchor moveWithCells="1">
                  <from>
                    <xdr:col>13</xdr:col>
                    <xdr:colOff>57150</xdr:colOff>
                    <xdr:row>29</xdr:row>
                    <xdr:rowOff>133350</xdr:rowOff>
                  </from>
                  <to>
                    <xdr:col>13</xdr:col>
                    <xdr:colOff>228600</xdr:colOff>
                    <xdr:row>29</xdr:row>
                    <xdr:rowOff>314325</xdr:rowOff>
                  </to>
                </anchor>
              </controlPr>
            </control>
          </mc:Choice>
        </mc:AlternateContent>
        <mc:AlternateContent xmlns:mc="http://schemas.openxmlformats.org/markup-compatibility/2006">
          <mc:Choice Requires="x14">
            <control shapeId="1047" r:id="rId11" name="Check Box 23">
              <controlPr defaultSize="0" autoLine="0" autoPict="0">
                <anchor moveWithCells="1">
                  <from>
                    <xdr:col>13</xdr:col>
                    <xdr:colOff>66675</xdr:colOff>
                    <xdr:row>27</xdr:row>
                    <xdr:rowOff>142875</xdr:rowOff>
                  </from>
                  <to>
                    <xdr:col>13</xdr:col>
                    <xdr:colOff>238125</xdr:colOff>
                    <xdr:row>27</xdr:row>
                    <xdr:rowOff>323850</xdr:rowOff>
                  </to>
                </anchor>
              </controlPr>
            </control>
          </mc:Choice>
        </mc:AlternateContent>
        <mc:AlternateContent xmlns:mc="http://schemas.openxmlformats.org/markup-compatibility/2006">
          <mc:Choice Requires="x14">
            <control shapeId="1048" r:id="rId12" name="Check Box 24">
              <controlPr defaultSize="0" autoLine="0" autoPict="0">
                <anchor moveWithCells="1">
                  <from>
                    <xdr:col>13</xdr:col>
                    <xdr:colOff>66675</xdr:colOff>
                    <xdr:row>25</xdr:row>
                    <xdr:rowOff>133350</xdr:rowOff>
                  </from>
                  <to>
                    <xdr:col>13</xdr:col>
                    <xdr:colOff>238125</xdr:colOff>
                    <xdr:row>25</xdr:row>
                    <xdr:rowOff>314325</xdr:rowOff>
                  </to>
                </anchor>
              </controlPr>
            </control>
          </mc:Choice>
        </mc:AlternateContent>
        <mc:AlternateContent xmlns:mc="http://schemas.openxmlformats.org/markup-compatibility/2006">
          <mc:Choice Requires="x14">
            <control shapeId="1049" r:id="rId13" name="Check Box 25">
              <controlPr defaultSize="0" autoLine="0" autoPict="0">
                <anchor moveWithCells="1">
                  <from>
                    <xdr:col>17</xdr:col>
                    <xdr:colOff>66675</xdr:colOff>
                    <xdr:row>25</xdr:row>
                    <xdr:rowOff>123825</xdr:rowOff>
                  </from>
                  <to>
                    <xdr:col>17</xdr:col>
                    <xdr:colOff>228600</xdr:colOff>
                    <xdr:row>25</xdr:row>
                    <xdr:rowOff>304800</xdr:rowOff>
                  </to>
                </anchor>
              </controlPr>
            </control>
          </mc:Choice>
        </mc:AlternateContent>
        <mc:AlternateContent xmlns:mc="http://schemas.openxmlformats.org/markup-compatibility/2006">
          <mc:Choice Requires="x14">
            <control shapeId="1050" r:id="rId14" name="Check Box 26">
              <controlPr defaultSize="0" autoLine="0" autoPict="0">
                <anchor moveWithCells="1">
                  <from>
                    <xdr:col>17</xdr:col>
                    <xdr:colOff>57150</xdr:colOff>
                    <xdr:row>27</xdr:row>
                    <xdr:rowOff>171450</xdr:rowOff>
                  </from>
                  <to>
                    <xdr:col>17</xdr:col>
                    <xdr:colOff>219075</xdr:colOff>
                    <xdr:row>27</xdr:row>
                    <xdr:rowOff>352425</xdr:rowOff>
                  </to>
                </anchor>
              </controlPr>
            </control>
          </mc:Choice>
        </mc:AlternateContent>
        <mc:AlternateContent xmlns:mc="http://schemas.openxmlformats.org/markup-compatibility/2006">
          <mc:Choice Requires="x14">
            <control shapeId="1051" r:id="rId15" name="Check Box 27">
              <controlPr defaultSize="0" autoLine="0" autoPict="0">
                <anchor moveWithCells="1">
                  <from>
                    <xdr:col>17</xdr:col>
                    <xdr:colOff>66675</xdr:colOff>
                    <xdr:row>29</xdr:row>
                    <xdr:rowOff>133350</xdr:rowOff>
                  </from>
                  <to>
                    <xdr:col>17</xdr:col>
                    <xdr:colOff>228600</xdr:colOff>
                    <xdr:row>29</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tabColor theme="6" tint="0.39997558519241921"/>
  </sheetPr>
  <dimension ref="A1:U171"/>
  <sheetViews>
    <sheetView zoomScale="90" zoomScaleNormal="90" workbookViewId="0">
      <selection activeCell="J17" sqref="J17"/>
    </sheetView>
  </sheetViews>
  <sheetFormatPr baseColWidth="10" defaultColWidth="0" defaultRowHeight="15" outlineLevelCol="1"/>
  <cols>
    <col min="1" max="1" width="9.42578125" style="997" customWidth="1"/>
    <col min="2" max="2" width="29.28515625" style="997" customWidth="1"/>
    <col min="3" max="14" width="10.7109375" style="997" customWidth="1"/>
    <col min="15" max="15" width="11.42578125" style="808" customWidth="1"/>
    <col min="16" max="16" width="11.42578125" style="997" customWidth="1"/>
    <col min="17" max="17" width="14.42578125" style="1514" customWidth="1"/>
    <col min="18" max="18" width="1.42578125" style="997" customWidth="1"/>
    <col min="19" max="19" width="34.42578125" style="812" hidden="1" customWidth="1" outlineLevel="1"/>
    <col min="20" max="20" width="47.5703125" style="776" hidden="1" customWidth="1" outlineLevel="1"/>
    <col min="21" max="21" width="4.42578125" style="997" customWidth="1" collapsed="1"/>
    <col min="22" max="16384" width="2.5703125" style="997" hidden="1"/>
  </cols>
  <sheetData>
    <row r="1" spans="1:20" ht="24" customHeight="1">
      <c r="A1" s="2076" t="str">
        <f>Identification!A14</f>
        <v>QUÉBEC CHARTERED COMPANY</v>
      </c>
      <c r="B1" s="2077"/>
      <c r="C1" s="2077"/>
      <c r="D1" s="2077"/>
      <c r="E1" s="2077"/>
      <c r="F1" s="2077"/>
      <c r="G1" s="2077"/>
      <c r="H1" s="2077"/>
      <c r="I1" s="2077"/>
      <c r="J1" s="2077"/>
      <c r="K1" s="2077"/>
      <c r="L1" s="2077"/>
      <c r="M1" s="2077"/>
      <c r="N1" s="2077"/>
      <c r="O1" s="2077"/>
      <c r="P1" s="1037"/>
      <c r="Q1" s="588" t="str">
        <f>Identification!A15</f>
        <v>ANNUAL STATEMENT</v>
      </c>
      <c r="T1" s="823"/>
    </row>
    <row r="2" spans="1:20">
      <c r="A2" s="2022" t="str">
        <f>IF(Langue=0,"ANNEXE "&amp;'T des M - T of C'!A13,"SCHEDULE "&amp;'T des M - T of C'!A13)</f>
        <v>SCHEDULE 1100</v>
      </c>
      <c r="B2" s="2023"/>
      <c r="C2" s="2023"/>
      <c r="D2" s="2023"/>
      <c r="E2" s="2023"/>
      <c r="F2" s="2023"/>
      <c r="G2" s="2023"/>
      <c r="H2" s="2023"/>
      <c r="I2" s="2023"/>
      <c r="J2" s="2023"/>
      <c r="K2" s="2023"/>
      <c r="L2" s="2023"/>
      <c r="M2" s="2023"/>
      <c r="N2" s="2023"/>
      <c r="O2" s="2023"/>
      <c r="P2" s="2023"/>
      <c r="Q2" s="2024"/>
      <c r="T2" s="823"/>
    </row>
    <row r="3" spans="1:20" s="777" customFormat="1" ht="22.5" customHeight="1">
      <c r="A3" s="2078">
        <f>'300'!$A$3</f>
        <v>0</v>
      </c>
      <c r="B3" s="2079"/>
      <c r="C3" s="2079"/>
      <c r="D3" s="2079"/>
      <c r="E3" s="2079"/>
      <c r="F3" s="2079"/>
      <c r="G3" s="2079"/>
      <c r="H3" s="2079"/>
      <c r="I3" s="2079"/>
      <c r="J3" s="2079"/>
      <c r="K3" s="2079"/>
      <c r="L3" s="2079"/>
      <c r="M3" s="2079"/>
      <c r="N3" s="2079"/>
      <c r="O3" s="2079"/>
      <c r="P3" s="2079"/>
      <c r="Q3" s="2080"/>
      <c r="S3" s="813"/>
      <c r="T3" s="824"/>
    </row>
    <row r="4" spans="1:20" s="777" customFormat="1" ht="22.5" customHeight="1">
      <c r="A4" s="2007" t="str">
        <f>UPPER('T des M - T of C'!B13)</f>
        <v>SECURITIES</v>
      </c>
      <c r="B4" s="2008"/>
      <c r="C4" s="2008"/>
      <c r="D4" s="2008"/>
      <c r="E4" s="2008"/>
      <c r="F4" s="2008"/>
      <c r="G4" s="2008"/>
      <c r="H4" s="2008"/>
      <c r="I4" s="2008"/>
      <c r="J4" s="2008"/>
      <c r="K4" s="2008"/>
      <c r="L4" s="2008"/>
      <c r="M4" s="2008"/>
      <c r="N4" s="2008"/>
      <c r="O4" s="2008"/>
      <c r="P4" s="2008"/>
      <c r="Q4" s="2009"/>
      <c r="S4" s="813"/>
      <c r="T4" s="825"/>
    </row>
    <row r="5" spans="1:20" s="777" customFormat="1" ht="22.5" customHeight="1">
      <c r="A5" s="1972" t="str">
        <f>IF(Langue=0,"au "&amp;Identification!J19,"As at "&amp;Identification!J19)</f>
        <v xml:space="preserve">As at </v>
      </c>
      <c r="B5" s="1973"/>
      <c r="C5" s="1973"/>
      <c r="D5" s="1973"/>
      <c r="E5" s="1973"/>
      <c r="F5" s="1973"/>
      <c r="G5" s="1973"/>
      <c r="H5" s="1973"/>
      <c r="I5" s="1973"/>
      <c r="J5" s="1973"/>
      <c r="K5" s="1973"/>
      <c r="L5" s="1973"/>
      <c r="M5" s="1973"/>
      <c r="N5" s="1973"/>
      <c r="O5" s="1973"/>
      <c r="P5" s="1973"/>
      <c r="Q5" s="1974"/>
      <c r="S5" s="813"/>
      <c r="T5" s="824"/>
    </row>
    <row r="6" spans="1:20" s="778" customFormat="1" ht="15" customHeight="1">
      <c r="A6" s="1975" t="str">
        <f>IF(Langue=0,S6,T6)</f>
        <v>($000)</v>
      </c>
      <c r="B6" s="1976"/>
      <c r="C6" s="1976"/>
      <c r="D6" s="1976"/>
      <c r="E6" s="1976"/>
      <c r="F6" s="1976"/>
      <c r="G6" s="1976"/>
      <c r="H6" s="1976"/>
      <c r="I6" s="1976"/>
      <c r="J6" s="1976"/>
      <c r="K6" s="1976"/>
      <c r="L6" s="1976"/>
      <c r="M6" s="1976"/>
      <c r="N6" s="1976"/>
      <c r="O6" s="1976"/>
      <c r="P6" s="1976"/>
      <c r="Q6" s="1977"/>
      <c r="S6" s="814" t="s">
        <v>325</v>
      </c>
      <c r="T6" s="826" t="s">
        <v>970</v>
      </c>
    </row>
    <row r="7" spans="1:20" ht="11.25" customHeight="1">
      <c r="A7" s="1978"/>
      <c r="B7" s="1979"/>
      <c r="C7" s="1979"/>
      <c r="D7" s="1979"/>
      <c r="E7" s="1979"/>
      <c r="F7" s="1979"/>
      <c r="G7" s="1979"/>
      <c r="H7" s="1979"/>
      <c r="I7" s="1979"/>
      <c r="J7" s="1979"/>
      <c r="K7" s="1979"/>
      <c r="L7" s="1979"/>
      <c r="M7" s="1979"/>
      <c r="N7" s="1979"/>
      <c r="O7" s="1979"/>
      <c r="P7" s="1979"/>
      <c r="Q7" s="1980"/>
      <c r="T7" s="823"/>
    </row>
    <row r="8" spans="1:20" ht="15" customHeight="1">
      <c r="A8" s="1981" t="str">
        <f>IF(Langue=0,S8,T8)</f>
        <v>FINANCIAL ASSETS AT FAIR VALUE THROUGH PROFIT OR LOSS</v>
      </c>
      <c r="B8" s="1982"/>
      <c r="C8" s="2081" t="str">
        <f>IF(Langue=0,S156,T156)</f>
        <v>Variable Rate</v>
      </c>
      <c r="D8" s="1989" t="str">
        <f>IF(Langue=0,S157,T157)</f>
        <v>Fixed Rate</v>
      </c>
      <c r="E8" s="1990"/>
      <c r="F8" s="1990"/>
      <c r="G8" s="1990"/>
      <c r="H8" s="1990"/>
      <c r="I8" s="1990"/>
      <c r="J8" s="1990"/>
      <c r="K8" s="1990"/>
      <c r="L8" s="1990"/>
      <c r="M8" s="1991"/>
      <c r="N8" s="2082" t="str">
        <f>IF(Langue=0,S168,T168)</f>
        <v>Non-Interest Rate Sensitive</v>
      </c>
      <c r="O8" s="2082" t="str">
        <f>IF(Langue=0,S169,T169)</f>
        <v>Subtotal</v>
      </c>
      <c r="P8" s="2082" t="str">
        <f>IF(Langue=0,S170,T170)</f>
        <v>Provisions</v>
      </c>
      <c r="Q8" s="2069" t="str">
        <f>IF(Langue=0,S171,T171)</f>
        <v>Net Balance Sheet Value</v>
      </c>
      <c r="S8" s="2074" t="s">
        <v>2497</v>
      </c>
      <c r="T8" s="2075" t="s">
        <v>1584</v>
      </c>
    </row>
    <row r="9" spans="1:20" ht="60" customHeight="1">
      <c r="A9" s="1983"/>
      <c r="B9" s="1984"/>
      <c r="C9" s="1988"/>
      <c r="D9" s="779" t="str">
        <f>IF(Langue=0,S158,T158)</f>
        <v>1 Day
- 1 M</v>
      </c>
      <c r="E9" s="779" t="str">
        <f>IF(Langue=0,S159,T159)</f>
        <v>1 M + 
- 3 M</v>
      </c>
      <c r="F9" s="779" t="str">
        <f>IF(Langue=0,S160,T160)</f>
        <v xml:space="preserve">3 M + - 6 M </v>
      </c>
      <c r="G9" s="779" t="str">
        <f>IF(Langue=0,S161,T161)</f>
        <v>6 M + 
- 1 Yr</v>
      </c>
      <c r="H9" s="779" t="str">
        <f>IF(Langue=0,S162,T162)</f>
        <v>1 + 
- 2 Yrs</v>
      </c>
      <c r="I9" s="779" t="str">
        <f>IF(Langue=0,S163,T163)</f>
        <v>2 + 
- 3 Yrs</v>
      </c>
      <c r="J9" s="779" t="str">
        <f>IF(Langue=0,S164,T164)</f>
        <v>3 + 
- 4 Yrs</v>
      </c>
      <c r="K9" s="779" t="str">
        <f>IF(Langue=0,S165,T165)</f>
        <v>4 + 
- 5 Yrs</v>
      </c>
      <c r="L9" s="779" t="str">
        <f>IF(Langue=0,S166,T166)</f>
        <v xml:space="preserve"> 5 + 
-7 Yrs</v>
      </c>
      <c r="M9" s="779" t="str">
        <f>IF(Langue=0,S167,T167)</f>
        <v>7 + Yrs.</v>
      </c>
      <c r="N9" s="2083"/>
      <c r="O9" s="2083"/>
      <c r="P9" s="2083"/>
      <c r="Q9" s="2070"/>
      <c r="S9" s="2074"/>
      <c r="T9" s="2075"/>
    </row>
    <row r="10" spans="1:20">
      <c r="A10" s="1985"/>
      <c r="B10" s="1986"/>
      <c r="C10" s="780" t="s">
        <v>377</v>
      </c>
      <c r="D10" s="781" t="s">
        <v>376</v>
      </c>
      <c r="E10" s="781" t="s">
        <v>378</v>
      </c>
      <c r="F10" s="781" t="s">
        <v>379</v>
      </c>
      <c r="G10" s="781" t="s">
        <v>380</v>
      </c>
      <c r="H10" s="781" t="s">
        <v>381</v>
      </c>
      <c r="I10" s="781" t="s">
        <v>382</v>
      </c>
      <c r="J10" s="781" t="s">
        <v>383</v>
      </c>
      <c r="K10" s="781" t="s">
        <v>384</v>
      </c>
      <c r="L10" s="781" t="s">
        <v>164</v>
      </c>
      <c r="M10" s="781" t="s">
        <v>145</v>
      </c>
      <c r="N10" s="781" t="s">
        <v>149</v>
      </c>
      <c r="O10" s="781" t="s">
        <v>150</v>
      </c>
      <c r="P10" s="781" t="s">
        <v>171</v>
      </c>
      <c r="Q10" s="1501" t="s">
        <v>172</v>
      </c>
      <c r="T10" s="823"/>
    </row>
    <row r="11" spans="1:20" ht="30">
      <c r="A11" s="2030" t="str">
        <f>IF(Langue=0,S11,T11)</f>
        <v>FINANCIAL ASSETS CLASSIFIED AT FAIR VALUE THROUGH PROFIT OR LOSS</v>
      </c>
      <c r="B11" s="2031"/>
      <c r="C11" s="2031"/>
      <c r="D11" s="2031"/>
      <c r="E11" s="2031"/>
      <c r="F11" s="2031"/>
      <c r="G11" s="2031"/>
      <c r="H11" s="2031"/>
      <c r="I11" s="2031"/>
      <c r="J11" s="2031"/>
      <c r="K11" s="2031"/>
      <c r="L11" s="2031"/>
      <c r="M11" s="2031"/>
      <c r="N11" s="2031"/>
      <c r="O11" s="2031"/>
      <c r="P11" s="2031"/>
      <c r="Q11" s="2032"/>
      <c r="S11" s="815" t="s">
        <v>2498</v>
      </c>
      <c r="T11" s="823" t="s">
        <v>2517</v>
      </c>
    </row>
    <row r="12" spans="1:20">
      <c r="A12" s="2033" t="str">
        <f>IF(Langue=0,S12,T12)</f>
        <v>Bonds Issued or Guaranteed by:</v>
      </c>
      <c r="B12" s="2034"/>
      <c r="C12" s="782"/>
      <c r="D12" s="782"/>
      <c r="E12" s="782"/>
      <c r="F12" s="782"/>
      <c r="G12" s="782"/>
      <c r="H12" s="782"/>
      <c r="I12" s="782"/>
      <c r="J12" s="782"/>
      <c r="K12" s="782"/>
      <c r="L12" s="782"/>
      <c r="M12" s="782"/>
      <c r="N12" s="782"/>
      <c r="O12" s="782"/>
      <c r="P12" s="782"/>
      <c r="Q12" s="1502"/>
      <c r="S12" s="812" t="s">
        <v>588</v>
      </c>
      <c r="T12" s="823" t="s">
        <v>2259</v>
      </c>
    </row>
    <row r="13" spans="1:20" ht="14.25" customHeight="1">
      <c r="A13" s="833" t="s">
        <v>168</v>
      </c>
      <c r="B13" s="984" t="str">
        <f>IF(Langue=0,S13,T13)</f>
        <v>Federal Government</v>
      </c>
      <c r="C13" s="1155"/>
      <c r="D13" s="1155"/>
      <c r="E13" s="1155"/>
      <c r="F13" s="1155"/>
      <c r="G13" s="1155"/>
      <c r="H13" s="1155"/>
      <c r="I13" s="1155"/>
      <c r="J13" s="1155"/>
      <c r="K13" s="1155"/>
      <c r="L13" s="1155"/>
      <c r="M13" s="1155"/>
      <c r="N13" s="1155"/>
      <c r="O13" s="1156">
        <f>SUM(C13:N13)</f>
        <v>0</v>
      </c>
      <c r="P13" s="1155"/>
      <c r="Q13" s="1165">
        <f>+O13-P13</f>
        <v>0</v>
      </c>
      <c r="S13" s="1083" t="s">
        <v>522</v>
      </c>
      <c r="T13" s="985" t="s">
        <v>1499</v>
      </c>
    </row>
    <row r="14" spans="1:20">
      <c r="A14" s="833" t="s">
        <v>1782</v>
      </c>
      <c r="B14" s="984" t="str">
        <f>IF(Langue=0,S14,T14)</f>
        <v>Provincial Government</v>
      </c>
      <c r="C14" s="1157"/>
      <c r="D14" s="1157"/>
      <c r="E14" s="1157"/>
      <c r="F14" s="1157"/>
      <c r="G14" s="1157"/>
      <c r="H14" s="1157"/>
      <c r="I14" s="1157"/>
      <c r="J14" s="1157"/>
      <c r="K14" s="1157"/>
      <c r="L14" s="1157"/>
      <c r="M14" s="1157"/>
      <c r="N14" s="1157"/>
      <c r="O14" s="1158">
        <f>SUM(C14:N14)</f>
        <v>0</v>
      </c>
      <c r="P14" s="1157"/>
      <c r="Q14" s="1168">
        <f>+O14-P14</f>
        <v>0</v>
      </c>
      <c r="S14" s="1083" t="s">
        <v>523</v>
      </c>
      <c r="T14" s="985" t="s">
        <v>1500</v>
      </c>
    </row>
    <row r="15" spans="1:20" ht="22.5" customHeight="1">
      <c r="A15" s="783"/>
      <c r="B15" s="2071" t="str">
        <f>IF(Langue=0,S15,T15)</f>
        <v>Municipal and Public Administrations, School Boards</v>
      </c>
      <c r="C15" s="2048"/>
      <c r="D15" s="2049"/>
      <c r="E15" s="2049"/>
      <c r="F15" s="2049"/>
      <c r="G15" s="2049"/>
      <c r="H15" s="2049"/>
      <c r="I15" s="2049"/>
      <c r="J15" s="2049"/>
      <c r="K15" s="2049"/>
      <c r="L15" s="2049"/>
      <c r="M15" s="2049"/>
      <c r="N15" s="2049"/>
      <c r="O15" s="2049"/>
      <c r="P15" s="2049"/>
      <c r="Q15" s="2050"/>
      <c r="S15" s="812" t="s">
        <v>589</v>
      </c>
      <c r="T15" s="2051" t="s">
        <v>1385</v>
      </c>
    </row>
    <row r="16" spans="1:20" ht="22.5" customHeight="1">
      <c r="A16" s="834" t="s">
        <v>2587</v>
      </c>
      <c r="B16" s="2071"/>
      <c r="C16" s="1155"/>
      <c r="D16" s="1155"/>
      <c r="E16" s="1155"/>
      <c r="F16" s="1155"/>
      <c r="G16" s="1155"/>
      <c r="H16" s="1155"/>
      <c r="I16" s="1155"/>
      <c r="J16" s="1155"/>
      <c r="K16" s="1155"/>
      <c r="L16" s="1155"/>
      <c r="M16" s="1155"/>
      <c r="N16" s="1155"/>
      <c r="O16" s="1156">
        <f>SUM(C16:N16)</f>
        <v>0</v>
      </c>
      <c r="P16" s="1155"/>
      <c r="Q16" s="1165">
        <f>+O16-P16</f>
        <v>0</v>
      </c>
      <c r="T16" s="2051"/>
    </row>
    <row r="17" spans="1:20" s="784" customFormat="1" ht="30">
      <c r="A17" s="835" t="s">
        <v>2588</v>
      </c>
      <c r="B17" s="984" t="str">
        <f>IF(Langue=0,S17,T17)</f>
        <v>Public Administrations - Foreign</v>
      </c>
      <c r="C17" s="1157"/>
      <c r="D17" s="1157"/>
      <c r="E17" s="1157"/>
      <c r="F17" s="1157"/>
      <c r="G17" s="1157"/>
      <c r="H17" s="1157"/>
      <c r="I17" s="1157"/>
      <c r="J17" s="1157"/>
      <c r="K17" s="1157"/>
      <c r="L17" s="1157"/>
      <c r="M17" s="1157"/>
      <c r="N17" s="1157"/>
      <c r="O17" s="1158">
        <f>SUM(C17:N17)</f>
        <v>0</v>
      </c>
      <c r="P17" s="1157"/>
      <c r="Q17" s="1168">
        <f>+O17-P17</f>
        <v>0</v>
      </c>
      <c r="S17" s="812" t="s">
        <v>590</v>
      </c>
      <c r="T17" s="985" t="s">
        <v>1395</v>
      </c>
    </row>
    <row r="18" spans="1:20" ht="22.5" customHeight="1">
      <c r="A18" s="1994" t="str">
        <f>IF(Langue=0,S18,T18)</f>
        <v>Bonds and Debentures</v>
      </c>
      <c r="B18" s="1995"/>
      <c r="C18" s="2063"/>
      <c r="D18" s="2063"/>
      <c r="E18" s="2063"/>
      <c r="F18" s="2063"/>
      <c r="G18" s="2063"/>
      <c r="H18" s="2063"/>
      <c r="I18" s="2063"/>
      <c r="J18" s="2063"/>
      <c r="K18" s="2063"/>
      <c r="L18" s="2063"/>
      <c r="M18" s="2063"/>
      <c r="N18" s="2063"/>
      <c r="O18" s="2063"/>
      <c r="P18" s="2063"/>
      <c r="Q18" s="2064"/>
      <c r="S18" s="812" t="s">
        <v>1</v>
      </c>
      <c r="T18" s="823" t="s">
        <v>1067</v>
      </c>
    </row>
    <row r="19" spans="1:20">
      <c r="A19" s="836" t="s">
        <v>2589</v>
      </c>
      <c r="B19" s="984" t="str">
        <f>IF(Langue=0,S19,T19)</f>
        <v>Canadian</v>
      </c>
      <c r="C19" s="1155"/>
      <c r="D19" s="1155"/>
      <c r="E19" s="1155"/>
      <c r="F19" s="1155"/>
      <c r="G19" s="1155"/>
      <c r="H19" s="1155"/>
      <c r="I19" s="1155"/>
      <c r="J19" s="1155"/>
      <c r="K19" s="1155"/>
      <c r="L19" s="1155"/>
      <c r="M19" s="1155"/>
      <c r="N19" s="1155"/>
      <c r="O19" s="1156">
        <f>SUM(C19:N19)</f>
        <v>0</v>
      </c>
      <c r="P19" s="1155"/>
      <c r="Q19" s="1165">
        <f>+O19-P19</f>
        <v>0</v>
      </c>
      <c r="S19" s="1083" t="s">
        <v>752</v>
      </c>
      <c r="T19" s="985" t="s">
        <v>1382</v>
      </c>
    </row>
    <row r="20" spans="1:20">
      <c r="A20" s="837" t="s">
        <v>2590</v>
      </c>
      <c r="B20" s="984" t="str">
        <f>IF(Langue=0,S20,T20)</f>
        <v>Foreign</v>
      </c>
      <c r="C20" s="1157"/>
      <c r="D20" s="1157"/>
      <c r="E20" s="1157"/>
      <c r="F20" s="1157"/>
      <c r="G20" s="1157"/>
      <c r="H20" s="1157"/>
      <c r="I20" s="1157"/>
      <c r="J20" s="1157"/>
      <c r="K20" s="1157"/>
      <c r="L20" s="1157"/>
      <c r="M20" s="1157"/>
      <c r="N20" s="1157"/>
      <c r="O20" s="1158">
        <f>SUM(C20:N20)</f>
        <v>0</v>
      </c>
      <c r="P20" s="1157"/>
      <c r="Q20" s="1168">
        <f>+O20-P20</f>
        <v>0</v>
      </c>
      <c r="S20" s="1083" t="s">
        <v>753</v>
      </c>
      <c r="T20" s="985" t="s">
        <v>1345</v>
      </c>
    </row>
    <row r="21" spans="1:20" ht="22.5" customHeight="1">
      <c r="A21" s="1994" t="str">
        <f>IF(Langue=0,S21,T21)</f>
        <v>Common Shares</v>
      </c>
      <c r="B21" s="1995"/>
      <c r="C21" s="986"/>
      <c r="D21" s="986"/>
      <c r="E21" s="986"/>
      <c r="F21" s="986"/>
      <c r="G21" s="986"/>
      <c r="H21" s="986"/>
      <c r="I21" s="986"/>
      <c r="J21" s="986"/>
      <c r="K21" s="986"/>
      <c r="L21" s="986"/>
      <c r="M21" s="986"/>
      <c r="N21" s="986"/>
      <c r="O21" s="986"/>
      <c r="P21" s="986"/>
      <c r="Q21" s="1503"/>
      <c r="S21" s="812" t="s">
        <v>577</v>
      </c>
      <c r="T21" s="823" t="s">
        <v>1112</v>
      </c>
    </row>
    <row r="22" spans="1:20">
      <c r="A22" s="836" t="s">
        <v>2591</v>
      </c>
      <c r="B22" s="984" t="str">
        <f>IF(Langue=0,S22,T22)</f>
        <v>Canadian</v>
      </c>
      <c r="C22" s="1155"/>
      <c r="D22" s="1155"/>
      <c r="E22" s="1155"/>
      <c r="F22" s="1155"/>
      <c r="G22" s="1155"/>
      <c r="H22" s="1155"/>
      <c r="I22" s="1155"/>
      <c r="J22" s="1155"/>
      <c r="K22" s="1155"/>
      <c r="L22" s="1155"/>
      <c r="M22" s="1155"/>
      <c r="N22" s="1155"/>
      <c r="O22" s="1156">
        <f>SUM(C22:N22)</f>
        <v>0</v>
      </c>
      <c r="P22" s="1155"/>
      <c r="Q22" s="1165">
        <f>+O22-P22</f>
        <v>0</v>
      </c>
      <c r="S22" s="1083" t="s">
        <v>754</v>
      </c>
      <c r="T22" s="985" t="s">
        <v>1382</v>
      </c>
    </row>
    <row r="23" spans="1:20">
      <c r="A23" s="837" t="s">
        <v>2592</v>
      </c>
      <c r="B23" s="984" t="str">
        <f>IF(Langue=0,S23,T23)</f>
        <v>Foreign</v>
      </c>
      <c r="C23" s="1157"/>
      <c r="D23" s="1157"/>
      <c r="E23" s="1157"/>
      <c r="F23" s="1157"/>
      <c r="G23" s="1157"/>
      <c r="H23" s="1157"/>
      <c r="I23" s="1157"/>
      <c r="J23" s="1157"/>
      <c r="K23" s="1157"/>
      <c r="L23" s="1157"/>
      <c r="M23" s="1157"/>
      <c r="N23" s="1157"/>
      <c r="O23" s="1158">
        <f>SUM(C23:N23)</f>
        <v>0</v>
      </c>
      <c r="P23" s="1157"/>
      <c r="Q23" s="1168">
        <f>+O23-P23</f>
        <v>0</v>
      </c>
      <c r="S23" s="1083" t="s">
        <v>755</v>
      </c>
      <c r="T23" s="985" t="s">
        <v>1345</v>
      </c>
    </row>
    <row r="24" spans="1:20" ht="22.5" customHeight="1">
      <c r="A24" s="1994" t="str">
        <f>IF(Langue=0,S24,T24)</f>
        <v>Preferred Shares</v>
      </c>
      <c r="B24" s="1995"/>
      <c r="C24" s="986"/>
      <c r="D24" s="986"/>
      <c r="E24" s="986"/>
      <c r="F24" s="986"/>
      <c r="G24" s="986"/>
      <c r="H24" s="986"/>
      <c r="I24" s="986"/>
      <c r="J24" s="986"/>
      <c r="K24" s="986"/>
      <c r="L24" s="986"/>
      <c r="M24" s="986"/>
      <c r="N24" s="986"/>
      <c r="O24" s="986"/>
      <c r="P24" s="986"/>
      <c r="Q24" s="1503"/>
      <c r="S24" s="812" t="s">
        <v>27</v>
      </c>
      <c r="T24" s="823" t="s">
        <v>1113</v>
      </c>
    </row>
    <row r="25" spans="1:20">
      <c r="A25" s="837" t="s">
        <v>2594</v>
      </c>
      <c r="B25" s="900" t="str">
        <f>+B22</f>
        <v>Canadian</v>
      </c>
      <c r="C25" s="1155"/>
      <c r="D25" s="1155"/>
      <c r="E25" s="1155"/>
      <c r="F25" s="1155"/>
      <c r="G25" s="1155"/>
      <c r="H25" s="1155"/>
      <c r="I25" s="1155"/>
      <c r="J25" s="1155"/>
      <c r="K25" s="1155"/>
      <c r="L25" s="1155"/>
      <c r="M25" s="1155"/>
      <c r="N25" s="1155"/>
      <c r="O25" s="1156">
        <f>SUM(C25:N25)</f>
        <v>0</v>
      </c>
      <c r="P25" s="1155"/>
      <c r="Q25" s="1165">
        <f>+O25-P25</f>
        <v>0</v>
      </c>
      <c r="T25" s="823"/>
    </row>
    <row r="26" spans="1:20">
      <c r="A26" s="837" t="s">
        <v>2593</v>
      </c>
      <c r="B26" s="900" t="str">
        <f>+B23</f>
        <v>Foreign</v>
      </c>
      <c r="C26" s="1157"/>
      <c r="D26" s="1157"/>
      <c r="E26" s="1157"/>
      <c r="F26" s="1157"/>
      <c r="G26" s="1157"/>
      <c r="H26" s="1157"/>
      <c r="I26" s="1157"/>
      <c r="J26" s="1157"/>
      <c r="K26" s="1157"/>
      <c r="L26" s="1157"/>
      <c r="M26" s="1157"/>
      <c r="N26" s="1157"/>
      <c r="O26" s="1158">
        <f>SUM(C26:N26)</f>
        <v>0</v>
      </c>
      <c r="P26" s="1157"/>
      <c r="Q26" s="1168">
        <f>+O26-P26</f>
        <v>0</v>
      </c>
      <c r="S26" s="816"/>
      <c r="T26" s="823"/>
    </row>
    <row r="27" spans="1:20" ht="11.25" customHeight="1">
      <c r="A27" s="2065"/>
      <c r="B27" s="2066"/>
      <c r="C27" s="2067"/>
      <c r="D27" s="2067"/>
      <c r="E27" s="2067"/>
      <c r="F27" s="2067"/>
      <c r="G27" s="2067"/>
      <c r="H27" s="2067"/>
      <c r="I27" s="2067"/>
      <c r="J27" s="2067"/>
      <c r="K27" s="2067"/>
      <c r="L27" s="2067"/>
      <c r="M27" s="2067"/>
      <c r="N27" s="2067"/>
      <c r="O27" s="2067"/>
      <c r="P27" s="2067"/>
      <c r="Q27" s="2068"/>
      <c r="S27" s="816"/>
      <c r="T27" s="824"/>
    </row>
    <row r="28" spans="1:20" s="786" customFormat="1" ht="22.5" customHeight="1">
      <c r="A28" s="835" t="s">
        <v>2595</v>
      </c>
      <c r="B28" s="785" t="str">
        <f>IF(Langue=0,S28,T28)</f>
        <v>Asset-Backed Securities</v>
      </c>
      <c r="C28" s="1157"/>
      <c r="D28" s="1157"/>
      <c r="E28" s="1157"/>
      <c r="F28" s="1157"/>
      <c r="G28" s="1157"/>
      <c r="H28" s="1157"/>
      <c r="I28" s="1157"/>
      <c r="J28" s="1157"/>
      <c r="K28" s="1157"/>
      <c r="L28" s="1157"/>
      <c r="M28" s="1157"/>
      <c r="N28" s="1157"/>
      <c r="O28" s="1158">
        <f>SUM(C28:N28)</f>
        <v>0</v>
      </c>
      <c r="P28" s="1157"/>
      <c r="Q28" s="1168">
        <f>+O28-P28</f>
        <v>0</v>
      </c>
      <c r="S28" s="812" t="s">
        <v>6</v>
      </c>
      <c r="T28" s="823" t="s">
        <v>1394</v>
      </c>
    </row>
    <row r="29" spans="1:20" s="786" customFormat="1" ht="11.25" customHeight="1">
      <c r="A29" s="2072"/>
      <c r="B29" s="2073"/>
      <c r="C29" s="2056"/>
      <c r="D29" s="2056"/>
      <c r="E29" s="2056"/>
      <c r="F29" s="2056"/>
      <c r="G29" s="2056"/>
      <c r="H29" s="2056"/>
      <c r="I29" s="2056"/>
      <c r="J29" s="2056"/>
      <c r="K29" s="2056"/>
      <c r="L29" s="2056"/>
      <c r="M29" s="2056"/>
      <c r="N29" s="2056"/>
      <c r="O29" s="2056"/>
      <c r="P29" s="2056"/>
      <c r="Q29" s="2057"/>
      <c r="S29" s="812"/>
      <c r="T29" s="823"/>
    </row>
    <row r="30" spans="1:20">
      <c r="A30" s="838" t="s">
        <v>1788</v>
      </c>
      <c r="B30" s="785" t="str">
        <f>IF(Langue=0,S30,T30)</f>
        <v>Other Investments</v>
      </c>
      <c r="C30" s="1157"/>
      <c r="D30" s="1157"/>
      <c r="E30" s="1157"/>
      <c r="F30" s="1157"/>
      <c r="G30" s="1157"/>
      <c r="H30" s="1157"/>
      <c r="I30" s="1157"/>
      <c r="J30" s="1157"/>
      <c r="K30" s="1157"/>
      <c r="L30" s="1157"/>
      <c r="M30" s="1157"/>
      <c r="N30" s="1157"/>
      <c r="O30" s="1158">
        <f>SUM(C30:N30)</f>
        <v>0</v>
      </c>
      <c r="P30" s="1157"/>
      <c r="Q30" s="1168">
        <f>+O30-P30</f>
        <v>0</v>
      </c>
      <c r="S30" s="812" t="s">
        <v>222</v>
      </c>
      <c r="T30" s="823" t="s">
        <v>1073</v>
      </c>
    </row>
    <row r="31" spans="1:20" s="786" customFormat="1">
      <c r="A31" s="787"/>
      <c r="B31" s="788"/>
      <c r="C31" s="789"/>
      <c r="D31" s="789"/>
      <c r="E31" s="789"/>
      <c r="F31" s="789"/>
      <c r="G31" s="789"/>
      <c r="H31" s="789"/>
      <c r="I31" s="789"/>
      <c r="J31" s="789"/>
      <c r="K31" s="789"/>
      <c r="L31" s="789"/>
      <c r="M31" s="789"/>
      <c r="N31" s="789"/>
      <c r="O31" s="790"/>
      <c r="P31" s="789"/>
      <c r="Q31" s="1504"/>
      <c r="S31" s="812"/>
      <c r="T31" s="823"/>
    </row>
    <row r="32" spans="1:20" ht="44.25" customHeight="1">
      <c r="A32" s="838" t="s">
        <v>2499</v>
      </c>
      <c r="B32" s="839" t="str">
        <f>IF(Langue=0,S32,T32)</f>
        <v>Total financial assets classified at fair value through profit or loss</v>
      </c>
      <c r="C32" s="1159">
        <f t="shared" ref="C32:N32" si="0">SUM(C13:C14,C16:C17,C19:C20,C22:C23,C25:C26,C28,C30)</f>
        <v>0</v>
      </c>
      <c r="D32" s="1159">
        <f t="shared" si="0"/>
        <v>0</v>
      </c>
      <c r="E32" s="1159">
        <f t="shared" si="0"/>
        <v>0</v>
      </c>
      <c r="F32" s="1159">
        <f t="shared" si="0"/>
        <v>0</v>
      </c>
      <c r="G32" s="1159">
        <f t="shared" si="0"/>
        <v>0</v>
      </c>
      <c r="H32" s="1159">
        <f t="shared" si="0"/>
        <v>0</v>
      </c>
      <c r="I32" s="1159">
        <f t="shared" si="0"/>
        <v>0</v>
      </c>
      <c r="J32" s="1159">
        <f t="shared" si="0"/>
        <v>0</v>
      </c>
      <c r="K32" s="1159">
        <f t="shared" si="0"/>
        <v>0</v>
      </c>
      <c r="L32" s="1159">
        <f t="shared" si="0"/>
        <v>0</v>
      </c>
      <c r="M32" s="1159">
        <f t="shared" si="0"/>
        <v>0</v>
      </c>
      <c r="N32" s="1159">
        <f t="shared" si="0"/>
        <v>0</v>
      </c>
      <c r="O32" s="1160">
        <f>SUM(C32:N32)</f>
        <v>0</v>
      </c>
      <c r="P32" s="1159">
        <f>SUM(P13:P14,P16:P17,P19:P20,P22:P23,P25:P26,P28,P30)</f>
        <v>0</v>
      </c>
      <c r="Q32" s="1458">
        <f>+O32-P32</f>
        <v>0</v>
      </c>
      <c r="S32" s="812" t="s">
        <v>2500</v>
      </c>
      <c r="T32" s="823" t="s">
        <v>2518</v>
      </c>
    </row>
    <row r="33" spans="1:20" s="786" customFormat="1">
      <c r="A33" s="791"/>
      <c r="B33" s="792"/>
      <c r="C33" s="789"/>
      <c r="D33" s="789"/>
      <c r="E33" s="789"/>
      <c r="F33" s="789"/>
      <c r="G33" s="789"/>
      <c r="H33" s="789"/>
      <c r="I33" s="789"/>
      <c r="J33" s="789"/>
      <c r="K33" s="789"/>
      <c r="L33" s="789"/>
      <c r="M33" s="789"/>
      <c r="N33" s="789"/>
      <c r="O33" s="790"/>
      <c r="P33" s="789"/>
      <c r="Q33" s="1504"/>
      <c r="S33" s="812"/>
      <c r="T33" s="823"/>
    </row>
    <row r="34" spans="1:20" s="784" customFormat="1" ht="30">
      <c r="A34" s="2030" t="str">
        <f>IF(Langue=0,S34,T34)</f>
        <v>FINANCIAL ASSETS DESIGNATED AT FAIR VALUE THROUGH PROFIT OR LOSS</v>
      </c>
      <c r="B34" s="2031"/>
      <c r="C34" s="2031"/>
      <c r="D34" s="2031"/>
      <c r="E34" s="2031"/>
      <c r="F34" s="2031"/>
      <c r="G34" s="2031"/>
      <c r="H34" s="2031"/>
      <c r="I34" s="2031"/>
      <c r="J34" s="2031"/>
      <c r="K34" s="2031"/>
      <c r="L34" s="2031"/>
      <c r="M34" s="2031"/>
      <c r="N34" s="2031"/>
      <c r="O34" s="2031"/>
      <c r="P34" s="2031"/>
      <c r="Q34" s="2032"/>
      <c r="S34" s="815" t="s">
        <v>2501</v>
      </c>
      <c r="T34" s="823" t="s">
        <v>2519</v>
      </c>
    </row>
    <row r="35" spans="1:20">
      <c r="A35" s="2045" t="str">
        <f>+A12</f>
        <v>Bonds Issued or Guaranteed by:</v>
      </c>
      <c r="B35" s="2046"/>
      <c r="C35" s="782"/>
      <c r="D35" s="782"/>
      <c r="E35" s="782"/>
      <c r="F35" s="782"/>
      <c r="G35" s="782"/>
      <c r="H35" s="782"/>
      <c r="I35" s="782"/>
      <c r="J35" s="782"/>
      <c r="K35" s="782"/>
      <c r="L35" s="782"/>
      <c r="M35" s="782"/>
      <c r="N35" s="782"/>
      <c r="O35" s="782"/>
      <c r="P35" s="782"/>
      <c r="Q35" s="1502"/>
      <c r="T35" s="823"/>
    </row>
    <row r="36" spans="1:20" ht="15" customHeight="1">
      <c r="A36" s="833" t="s">
        <v>2176</v>
      </c>
      <c r="B36" s="987" t="str">
        <f>+B13</f>
        <v>Federal Government</v>
      </c>
      <c r="C36" s="1155"/>
      <c r="D36" s="1155"/>
      <c r="E36" s="1155"/>
      <c r="F36" s="1155"/>
      <c r="G36" s="1155"/>
      <c r="H36" s="1155"/>
      <c r="I36" s="1155"/>
      <c r="J36" s="1155"/>
      <c r="K36" s="1155"/>
      <c r="L36" s="1155"/>
      <c r="M36" s="1155"/>
      <c r="N36" s="1155"/>
      <c r="O36" s="1156">
        <f>SUM(C36:N36)</f>
        <v>0</v>
      </c>
      <c r="P36" s="1155"/>
      <c r="Q36" s="1165">
        <f>+O36-P36</f>
        <v>0</v>
      </c>
      <c r="S36" s="1083"/>
      <c r="T36" s="985"/>
    </row>
    <row r="37" spans="1:20">
      <c r="A37" s="833" t="s">
        <v>2193</v>
      </c>
      <c r="B37" s="987" t="str">
        <f>+B14</f>
        <v>Provincial Government</v>
      </c>
      <c r="C37" s="1157"/>
      <c r="D37" s="1157"/>
      <c r="E37" s="1157"/>
      <c r="F37" s="1157"/>
      <c r="G37" s="1157"/>
      <c r="H37" s="1157"/>
      <c r="I37" s="1157"/>
      <c r="J37" s="1157"/>
      <c r="K37" s="1157"/>
      <c r="L37" s="1157"/>
      <c r="M37" s="1157"/>
      <c r="N37" s="1157"/>
      <c r="O37" s="1158">
        <f>SUM(C37:N37)</f>
        <v>0</v>
      </c>
      <c r="P37" s="1157"/>
      <c r="Q37" s="1168">
        <f>+O37-P37</f>
        <v>0</v>
      </c>
      <c r="S37" s="1083"/>
      <c r="T37" s="985"/>
    </row>
    <row r="38" spans="1:20" ht="22.5" customHeight="1">
      <c r="A38" s="841"/>
      <c r="B38" s="2047" t="str">
        <f t="shared" ref="B38:B39" si="1">+B15</f>
        <v>Municipal and Public Administrations, School Boards</v>
      </c>
      <c r="C38" s="2048"/>
      <c r="D38" s="2049"/>
      <c r="E38" s="2049"/>
      <c r="F38" s="2049"/>
      <c r="G38" s="2049"/>
      <c r="H38" s="2049"/>
      <c r="I38" s="2049"/>
      <c r="J38" s="2049"/>
      <c r="K38" s="2049"/>
      <c r="L38" s="2049"/>
      <c r="M38" s="2049"/>
      <c r="N38" s="2049"/>
      <c r="O38" s="2049"/>
      <c r="P38" s="2049"/>
      <c r="Q38" s="2050"/>
      <c r="T38" s="2051"/>
    </row>
    <row r="39" spans="1:20" ht="22.5" customHeight="1">
      <c r="A39" s="842" t="s">
        <v>2201</v>
      </c>
      <c r="B39" s="2047">
        <f t="shared" si="1"/>
        <v>0</v>
      </c>
      <c r="C39" s="1155"/>
      <c r="D39" s="1155"/>
      <c r="E39" s="1155"/>
      <c r="F39" s="1155"/>
      <c r="G39" s="1155"/>
      <c r="H39" s="1155"/>
      <c r="I39" s="1155"/>
      <c r="J39" s="1155"/>
      <c r="K39" s="1155"/>
      <c r="L39" s="1155"/>
      <c r="M39" s="1155"/>
      <c r="N39" s="1155"/>
      <c r="O39" s="1156">
        <f>SUM(C39:N39)</f>
        <v>0</v>
      </c>
      <c r="P39" s="1155"/>
      <c r="Q39" s="1165">
        <f>+O39-P39</f>
        <v>0</v>
      </c>
      <c r="T39" s="2051"/>
    </row>
    <row r="40" spans="1:20" s="784" customFormat="1" ht="30.75" customHeight="1">
      <c r="A40" s="838" t="s">
        <v>2502</v>
      </c>
      <c r="B40" s="987" t="str">
        <f>+B17</f>
        <v>Public Administrations - Foreign</v>
      </c>
      <c r="C40" s="1157"/>
      <c r="D40" s="1157"/>
      <c r="E40" s="1157"/>
      <c r="F40" s="1157"/>
      <c r="G40" s="1157"/>
      <c r="H40" s="1157"/>
      <c r="I40" s="1157"/>
      <c r="J40" s="1157"/>
      <c r="K40" s="1157"/>
      <c r="L40" s="1157"/>
      <c r="M40" s="1157"/>
      <c r="N40" s="1157"/>
      <c r="O40" s="1158">
        <f>SUM(C40:N40)</f>
        <v>0</v>
      </c>
      <c r="P40" s="1157"/>
      <c r="Q40" s="1168">
        <f>+O40-P40</f>
        <v>0</v>
      </c>
      <c r="S40" s="812"/>
      <c r="T40" s="985"/>
    </row>
    <row r="41" spans="1:20" ht="22.5" customHeight="1">
      <c r="A41" s="901" t="str">
        <f>+A18</f>
        <v>Bonds and Debentures</v>
      </c>
      <c r="B41" s="992"/>
      <c r="C41" s="793"/>
      <c r="D41" s="793"/>
      <c r="E41" s="793"/>
      <c r="F41" s="793"/>
      <c r="G41" s="793"/>
      <c r="H41" s="793"/>
      <c r="I41" s="793"/>
      <c r="J41" s="793"/>
      <c r="K41" s="793"/>
      <c r="L41" s="793"/>
      <c r="M41" s="793"/>
      <c r="N41" s="793"/>
      <c r="O41" s="793"/>
      <c r="P41" s="793"/>
      <c r="Q41" s="1505"/>
      <c r="T41" s="823"/>
    </row>
    <row r="42" spans="1:20">
      <c r="A42" s="833" t="s">
        <v>2503</v>
      </c>
      <c r="B42" s="840" t="str">
        <f>+B19</f>
        <v>Canadian</v>
      </c>
      <c r="C42" s="1155"/>
      <c r="D42" s="1155"/>
      <c r="E42" s="1155"/>
      <c r="F42" s="1155"/>
      <c r="G42" s="1155"/>
      <c r="H42" s="1155"/>
      <c r="I42" s="1155"/>
      <c r="J42" s="1155"/>
      <c r="K42" s="1155"/>
      <c r="L42" s="1155"/>
      <c r="M42" s="1155"/>
      <c r="N42" s="1155"/>
      <c r="O42" s="1156">
        <f>SUM(C42:N42)</f>
        <v>0</v>
      </c>
      <c r="P42" s="1155"/>
      <c r="Q42" s="1165">
        <f>+O42-P42</f>
        <v>0</v>
      </c>
      <c r="S42" s="1083"/>
      <c r="T42" s="985"/>
    </row>
    <row r="43" spans="1:20">
      <c r="A43" s="843" t="s">
        <v>185</v>
      </c>
      <c r="B43" s="989" t="str">
        <f>+B20</f>
        <v>Foreign</v>
      </c>
      <c r="C43" s="1157"/>
      <c r="D43" s="1157"/>
      <c r="E43" s="1157"/>
      <c r="F43" s="1157"/>
      <c r="G43" s="1157"/>
      <c r="H43" s="1157"/>
      <c r="I43" s="1157"/>
      <c r="J43" s="1157"/>
      <c r="K43" s="1157"/>
      <c r="L43" s="1157"/>
      <c r="M43" s="1157"/>
      <c r="N43" s="1157"/>
      <c r="O43" s="1158">
        <f>SUM(C43:N43)</f>
        <v>0</v>
      </c>
      <c r="P43" s="1157"/>
      <c r="Q43" s="1168">
        <f>+O43-P43</f>
        <v>0</v>
      </c>
      <c r="S43" s="1083"/>
      <c r="T43" s="985"/>
    </row>
    <row r="44" spans="1:20" ht="22.5" customHeight="1">
      <c r="A44" s="2052" t="str">
        <f t="shared" ref="A44:B44" si="2">+A21</f>
        <v>Common Shares</v>
      </c>
      <c r="B44" s="2053">
        <f t="shared" si="2"/>
        <v>0</v>
      </c>
      <c r="C44" s="986"/>
      <c r="D44" s="986"/>
      <c r="E44" s="986"/>
      <c r="F44" s="986"/>
      <c r="G44" s="986"/>
      <c r="H44" s="986"/>
      <c r="I44" s="986"/>
      <c r="J44" s="986"/>
      <c r="K44" s="986"/>
      <c r="L44" s="986"/>
      <c r="M44" s="986"/>
      <c r="N44" s="986"/>
      <c r="O44" s="986"/>
      <c r="P44" s="986"/>
      <c r="Q44" s="1503"/>
      <c r="T44" s="823"/>
    </row>
    <row r="45" spans="1:20">
      <c r="A45" s="833" t="s">
        <v>183</v>
      </c>
      <c r="B45" s="1091" t="str">
        <f>+B22</f>
        <v>Canadian</v>
      </c>
      <c r="C45" s="1155"/>
      <c r="D45" s="1155"/>
      <c r="E45" s="1155"/>
      <c r="F45" s="1155"/>
      <c r="G45" s="1155"/>
      <c r="H45" s="1155"/>
      <c r="I45" s="1155"/>
      <c r="J45" s="1155"/>
      <c r="K45" s="1155"/>
      <c r="L45" s="1155"/>
      <c r="M45" s="1155"/>
      <c r="N45" s="1155"/>
      <c r="O45" s="1156">
        <f>SUM(C45:N45)</f>
        <v>0</v>
      </c>
      <c r="P45" s="1155"/>
      <c r="Q45" s="1165">
        <f>+O45-P45</f>
        <v>0</v>
      </c>
      <c r="S45" s="1083"/>
      <c r="T45" s="985"/>
    </row>
    <row r="46" spans="1:20">
      <c r="A46" s="843" t="s">
        <v>192</v>
      </c>
      <c r="B46" s="987" t="str">
        <f>+B23</f>
        <v>Foreign</v>
      </c>
      <c r="C46" s="1157"/>
      <c r="D46" s="1157"/>
      <c r="E46" s="1157"/>
      <c r="F46" s="1157"/>
      <c r="G46" s="1157"/>
      <c r="H46" s="1157"/>
      <c r="I46" s="1157"/>
      <c r="J46" s="1157"/>
      <c r="K46" s="1157"/>
      <c r="L46" s="1157"/>
      <c r="M46" s="1157"/>
      <c r="N46" s="1157"/>
      <c r="O46" s="1158">
        <f>SUM(C46:N46)</f>
        <v>0</v>
      </c>
      <c r="P46" s="1157"/>
      <c r="Q46" s="1168">
        <f>+O46-P46</f>
        <v>0</v>
      </c>
      <c r="S46" s="1083"/>
      <c r="T46" s="985"/>
    </row>
    <row r="47" spans="1:20" ht="22.5" customHeight="1">
      <c r="A47" s="2052" t="str">
        <f t="shared" ref="A47:B47" si="3">+A24</f>
        <v>Preferred Shares</v>
      </c>
      <c r="B47" s="2053">
        <f t="shared" si="3"/>
        <v>0</v>
      </c>
      <c r="C47" s="986"/>
      <c r="D47" s="986"/>
      <c r="E47" s="986"/>
      <c r="F47" s="986"/>
      <c r="G47" s="986"/>
      <c r="H47" s="986"/>
      <c r="I47" s="986"/>
      <c r="J47" s="986"/>
      <c r="K47" s="986"/>
      <c r="L47" s="986"/>
      <c r="M47" s="986"/>
      <c r="N47" s="986"/>
      <c r="O47" s="986"/>
      <c r="P47" s="986"/>
      <c r="Q47" s="1503"/>
      <c r="T47" s="823"/>
    </row>
    <row r="48" spans="1:20">
      <c r="A48" s="843" t="s">
        <v>2504</v>
      </c>
      <c r="B48" s="987" t="str">
        <f>+B25</f>
        <v>Canadian</v>
      </c>
      <c r="C48" s="1155"/>
      <c r="D48" s="1155"/>
      <c r="E48" s="1155"/>
      <c r="F48" s="1155"/>
      <c r="G48" s="1155"/>
      <c r="H48" s="1155"/>
      <c r="I48" s="1155"/>
      <c r="J48" s="1155"/>
      <c r="K48" s="1155"/>
      <c r="L48" s="1155"/>
      <c r="M48" s="1155"/>
      <c r="N48" s="1155"/>
      <c r="O48" s="1156">
        <f>SUM(C48:N48)</f>
        <v>0</v>
      </c>
      <c r="P48" s="1155"/>
      <c r="Q48" s="1165">
        <f>+O48-P48</f>
        <v>0</v>
      </c>
      <c r="T48" s="823"/>
    </row>
    <row r="49" spans="1:20">
      <c r="A49" s="843" t="s">
        <v>2505</v>
      </c>
      <c r="B49" s="987" t="str">
        <f>+B26</f>
        <v>Foreign</v>
      </c>
      <c r="C49" s="1157"/>
      <c r="D49" s="1157"/>
      <c r="E49" s="1157"/>
      <c r="F49" s="1157"/>
      <c r="G49" s="1157"/>
      <c r="H49" s="1157"/>
      <c r="I49" s="1157"/>
      <c r="J49" s="1157"/>
      <c r="K49" s="1157"/>
      <c r="L49" s="1157"/>
      <c r="M49" s="1157"/>
      <c r="N49" s="1157"/>
      <c r="O49" s="1158">
        <f>SUM(C49:N49)</f>
        <v>0</v>
      </c>
      <c r="P49" s="1157"/>
      <c r="Q49" s="1168">
        <f>+O49-P49</f>
        <v>0</v>
      </c>
      <c r="S49" s="816"/>
      <c r="T49" s="823"/>
    </row>
    <row r="50" spans="1:20" ht="11.25" customHeight="1">
      <c r="A50" s="844"/>
      <c r="B50" s="845"/>
      <c r="C50" s="794"/>
      <c r="D50" s="794"/>
      <c r="E50" s="794"/>
      <c r="F50" s="794"/>
      <c r="G50" s="794"/>
      <c r="H50" s="794"/>
      <c r="I50" s="794"/>
      <c r="J50" s="794"/>
      <c r="K50" s="794"/>
      <c r="L50" s="794"/>
      <c r="M50" s="794"/>
      <c r="N50" s="794"/>
      <c r="O50" s="794"/>
      <c r="P50" s="794"/>
      <c r="Q50" s="1506"/>
      <c r="S50" s="816"/>
      <c r="T50" s="824"/>
    </row>
    <row r="51" spans="1:20" s="786" customFormat="1" ht="22.5" customHeight="1">
      <c r="A51" s="838" t="s">
        <v>2506</v>
      </c>
      <c r="B51" s="901" t="str">
        <f>+B28</f>
        <v>Asset-Backed Securities</v>
      </c>
      <c r="C51" s="1157"/>
      <c r="D51" s="1157"/>
      <c r="E51" s="1157"/>
      <c r="F51" s="1157"/>
      <c r="G51" s="1157"/>
      <c r="H51" s="1157"/>
      <c r="I51" s="1157"/>
      <c r="J51" s="1157"/>
      <c r="K51" s="1157"/>
      <c r="L51" s="1157"/>
      <c r="M51" s="1157"/>
      <c r="N51" s="1157"/>
      <c r="O51" s="1158">
        <f>SUM(C51:N51)</f>
        <v>0</v>
      </c>
      <c r="P51" s="1157"/>
      <c r="Q51" s="1168">
        <f>+O51-P51</f>
        <v>0</v>
      </c>
      <c r="S51" s="812"/>
      <c r="T51" s="823"/>
    </row>
    <row r="52" spans="1:20" s="786" customFormat="1" ht="11.25" customHeight="1">
      <c r="A52" s="846"/>
      <c r="B52" s="847"/>
      <c r="C52" s="795"/>
      <c r="D52" s="795"/>
      <c r="E52" s="795"/>
      <c r="F52" s="795"/>
      <c r="G52" s="795"/>
      <c r="H52" s="795"/>
      <c r="I52" s="795"/>
      <c r="J52" s="795"/>
      <c r="K52" s="795"/>
      <c r="L52" s="795"/>
      <c r="M52" s="795"/>
      <c r="N52" s="795"/>
      <c r="O52" s="795"/>
      <c r="P52" s="795"/>
      <c r="Q52" s="1507"/>
      <c r="S52" s="812"/>
      <c r="T52" s="823"/>
    </row>
    <row r="53" spans="1:20">
      <c r="A53" s="838" t="s">
        <v>854</v>
      </c>
      <c r="B53" s="901" t="str">
        <f>+B30</f>
        <v>Other Investments</v>
      </c>
      <c r="C53" s="1157"/>
      <c r="D53" s="1157"/>
      <c r="E53" s="1157"/>
      <c r="F53" s="1157"/>
      <c r="G53" s="1157"/>
      <c r="H53" s="1157"/>
      <c r="I53" s="1157"/>
      <c r="J53" s="1157"/>
      <c r="K53" s="1157"/>
      <c r="L53" s="1157"/>
      <c r="M53" s="1157"/>
      <c r="N53" s="1157"/>
      <c r="O53" s="1158">
        <f>SUM(C53:N53)</f>
        <v>0</v>
      </c>
      <c r="P53" s="1157"/>
      <c r="Q53" s="1168">
        <f>+O53-P53</f>
        <v>0</v>
      </c>
      <c r="T53" s="823"/>
    </row>
    <row r="54" spans="1:20" s="786" customFormat="1">
      <c r="A54" s="848"/>
      <c r="B54" s="992"/>
      <c r="C54" s="789"/>
      <c r="D54" s="789"/>
      <c r="E54" s="789"/>
      <c r="F54" s="789"/>
      <c r="G54" s="789"/>
      <c r="H54" s="789"/>
      <c r="I54" s="789"/>
      <c r="J54" s="789"/>
      <c r="K54" s="789"/>
      <c r="L54" s="789"/>
      <c r="M54" s="789"/>
      <c r="N54" s="789"/>
      <c r="O54" s="790"/>
      <c r="P54" s="789"/>
      <c r="Q54" s="1504"/>
      <c r="S54" s="812"/>
      <c r="T54" s="823"/>
    </row>
    <row r="55" spans="1:20" ht="44.25" customHeight="1">
      <c r="A55" s="838" t="s">
        <v>2507</v>
      </c>
      <c r="B55" s="849" t="str">
        <f>IF(Langue=0,S55,T55)</f>
        <v>Total financial assets designated  at fair value through profit or loss</v>
      </c>
      <c r="C55" s="1159">
        <f t="shared" ref="C55:N55" si="4">SUM(C36:C37,C39:C40,C42:C43,C45:C46,C48:C49,C51,C53)</f>
        <v>0</v>
      </c>
      <c r="D55" s="1159">
        <f t="shared" si="4"/>
        <v>0</v>
      </c>
      <c r="E55" s="1159">
        <f t="shared" si="4"/>
        <v>0</v>
      </c>
      <c r="F55" s="1159">
        <f t="shared" si="4"/>
        <v>0</v>
      </c>
      <c r="G55" s="1159">
        <f t="shared" si="4"/>
        <v>0</v>
      </c>
      <c r="H55" s="1159">
        <f t="shared" si="4"/>
        <v>0</v>
      </c>
      <c r="I55" s="1159">
        <f t="shared" si="4"/>
        <v>0</v>
      </c>
      <c r="J55" s="1159">
        <f t="shared" si="4"/>
        <v>0</v>
      </c>
      <c r="K55" s="1159">
        <f t="shared" si="4"/>
        <v>0</v>
      </c>
      <c r="L55" s="1159">
        <f t="shared" si="4"/>
        <v>0</v>
      </c>
      <c r="M55" s="1159">
        <f t="shared" si="4"/>
        <v>0</v>
      </c>
      <c r="N55" s="1159">
        <f t="shared" si="4"/>
        <v>0</v>
      </c>
      <c r="O55" s="1160">
        <f>SUM(C55:N55)</f>
        <v>0</v>
      </c>
      <c r="P55" s="1159">
        <f>SUM(P36:P37,P39:P40,P42:P43,P45:P46,P48:P49,P51,P53)</f>
        <v>0</v>
      </c>
      <c r="Q55" s="1162">
        <f>+O55-P55</f>
        <v>0</v>
      </c>
      <c r="S55" s="812" t="s">
        <v>2508</v>
      </c>
      <c r="T55" s="827" t="s">
        <v>2520</v>
      </c>
    </row>
    <row r="56" spans="1:20" s="786" customFormat="1">
      <c r="A56" s="2054"/>
      <c r="B56" s="2055"/>
      <c r="C56" s="2056"/>
      <c r="D56" s="2056"/>
      <c r="E56" s="2056"/>
      <c r="F56" s="2056"/>
      <c r="G56" s="2056"/>
      <c r="H56" s="2056"/>
      <c r="I56" s="2056"/>
      <c r="J56" s="2056"/>
      <c r="K56" s="2056"/>
      <c r="L56" s="2056"/>
      <c r="M56" s="2056"/>
      <c r="N56" s="2056"/>
      <c r="O56" s="2056"/>
      <c r="P56" s="2056"/>
      <c r="Q56" s="2057"/>
      <c r="S56" s="812"/>
      <c r="T56" s="823"/>
    </row>
    <row r="57" spans="1:20" s="777" customFormat="1" ht="45" customHeight="1">
      <c r="A57" s="838" t="s">
        <v>2596</v>
      </c>
      <c r="B57" s="850" t="str">
        <f>IF(Langue=0,S57,T57)</f>
        <v>Total Financial Assets at Fair Value Through Profit or Loss</v>
      </c>
      <c r="C57" s="1161">
        <f>+C32+C55</f>
        <v>0</v>
      </c>
      <c r="D57" s="1161">
        <f t="shared" ref="D57:Q57" si="5">+D32+D55</f>
        <v>0</v>
      </c>
      <c r="E57" s="1161">
        <f t="shared" si="5"/>
        <v>0</v>
      </c>
      <c r="F57" s="1161">
        <f t="shared" si="5"/>
        <v>0</v>
      </c>
      <c r="G57" s="1161">
        <f t="shared" si="5"/>
        <v>0</v>
      </c>
      <c r="H57" s="1161">
        <f t="shared" si="5"/>
        <v>0</v>
      </c>
      <c r="I57" s="1161">
        <f t="shared" si="5"/>
        <v>0</v>
      </c>
      <c r="J57" s="1161">
        <f t="shared" si="5"/>
        <v>0</v>
      </c>
      <c r="K57" s="1161">
        <f t="shared" si="5"/>
        <v>0</v>
      </c>
      <c r="L57" s="1161">
        <f t="shared" si="5"/>
        <v>0</v>
      </c>
      <c r="M57" s="1161">
        <f t="shared" si="5"/>
        <v>0</v>
      </c>
      <c r="N57" s="1161">
        <f t="shared" si="5"/>
        <v>0</v>
      </c>
      <c r="O57" s="1161">
        <f t="shared" si="5"/>
        <v>0</v>
      </c>
      <c r="P57" s="1161">
        <f t="shared" si="5"/>
        <v>0</v>
      </c>
      <c r="Q57" s="1162">
        <f t="shared" si="5"/>
        <v>0</v>
      </c>
      <c r="S57" s="1083" t="s">
        <v>759</v>
      </c>
      <c r="T57" s="985" t="s">
        <v>1636</v>
      </c>
    </row>
    <row r="58" spans="1:20" s="786" customFormat="1">
      <c r="A58" s="796"/>
      <c r="B58" s="797"/>
      <c r="C58" s="798"/>
      <c r="D58" s="798"/>
      <c r="E58" s="798"/>
      <c r="F58" s="798"/>
      <c r="G58" s="798"/>
      <c r="H58" s="798"/>
      <c r="I58" s="798"/>
      <c r="J58" s="798"/>
      <c r="K58" s="798"/>
      <c r="L58" s="798"/>
      <c r="M58" s="798"/>
      <c r="N58" s="798"/>
      <c r="O58" s="799"/>
      <c r="P58" s="798"/>
      <c r="Q58" s="1508"/>
      <c r="S58" s="812"/>
      <c r="T58" s="823"/>
    </row>
    <row r="59" spans="1:20" s="786" customFormat="1">
      <c r="A59" s="796"/>
      <c r="B59" s="797"/>
      <c r="C59" s="798"/>
      <c r="D59" s="798"/>
      <c r="E59" s="798"/>
      <c r="F59" s="798"/>
      <c r="G59" s="798"/>
      <c r="H59" s="798"/>
      <c r="I59" s="798"/>
      <c r="J59" s="798"/>
      <c r="K59" s="798"/>
      <c r="L59" s="798"/>
      <c r="M59" s="798"/>
      <c r="N59" s="798"/>
      <c r="O59" s="799"/>
      <c r="P59" s="798"/>
      <c r="Q59" s="1508"/>
      <c r="S59" s="812"/>
      <c r="T59" s="823"/>
    </row>
    <row r="60" spans="1:20" s="786" customFormat="1">
      <c r="A60" s="2058">
        <f>+'1000'!A43+1</f>
        <v>15</v>
      </c>
      <c r="B60" s="2059"/>
      <c r="C60" s="2059"/>
      <c r="D60" s="2059"/>
      <c r="E60" s="2059"/>
      <c r="F60" s="2059"/>
      <c r="G60" s="2059"/>
      <c r="H60" s="2059"/>
      <c r="I60" s="2059"/>
      <c r="J60" s="2059"/>
      <c r="K60" s="2059"/>
      <c r="L60" s="2059"/>
      <c r="M60" s="2059"/>
      <c r="N60" s="2059"/>
      <c r="O60" s="2059"/>
      <c r="P60" s="2059"/>
      <c r="Q60" s="2060"/>
      <c r="S60" s="812"/>
      <c r="T60" s="823"/>
    </row>
    <row r="61" spans="1:20" s="786" customFormat="1">
      <c r="A61" s="2019" t="str">
        <f>A1</f>
        <v>QUÉBEC CHARTERED COMPANY</v>
      </c>
      <c r="B61" s="2020"/>
      <c r="C61" s="2020"/>
      <c r="D61" s="2020"/>
      <c r="E61" s="2020"/>
      <c r="F61" s="2020"/>
      <c r="G61" s="2020"/>
      <c r="H61" s="2020"/>
      <c r="I61" s="2020"/>
      <c r="J61" s="2020"/>
      <c r="K61" s="2020"/>
      <c r="L61" s="2020"/>
      <c r="M61" s="2020"/>
      <c r="N61" s="2020"/>
      <c r="O61" s="2020"/>
      <c r="P61" s="2020"/>
      <c r="Q61" s="2021"/>
      <c r="S61" s="812"/>
      <c r="T61" s="823"/>
    </row>
    <row r="62" spans="1:20" s="786" customFormat="1">
      <c r="A62" s="2022" t="str">
        <f>A2</f>
        <v>SCHEDULE 1100</v>
      </c>
      <c r="B62" s="2023"/>
      <c r="C62" s="2023"/>
      <c r="D62" s="2023"/>
      <c r="E62" s="2023"/>
      <c r="F62" s="2023"/>
      <c r="G62" s="2023"/>
      <c r="H62" s="2023"/>
      <c r="I62" s="2023"/>
      <c r="J62" s="2023"/>
      <c r="K62" s="2023"/>
      <c r="L62" s="2023"/>
      <c r="M62" s="2023"/>
      <c r="N62" s="2023"/>
      <c r="O62" s="2023"/>
      <c r="P62" s="2023"/>
      <c r="Q62" s="2024"/>
      <c r="S62" s="812"/>
      <c r="T62" s="823"/>
    </row>
    <row r="63" spans="1:20" s="786" customFormat="1" ht="22.5" customHeight="1">
      <c r="A63" s="2025">
        <f>A3</f>
        <v>0</v>
      </c>
      <c r="B63" s="2061"/>
      <c r="C63" s="2061"/>
      <c r="D63" s="2061"/>
      <c r="E63" s="2061"/>
      <c r="F63" s="2061"/>
      <c r="G63" s="2061"/>
      <c r="H63" s="2061"/>
      <c r="I63" s="2061"/>
      <c r="J63" s="2061"/>
      <c r="K63" s="2061"/>
      <c r="L63" s="2061"/>
      <c r="M63" s="2061"/>
      <c r="N63" s="2061"/>
      <c r="O63" s="2061"/>
      <c r="P63" s="2061"/>
      <c r="Q63" s="2062"/>
      <c r="S63" s="812"/>
      <c r="T63" s="823"/>
    </row>
    <row r="64" spans="1:20" s="786" customFormat="1" ht="22.5" customHeight="1">
      <c r="A64" s="2007" t="s">
        <v>2516</v>
      </c>
      <c r="B64" s="2008"/>
      <c r="C64" s="2008"/>
      <c r="D64" s="2008"/>
      <c r="E64" s="2008"/>
      <c r="F64" s="2008"/>
      <c r="G64" s="2008"/>
      <c r="H64" s="2008"/>
      <c r="I64" s="2008"/>
      <c r="J64" s="2008"/>
      <c r="K64" s="2008"/>
      <c r="L64" s="2008"/>
      <c r="M64" s="2008"/>
      <c r="N64" s="2008"/>
      <c r="O64" s="2008"/>
      <c r="P64" s="2008"/>
      <c r="Q64" s="2009"/>
      <c r="S64" s="812"/>
      <c r="T64" s="823"/>
    </row>
    <row r="65" spans="1:20" s="786" customFormat="1" ht="22.5" customHeight="1">
      <c r="A65" s="1972" t="str">
        <f>A5</f>
        <v xml:space="preserve">As at </v>
      </c>
      <c r="B65" s="1973"/>
      <c r="C65" s="1973"/>
      <c r="D65" s="1973"/>
      <c r="E65" s="1973"/>
      <c r="F65" s="1973"/>
      <c r="G65" s="1973"/>
      <c r="H65" s="1973"/>
      <c r="I65" s="1973"/>
      <c r="J65" s="1973"/>
      <c r="K65" s="1973"/>
      <c r="L65" s="1973"/>
      <c r="M65" s="1973"/>
      <c r="N65" s="1973"/>
      <c r="O65" s="1973"/>
      <c r="P65" s="1973"/>
      <c r="Q65" s="1974"/>
      <c r="S65" s="812"/>
      <c r="T65" s="823"/>
    </row>
    <row r="66" spans="1:20" s="786" customFormat="1">
      <c r="A66" s="1975" t="str">
        <f>A6</f>
        <v>($000)</v>
      </c>
      <c r="B66" s="1976"/>
      <c r="C66" s="1976"/>
      <c r="D66" s="1976"/>
      <c r="E66" s="1976"/>
      <c r="F66" s="1976"/>
      <c r="G66" s="1976"/>
      <c r="H66" s="1976"/>
      <c r="I66" s="1976"/>
      <c r="J66" s="1976"/>
      <c r="K66" s="1976"/>
      <c r="L66" s="1976"/>
      <c r="M66" s="1976"/>
      <c r="N66" s="1976"/>
      <c r="O66" s="1976"/>
      <c r="P66" s="1976"/>
      <c r="Q66" s="1977"/>
      <c r="S66" s="817"/>
      <c r="T66" s="823"/>
    </row>
    <row r="67" spans="1:20" s="786" customFormat="1" ht="11.25" customHeight="1">
      <c r="A67" s="1978"/>
      <c r="B67" s="1979"/>
      <c r="C67" s="1979"/>
      <c r="D67" s="1979"/>
      <c r="E67" s="1979"/>
      <c r="F67" s="1979"/>
      <c r="G67" s="1979"/>
      <c r="H67" s="1979"/>
      <c r="I67" s="1979"/>
      <c r="J67" s="1979"/>
      <c r="K67" s="1979"/>
      <c r="L67" s="1979"/>
      <c r="M67" s="1979"/>
      <c r="N67" s="1979"/>
      <c r="O67" s="1979"/>
      <c r="P67" s="1979"/>
      <c r="Q67" s="1980"/>
      <c r="S67" s="812"/>
      <c r="T67" s="823"/>
    </row>
    <row r="68" spans="1:20" ht="15" customHeight="1">
      <c r="A68" s="1981" t="str">
        <f>IF(Langue=0,S68,T68)</f>
        <v>FINANCIAL ASSETS AT FAIR VALUE THROUGH OTHER COMPREHENSIVE INCOME</v>
      </c>
      <c r="B68" s="1982"/>
      <c r="C68" s="1987" t="str">
        <f>C8</f>
        <v>Variable Rate</v>
      </c>
      <c r="D68" s="1989" t="str">
        <f>D8</f>
        <v>Fixed Rate</v>
      </c>
      <c r="E68" s="1990"/>
      <c r="F68" s="1990"/>
      <c r="G68" s="1990"/>
      <c r="H68" s="1990"/>
      <c r="I68" s="1990"/>
      <c r="J68" s="1990"/>
      <c r="K68" s="1990"/>
      <c r="L68" s="1990"/>
      <c r="M68" s="1991"/>
      <c r="N68" s="1987" t="str">
        <f>N8</f>
        <v>Non-Interest Rate Sensitive</v>
      </c>
      <c r="O68" s="1987" t="str">
        <f>O8</f>
        <v>Subtotal</v>
      </c>
      <c r="P68" s="1987" t="str">
        <f>P8</f>
        <v>Provisions</v>
      </c>
      <c r="Q68" s="1992" t="str">
        <f>Q8</f>
        <v>Net Balance Sheet Value</v>
      </c>
      <c r="S68" s="812" t="s">
        <v>2509</v>
      </c>
      <c r="T68" s="823" t="s">
        <v>2521</v>
      </c>
    </row>
    <row r="69" spans="1:20" s="786" customFormat="1" ht="60" customHeight="1">
      <c r="A69" s="1983"/>
      <c r="B69" s="1984"/>
      <c r="C69" s="2043"/>
      <c r="D69" s="779" t="str">
        <f t="shared" ref="D69:M69" si="6">D9</f>
        <v>1 Day
- 1 M</v>
      </c>
      <c r="E69" s="779" t="str">
        <f t="shared" si="6"/>
        <v>1 M + 
- 3 M</v>
      </c>
      <c r="F69" s="779" t="str">
        <f t="shared" si="6"/>
        <v xml:space="preserve">3 M + - 6 M </v>
      </c>
      <c r="G69" s="779" t="str">
        <f t="shared" si="6"/>
        <v>6 M + 
- 1 Yr</v>
      </c>
      <c r="H69" s="779" t="str">
        <f t="shared" si="6"/>
        <v>1 + 
- 2 Yrs</v>
      </c>
      <c r="I69" s="779" t="str">
        <f t="shared" si="6"/>
        <v>2 + 
- 3 Yrs</v>
      </c>
      <c r="J69" s="779" t="str">
        <f t="shared" si="6"/>
        <v>3 + 
- 4 Yrs</v>
      </c>
      <c r="K69" s="779" t="str">
        <f t="shared" si="6"/>
        <v>4 + 
- 5 Yrs</v>
      </c>
      <c r="L69" s="779" t="str">
        <f t="shared" si="6"/>
        <v xml:space="preserve"> 5 + 
-7 Yrs</v>
      </c>
      <c r="M69" s="779" t="str">
        <f t="shared" si="6"/>
        <v>7 + Yrs.</v>
      </c>
      <c r="N69" s="2043"/>
      <c r="O69" s="2043"/>
      <c r="P69" s="2043"/>
      <c r="Q69" s="2044"/>
      <c r="S69" s="812"/>
      <c r="T69" s="1084"/>
    </row>
    <row r="70" spans="1:20" s="786" customFormat="1">
      <c r="A70" s="1985"/>
      <c r="B70" s="1986"/>
      <c r="C70" s="781" t="s">
        <v>377</v>
      </c>
      <c r="D70" s="781" t="s">
        <v>376</v>
      </c>
      <c r="E70" s="781" t="s">
        <v>378</v>
      </c>
      <c r="F70" s="781" t="s">
        <v>379</v>
      </c>
      <c r="G70" s="781" t="s">
        <v>380</v>
      </c>
      <c r="H70" s="781" t="s">
        <v>381</v>
      </c>
      <c r="I70" s="781" t="s">
        <v>382</v>
      </c>
      <c r="J70" s="781" t="s">
        <v>383</v>
      </c>
      <c r="K70" s="781" t="s">
        <v>384</v>
      </c>
      <c r="L70" s="781" t="s">
        <v>164</v>
      </c>
      <c r="M70" s="781" t="s">
        <v>145</v>
      </c>
      <c r="N70" s="781" t="s">
        <v>149</v>
      </c>
      <c r="O70" s="781" t="s">
        <v>150</v>
      </c>
      <c r="P70" s="781" t="s">
        <v>171</v>
      </c>
      <c r="Q70" s="1501" t="s">
        <v>172</v>
      </c>
      <c r="S70" s="812"/>
      <c r="T70" s="823"/>
    </row>
    <row r="71" spans="1:20" ht="30">
      <c r="A71" s="2030" t="str">
        <f>IF(Langue=0,S71,T71)</f>
        <v>FINANCIAL ASSETS CLASSIFIED AT FAIR VALUE THROUGH OTHER COMPREHENSIVE INCOME</v>
      </c>
      <c r="B71" s="2031"/>
      <c r="C71" s="2031"/>
      <c r="D71" s="2031"/>
      <c r="E71" s="2031"/>
      <c r="F71" s="2031"/>
      <c r="G71" s="2031"/>
      <c r="H71" s="2031"/>
      <c r="I71" s="2031"/>
      <c r="J71" s="2031"/>
      <c r="K71" s="2031"/>
      <c r="L71" s="2031"/>
      <c r="M71" s="2031"/>
      <c r="N71" s="2031"/>
      <c r="O71" s="2031"/>
      <c r="P71" s="2031"/>
      <c r="Q71" s="2032"/>
      <c r="S71" s="815" t="s">
        <v>2510</v>
      </c>
      <c r="T71" s="823" t="s">
        <v>2522</v>
      </c>
    </row>
    <row r="72" spans="1:20" s="786" customFormat="1">
      <c r="A72" s="2033" t="str">
        <f>A12</f>
        <v>Bonds Issued or Guaranteed by:</v>
      </c>
      <c r="B72" s="2034"/>
      <c r="C72" s="782"/>
      <c r="D72" s="782"/>
      <c r="E72" s="782"/>
      <c r="F72" s="782"/>
      <c r="G72" s="782"/>
      <c r="H72" s="782"/>
      <c r="I72" s="782"/>
      <c r="J72" s="782"/>
      <c r="K72" s="782"/>
      <c r="L72" s="782"/>
      <c r="M72" s="782"/>
      <c r="N72" s="782"/>
      <c r="O72" s="782"/>
      <c r="P72" s="782"/>
      <c r="Q72" s="1502"/>
      <c r="S72" s="812"/>
      <c r="T72" s="823"/>
    </row>
    <row r="73" spans="1:20" s="786" customFormat="1">
      <c r="A73" s="835" t="s">
        <v>2598</v>
      </c>
      <c r="B73" s="800" t="str">
        <f>B13</f>
        <v>Federal Government</v>
      </c>
      <c r="C73" s="1155"/>
      <c r="D73" s="1155"/>
      <c r="E73" s="1155"/>
      <c r="F73" s="1155"/>
      <c r="G73" s="1155"/>
      <c r="H73" s="1155"/>
      <c r="I73" s="1155"/>
      <c r="J73" s="1155"/>
      <c r="K73" s="1155"/>
      <c r="L73" s="1155"/>
      <c r="M73" s="1155"/>
      <c r="N73" s="1155"/>
      <c r="O73" s="1156">
        <f>SUM(C73:N73)</f>
        <v>0</v>
      </c>
      <c r="P73" s="1155"/>
      <c r="Q73" s="1165">
        <f>+O73-P73</f>
        <v>0</v>
      </c>
      <c r="S73" s="812"/>
      <c r="T73" s="823"/>
    </row>
    <row r="74" spans="1:20" s="786" customFormat="1">
      <c r="A74" s="835" t="s">
        <v>2599</v>
      </c>
      <c r="B74" s="800" t="str">
        <f>B14</f>
        <v>Provincial Government</v>
      </c>
      <c r="C74" s="1157"/>
      <c r="D74" s="1157"/>
      <c r="E74" s="1157"/>
      <c r="F74" s="1157"/>
      <c r="G74" s="1157"/>
      <c r="H74" s="1157"/>
      <c r="I74" s="1157"/>
      <c r="J74" s="1157"/>
      <c r="K74" s="1157"/>
      <c r="L74" s="1157"/>
      <c r="M74" s="1157"/>
      <c r="N74" s="1157"/>
      <c r="O74" s="1158">
        <f>SUM(C74:N74)</f>
        <v>0</v>
      </c>
      <c r="P74" s="1157"/>
      <c r="Q74" s="1168">
        <f>+O74-P74</f>
        <v>0</v>
      </c>
      <c r="S74" s="812"/>
      <c r="T74" s="823"/>
    </row>
    <row r="75" spans="1:20" s="786" customFormat="1" ht="22.5" customHeight="1">
      <c r="A75" s="851"/>
      <c r="B75" s="1999" t="str">
        <f>B15</f>
        <v>Municipal and Public Administrations, School Boards</v>
      </c>
      <c r="C75" s="993"/>
      <c r="D75" s="994"/>
      <c r="E75" s="994"/>
      <c r="F75" s="994"/>
      <c r="G75" s="994"/>
      <c r="H75" s="994"/>
      <c r="I75" s="994"/>
      <c r="J75" s="994"/>
      <c r="K75" s="994"/>
      <c r="L75" s="994"/>
      <c r="M75" s="994"/>
      <c r="N75" s="994"/>
      <c r="O75" s="994"/>
      <c r="P75" s="994"/>
      <c r="Q75" s="1452"/>
      <c r="S75" s="812"/>
      <c r="T75" s="823"/>
    </row>
    <row r="76" spans="1:20" s="786" customFormat="1" ht="22.5" customHeight="1">
      <c r="A76" s="852" t="s">
        <v>2600</v>
      </c>
      <c r="B76" s="2000"/>
      <c r="C76" s="1163"/>
      <c r="D76" s="1163"/>
      <c r="E76" s="1163"/>
      <c r="F76" s="1163"/>
      <c r="G76" s="1163"/>
      <c r="H76" s="1163"/>
      <c r="I76" s="1163"/>
      <c r="J76" s="1163"/>
      <c r="K76" s="1163"/>
      <c r="L76" s="1163"/>
      <c r="M76" s="1163"/>
      <c r="N76" s="1163"/>
      <c r="O76" s="1164">
        <f>SUM(C76:N76)</f>
        <v>0</v>
      </c>
      <c r="P76" s="1163"/>
      <c r="Q76" s="1165">
        <f>+O76-P76</f>
        <v>0</v>
      </c>
      <c r="S76" s="812"/>
      <c r="T76" s="823"/>
    </row>
    <row r="77" spans="1:20" s="786" customFormat="1" ht="30">
      <c r="A77" s="838" t="s">
        <v>2597</v>
      </c>
      <c r="B77" s="840" t="str">
        <f>B17</f>
        <v>Public Administrations - Foreign</v>
      </c>
      <c r="C77" s="1166"/>
      <c r="D77" s="1166"/>
      <c r="E77" s="1166"/>
      <c r="F77" s="1166"/>
      <c r="G77" s="1166"/>
      <c r="H77" s="1166"/>
      <c r="I77" s="1166"/>
      <c r="J77" s="1166"/>
      <c r="K77" s="1166"/>
      <c r="L77" s="1166"/>
      <c r="M77" s="1166"/>
      <c r="N77" s="1166"/>
      <c r="O77" s="1167">
        <f>SUM(C77:N77)</f>
        <v>0</v>
      </c>
      <c r="P77" s="1166"/>
      <c r="Q77" s="1168">
        <f>+O77-P77</f>
        <v>0</v>
      </c>
      <c r="S77" s="812"/>
      <c r="T77" s="823"/>
    </row>
    <row r="78" spans="1:20" s="786" customFormat="1" ht="22.5" customHeight="1">
      <c r="A78" s="2010" t="str">
        <f>A18</f>
        <v>Bonds and Debentures</v>
      </c>
      <c r="B78" s="2011"/>
      <c r="C78" s="2035"/>
      <c r="D78" s="2036"/>
      <c r="E78" s="2036"/>
      <c r="F78" s="2036"/>
      <c r="G78" s="2036"/>
      <c r="H78" s="2036"/>
      <c r="I78" s="2036"/>
      <c r="J78" s="2036"/>
      <c r="K78" s="2036"/>
      <c r="L78" s="2036"/>
      <c r="M78" s="2036"/>
      <c r="N78" s="2036"/>
      <c r="O78" s="2036"/>
      <c r="P78" s="2036"/>
      <c r="Q78" s="2037"/>
      <c r="S78" s="812"/>
      <c r="T78" s="828"/>
    </row>
    <row r="79" spans="1:20" s="786" customFormat="1">
      <c r="A79" s="836" t="s">
        <v>2633</v>
      </c>
      <c r="B79" s="840" t="str">
        <f>B19</f>
        <v>Canadian</v>
      </c>
      <c r="C79" s="1163"/>
      <c r="D79" s="1163"/>
      <c r="E79" s="1163"/>
      <c r="F79" s="1163"/>
      <c r="G79" s="1163"/>
      <c r="H79" s="1163"/>
      <c r="I79" s="1163"/>
      <c r="J79" s="1163"/>
      <c r="K79" s="1163"/>
      <c r="L79" s="1163"/>
      <c r="M79" s="1163"/>
      <c r="N79" s="1163"/>
      <c r="O79" s="1164">
        <f>SUM(C79:N79)</f>
        <v>0</v>
      </c>
      <c r="P79" s="1163"/>
      <c r="Q79" s="1165">
        <f>+O79-P79</f>
        <v>0</v>
      </c>
      <c r="S79" s="812"/>
      <c r="T79" s="823"/>
    </row>
    <row r="80" spans="1:20" s="786" customFormat="1">
      <c r="A80" s="843" t="s">
        <v>2634</v>
      </c>
      <c r="B80" s="840" t="str">
        <f>B20</f>
        <v>Foreign</v>
      </c>
      <c r="C80" s="1166"/>
      <c r="D80" s="1166"/>
      <c r="E80" s="1166"/>
      <c r="F80" s="1166"/>
      <c r="G80" s="1166"/>
      <c r="H80" s="1166"/>
      <c r="I80" s="1166"/>
      <c r="J80" s="1166"/>
      <c r="K80" s="1166"/>
      <c r="L80" s="1166"/>
      <c r="M80" s="1166"/>
      <c r="N80" s="1166"/>
      <c r="O80" s="1167">
        <f>SUM(C80:N80)</f>
        <v>0</v>
      </c>
      <c r="P80" s="1166"/>
      <c r="Q80" s="1168">
        <f>+O80-P80</f>
        <v>0</v>
      </c>
      <c r="S80" s="812"/>
      <c r="T80" s="823"/>
    </row>
    <row r="81" spans="1:20" s="786" customFormat="1" ht="22.5" customHeight="1">
      <c r="A81" s="2010" t="str">
        <f>A21</f>
        <v>Common Shares</v>
      </c>
      <c r="B81" s="2011"/>
      <c r="C81" s="2035"/>
      <c r="D81" s="2036"/>
      <c r="E81" s="2036"/>
      <c r="F81" s="2036"/>
      <c r="G81" s="2036"/>
      <c r="H81" s="2036"/>
      <c r="I81" s="2036"/>
      <c r="J81" s="2036"/>
      <c r="K81" s="2036"/>
      <c r="L81" s="2036"/>
      <c r="M81" s="2036"/>
      <c r="N81" s="2036"/>
      <c r="O81" s="2036">
        <v>0</v>
      </c>
      <c r="P81" s="2036"/>
      <c r="Q81" s="2037">
        <v>0</v>
      </c>
      <c r="S81" s="812"/>
      <c r="T81" s="823"/>
    </row>
    <row r="82" spans="1:20" s="786" customFormat="1">
      <c r="A82" s="836" t="s">
        <v>2601</v>
      </c>
      <c r="B82" s="840" t="str">
        <f>B22</f>
        <v>Canadian</v>
      </c>
      <c r="C82" s="1163"/>
      <c r="D82" s="1163"/>
      <c r="E82" s="1163"/>
      <c r="F82" s="1163"/>
      <c r="G82" s="1163"/>
      <c r="H82" s="1163"/>
      <c r="I82" s="1163"/>
      <c r="J82" s="1163"/>
      <c r="K82" s="1163"/>
      <c r="L82" s="1163"/>
      <c r="M82" s="1163"/>
      <c r="N82" s="1163"/>
      <c r="O82" s="1164">
        <f>SUM(C82:N82)</f>
        <v>0</v>
      </c>
      <c r="P82" s="1163"/>
      <c r="Q82" s="1165">
        <f>+O82-P82</f>
        <v>0</v>
      </c>
      <c r="S82" s="812"/>
      <c r="T82" s="823"/>
    </row>
    <row r="83" spans="1:20" s="786" customFormat="1" ht="15" customHeight="1">
      <c r="A83" s="837" t="s">
        <v>2602</v>
      </c>
      <c r="B83" s="840" t="str">
        <f>B23</f>
        <v>Foreign</v>
      </c>
      <c r="C83" s="1166"/>
      <c r="D83" s="1166"/>
      <c r="E83" s="1166"/>
      <c r="F83" s="1166"/>
      <c r="G83" s="1166"/>
      <c r="H83" s="1166"/>
      <c r="I83" s="1166"/>
      <c r="J83" s="1166"/>
      <c r="K83" s="1166"/>
      <c r="L83" s="1166"/>
      <c r="M83" s="1166"/>
      <c r="N83" s="1166"/>
      <c r="O83" s="1167">
        <f>SUM(C83:N83)</f>
        <v>0</v>
      </c>
      <c r="P83" s="1166"/>
      <c r="Q83" s="1168">
        <f>+O83-P83</f>
        <v>0</v>
      </c>
      <c r="S83" s="812"/>
      <c r="T83" s="823"/>
    </row>
    <row r="84" spans="1:20" s="786" customFormat="1" ht="22.5" customHeight="1">
      <c r="A84" s="2010" t="str">
        <f>A24</f>
        <v>Preferred Shares</v>
      </c>
      <c r="B84" s="2011"/>
      <c r="C84" s="2035"/>
      <c r="D84" s="2036"/>
      <c r="E84" s="2036"/>
      <c r="F84" s="2036"/>
      <c r="G84" s="2036"/>
      <c r="H84" s="2036"/>
      <c r="I84" s="2036"/>
      <c r="J84" s="2036"/>
      <c r="K84" s="2036"/>
      <c r="L84" s="2036"/>
      <c r="M84" s="2036"/>
      <c r="N84" s="2036"/>
      <c r="O84" s="2036"/>
      <c r="P84" s="2036"/>
      <c r="Q84" s="2037"/>
      <c r="S84" s="812"/>
      <c r="T84" s="823"/>
    </row>
    <row r="85" spans="1:20" s="786" customFormat="1" ht="15" customHeight="1">
      <c r="A85" s="837" t="s">
        <v>2603</v>
      </c>
      <c r="B85" s="840" t="str">
        <f>B25</f>
        <v>Canadian</v>
      </c>
      <c r="C85" s="1163"/>
      <c r="D85" s="1163"/>
      <c r="E85" s="1163"/>
      <c r="F85" s="1163"/>
      <c r="G85" s="1163"/>
      <c r="H85" s="1163"/>
      <c r="I85" s="1163"/>
      <c r="J85" s="1163"/>
      <c r="K85" s="1163"/>
      <c r="L85" s="1163"/>
      <c r="M85" s="1163"/>
      <c r="N85" s="1163"/>
      <c r="O85" s="1164">
        <f>SUM(C85:N85)</f>
        <v>0</v>
      </c>
      <c r="P85" s="1163"/>
      <c r="Q85" s="1165">
        <f>+O85-P85</f>
        <v>0</v>
      </c>
      <c r="S85" s="812"/>
      <c r="T85" s="823"/>
    </row>
    <row r="86" spans="1:20" s="786" customFormat="1">
      <c r="A86" s="837" t="s">
        <v>2604</v>
      </c>
      <c r="B86" s="840" t="str">
        <f>B26</f>
        <v>Foreign</v>
      </c>
      <c r="C86" s="1166"/>
      <c r="D86" s="1166"/>
      <c r="E86" s="1166"/>
      <c r="F86" s="1166"/>
      <c r="G86" s="1166"/>
      <c r="H86" s="1166"/>
      <c r="I86" s="1166"/>
      <c r="J86" s="1166"/>
      <c r="K86" s="1166"/>
      <c r="L86" s="1166"/>
      <c r="M86" s="1166"/>
      <c r="N86" s="1166"/>
      <c r="O86" s="1167">
        <f>SUM(C86:N86)</f>
        <v>0</v>
      </c>
      <c r="P86" s="1166"/>
      <c r="Q86" s="1168">
        <f>+O86-P86</f>
        <v>0</v>
      </c>
      <c r="S86" s="812"/>
      <c r="T86" s="823"/>
    </row>
    <row r="87" spans="1:20" s="786" customFormat="1" ht="11.25" customHeight="1">
      <c r="A87" s="2038"/>
      <c r="B87" s="2039"/>
      <c r="C87" s="1967"/>
      <c r="D87" s="1967"/>
      <c r="E87" s="1967"/>
      <c r="F87" s="1967"/>
      <c r="G87" s="1967"/>
      <c r="H87" s="1967"/>
      <c r="I87" s="1967"/>
      <c r="J87" s="1967"/>
      <c r="K87" s="1967"/>
      <c r="L87" s="1967"/>
      <c r="M87" s="1967"/>
      <c r="N87" s="1967"/>
      <c r="O87" s="1967"/>
      <c r="P87" s="1967"/>
      <c r="Q87" s="1968"/>
      <c r="S87" s="812"/>
      <c r="T87" s="823"/>
    </row>
    <row r="88" spans="1:20" s="786" customFormat="1" ht="22.5" customHeight="1">
      <c r="A88" s="835" t="s">
        <v>2605</v>
      </c>
      <c r="B88" s="991" t="str">
        <f>B28</f>
        <v>Asset-Backed Securities</v>
      </c>
      <c r="C88" s="1166"/>
      <c r="D88" s="1166"/>
      <c r="E88" s="1166"/>
      <c r="F88" s="1166"/>
      <c r="G88" s="1166"/>
      <c r="H88" s="1166"/>
      <c r="I88" s="1166"/>
      <c r="J88" s="1166"/>
      <c r="K88" s="1166"/>
      <c r="L88" s="1166"/>
      <c r="M88" s="1166"/>
      <c r="N88" s="1166"/>
      <c r="O88" s="1167">
        <f>SUM(C88:N88)</f>
        <v>0</v>
      </c>
      <c r="P88" s="1166"/>
      <c r="Q88" s="1168">
        <f>+O88-P88</f>
        <v>0</v>
      </c>
      <c r="S88" s="812"/>
      <c r="T88" s="823"/>
    </row>
    <row r="89" spans="1:20" s="786" customFormat="1" ht="11.25" customHeight="1">
      <c r="A89" s="2040"/>
      <c r="B89" s="2041"/>
      <c r="C89" s="2041"/>
      <c r="D89" s="2041"/>
      <c r="E89" s="2041"/>
      <c r="F89" s="2041"/>
      <c r="G89" s="2041"/>
      <c r="H89" s="2041"/>
      <c r="I89" s="2041"/>
      <c r="J89" s="2041"/>
      <c r="K89" s="2041"/>
      <c r="L89" s="2041"/>
      <c r="M89" s="2041"/>
      <c r="N89" s="2041"/>
      <c r="O89" s="2041"/>
      <c r="P89" s="2041"/>
      <c r="Q89" s="2042"/>
      <c r="S89" s="812"/>
      <c r="T89" s="823"/>
    </row>
    <row r="90" spans="1:20" s="786" customFormat="1" ht="22.5" customHeight="1">
      <c r="A90" s="835" t="s">
        <v>2606</v>
      </c>
      <c r="B90" s="991" t="str">
        <f>B30</f>
        <v>Other Investments</v>
      </c>
      <c r="C90" s="1166"/>
      <c r="D90" s="1166"/>
      <c r="E90" s="1166"/>
      <c r="F90" s="1166"/>
      <c r="G90" s="1166"/>
      <c r="H90" s="1166"/>
      <c r="I90" s="1166"/>
      <c r="J90" s="1166"/>
      <c r="K90" s="1166"/>
      <c r="L90" s="1166"/>
      <c r="M90" s="1166"/>
      <c r="N90" s="1166"/>
      <c r="O90" s="1167">
        <f>SUM(C90:N90)</f>
        <v>0</v>
      </c>
      <c r="P90" s="1166"/>
      <c r="Q90" s="1168">
        <f>+O90-P90</f>
        <v>0</v>
      </c>
      <c r="S90" s="812"/>
      <c r="T90" s="823"/>
    </row>
    <row r="91" spans="1:20" s="786" customFormat="1">
      <c r="A91" s="801"/>
      <c r="B91" s="802"/>
      <c r="C91" s="789"/>
      <c r="D91" s="789"/>
      <c r="E91" s="789"/>
      <c r="F91" s="789"/>
      <c r="G91" s="789"/>
      <c r="H91" s="789"/>
      <c r="I91" s="789"/>
      <c r="J91" s="789"/>
      <c r="K91" s="789"/>
      <c r="L91" s="789"/>
      <c r="M91" s="789"/>
      <c r="N91" s="789"/>
      <c r="O91" s="790"/>
      <c r="P91" s="789"/>
      <c r="Q91" s="1509"/>
      <c r="S91" s="812"/>
      <c r="T91" s="823"/>
    </row>
    <row r="92" spans="1:20" ht="44.25" customHeight="1">
      <c r="A92" s="838" t="s">
        <v>2511</v>
      </c>
      <c r="B92" s="849" t="str">
        <f>IF(Langue=0,S92,T92)</f>
        <v>Total financial assets classified at fair value through other comprehensive income</v>
      </c>
      <c r="C92" s="1169">
        <f t="shared" ref="C92:N92" si="7">SUM(C73:C74,C76:C77,C79:C80,C82:C83,C85:C86,C88,C90)</f>
        <v>0</v>
      </c>
      <c r="D92" s="1169">
        <f t="shared" si="7"/>
        <v>0</v>
      </c>
      <c r="E92" s="1169">
        <f t="shared" si="7"/>
        <v>0</v>
      </c>
      <c r="F92" s="1169">
        <f t="shared" si="7"/>
        <v>0</v>
      </c>
      <c r="G92" s="1169">
        <f t="shared" si="7"/>
        <v>0</v>
      </c>
      <c r="H92" s="1169">
        <f t="shared" si="7"/>
        <v>0</v>
      </c>
      <c r="I92" s="1169">
        <f t="shared" si="7"/>
        <v>0</v>
      </c>
      <c r="J92" s="1169">
        <f t="shared" si="7"/>
        <v>0</v>
      </c>
      <c r="K92" s="1169">
        <f t="shared" si="7"/>
        <v>0</v>
      </c>
      <c r="L92" s="1169">
        <f t="shared" si="7"/>
        <v>0</v>
      </c>
      <c r="M92" s="1169">
        <f t="shared" si="7"/>
        <v>0</v>
      </c>
      <c r="N92" s="1169">
        <f t="shared" si="7"/>
        <v>0</v>
      </c>
      <c r="O92" s="1161">
        <f>SUM(C92:N92)</f>
        <v>0</v>
      </c>
      <c r="P92" s="1169">
        <f>SUM(P73:P74,P76:P77,P79:P80,P82:P83,P85:P86,P88,P90)</f>
        <v>0</v>
      </c>
      <c r="Q92" s="1162">
        <f>+O92-P92</f>
        <v>0</v>
      </c>
      <c r="S92" s="812" t="s">
        <v>2512</v>
      </c>
      <c r="T92" s="827" t="s">
        <v>2523</v>
      </c>
    </row>
    <row r="93" spans="1:20" s="786" customFormat="1">
      <c r="A93" s="791"/>
      <c r="B93" s="803"/>
      <c r="C93" s="789"/>
      <c r="D93" s="789"/>
      <c r="E93" s="789"/>
      <c r="F93" s="789"/>
      <c r="G93" s="789"/>
      <c r="H93" s="789"/>
      <c r="I93" s="789"/>
      <c r="J93" s="789"/>
      <c r="K93" s="789"/>
      <c r="L93" s="789"/>
      <c r="M93" s="789"/>
      <c r="N93" s="789"/>
      <c r="O93" s="790"/>
      <c r="P93" s="789"/>
      <c r="Q93" s="1504"/>
      <c r="S93" s="812"/>
      <c r="T93" s="823"/>
    </row>
    <row r="94" spans="1:20" ht="30">
      <c r="A94" s="2030" t="str">
        <f>IF(Langue=0,S94,T94)</f>
        <v>FINANCIAL ASSETS DESIGNATED AT FAIR VALUE THROUGH OTHER COMPREHENSIVE INCOME</v>
      </c>
      <c r="B94" s="2031"/>
      <c r="C94" s="2031"/>
      <c r="D94" s="2031"/>
      <c r="E94" s="2031"/>
      <c r="F94" s="2031"/>
      <c r="G94" s="2031"/>
      <c r="H94" s="2031"/>
      <c r="I94" s="2031"/>
      <c r="J94" s="2031"/>
      <c r="K94" s="2031"/>
      <c r="L94" s="2031"/>
      <c r="M94" s="2031"/>
      <c r="N94" s="2031"/>
      <c r="O94" s="2031"/>
      <c r="P94" s="2031"/>
      <c r="Q94" s="2032"/>
      <c r="S94" s="818" t="s">
        <v>2524</v>
      </c>
      <c r="T94" s="823" t="s">
        <v>2526</v>
      </c>
    </row>
    <row r="95" spans="1:20" s="786" customFormat="1">
      <c r="A95" s="2028" t="str">
        <f>+A72</f>
        <v>Bonds Issued or Guaranteed by:</v>
      </c>
      <c r="B95" s="2029"/>
      <c r="C95" s="782"/>
      <c r="D95" s="782"/>
      <c r="E95" s="782"/>
      <c r="F95" s="782"/>
      <c r="G95" s="782"/>
      <c r="H95" s="782"/>
      <c r="I95" s="782"/>
      <c r="J95" s="782"/>
      <c r="K95" s="782"/>
      <c r="L95" s="782"/>
      <c r="M95" s="782"/>
      <c r="N95" s="782"/>
      <c r="O95" s="782"/>
      <c r="P95" s="782"/>
      <c r="Q95" s="1502"/>
      <c r="S95" s="812"/>
      <c r="T95" s="823"/>
    </row>
    <row r="96" spans="1:20" s="786" customFormat="1">
      <c r="A96" s="835" t="s">
        <v>2609</v>
      </c>
      <c r="B96" s="853" t="str">
        <f>+B73</f>
        <v>Federal Government</v>
      </c>
      <c r="C96" s="1155"/>
      <c r="D96" s="1155"/>
      <c r="E96" s="1155"/>
      <c r="F96" s="1155"/>
      <c r="G96" s="1155"/>
      <c r="H96" s="1155"/>
      <c r="I96" s="1155"/>
      <c r="J96" s="1155"/>
      <c r="K96" s="1155"/>
      <c r="L96" s="1155"/>
      <c r="M96" s="1155"/>
      <c r="N96" s="1155"/>
      <c r="O96" s="1156">
        <f>SUM(C96:N96)</f>
        <v>0</v>
      </c>
      <c r="P96" s="1155"/>
      <c r="Q96" s="1165">
        <f>+O96-P96</f>
        <v>0</v>
      </c>
      <c r="S96" s="812"/>
      <c r="T96" s="823"/>
    </row>
    <row r="97" spans="1:20" s="786" customFormat="1">
      <c r="A97" s="835" t="s">
        <v>2610</v>
      </c>
      <c r="B97" s="853" t="str">
        <f>+B74</f>
        <v>Provincial Government</v>
      </c>
      <c r="C97" s="1157"/>
      <c r="D97" s="1157"/>
      <c r="E97" s="1157"/>
      <c r="F97" s="1157"/>
      <c r="G97" s="1157"/>
      <c r="H97" s="1157"/>
      <c r="I97" s="1157"/>
      <c r="J97" s="1157"/>
      <c r="K97" s="1157"/>
      <c r="L97" s="1157"/>
      <c r="M97" s="1157"/>
      <c r="N97" s="1157"/>
      <c r="O97" s="1158">
        <f>SUM(C97:N97)</f>
        <v>0</v>
      </c>
      <c r="P97" s="1157"/>
      <c r="Q97" s="1168">
        <f>+O97-P97</f>
        <v>0</v>
      </c>
      <c r="S97" s="812"/>
      <c r="T97" s="823"/>
    </row>
    <row r="98" spans="1:20" s="786" customFormat="1" ht="22.5" customHeight="1">
      <c r="A98" s="851"/>
      <c r="B98" s="1999" t="str">
        <f t="shared" ref="B98:B99" si="8">+B75</f>
        <v>Municipal and Public Administrations, School Boards</v>
      </c>
      <c r="C98" s="995"/>
      <c r="D98" s="996"/>
      <c r="E98" s="996"/>
      <c r="F98" s="996"/>
      <c r="G98" s="996"/>
      <c r="H98" s="996"/>
      <c r="I98" s="996"/>
      <c r="J98" s="996"/>
      <c r="K98" s="996"/>
      <c r="L98" s="996"/>
      <c r="M98" s="996"/>
      <c r="N98" s="996"/>
      <c r="O98" s="996"/>
      <c r="P98" s="996"/>
      <c r="Q98" s="1452"/>
      <c r="S98" s="812"/>
      <c r="T98" s="823"/>
    </row>
    <row r="99" spans="1:20" s="786" customFormat="1" ht="22.5" customHeight="1">
      <c r="A99" s="1092" t="s">
        <v>2611</v>
      </c>
      <c r="B99" s="2000">
        <f t="shared" si="8"/>
        <v>0</v>
      </c>
      <c r="C99" s="1155"/>
      <c r="D99" s="1155"/>
      <c r="E99" s="1155"/>
      <c r="F99" s="1155"/>
      <c r="G99" s="1155"/>
      <c r="H99" s="1155"/>
      <c r="I99" s="1155"/>
      <c r="J99" s="1155"/>
      <c r="K99" s="1155"/>
      <c r="L99" s="1155"/>
      <c r="M99" s="1155"/>
      <c r="N99" s="1155"/>
      <c r="O99" s="1156">
        <f>SUM(C99:N99)</f>
        <v>0</v>
      </c>
      <c r="P99" s="1155"/>
      <c r="Q99" s="1165">
        <f>+O99-P99</f>
        <v>0</v>
      </c>
      <c r="S99" s="812"/>
      <c r="T99" s="823"/>
    </row>
    <row r="100" spans="1:20" s="786" customFormat="1" ht="30">
      <c r="A100" s="838" t="s">
        <v>2607</v>
      </c>
      <c r="B100" s="990" t="str">
        <f>+B77</f>
        <v>Public Administrations - Foreign</v>
      </c>
      <c r="C100" s="1157"/>
      <c r="D100" s="1157"/>
      <c r="E100" s="1157"/>
      <c r="F100" s="1157"/>
      <c r="G100" s="1157"/>
      <c r="H100" s="1157"/>
      <c r="I100" s="1157"/>
      <c r="J100" s="1157"/>
      <c r="K100" s="1157"/>
      <c r="L100" s="1157"/>
      <c r="M100" s="1157"/>
      <c r="N100" s="1157"/>
      <c r="O100" s="1158">
        <f>SUM(C100:N100)</f>
        <v>0</v>
      </c>
      <c r="P100" s="1157"/>
      <c r="Q100" s="1168">
        <f>+O100-P100</f>
        <v>0</v>
      </c>
      <c r="S100" s="812"/>
      <c r="T100" s="823"/>
    </row>
    <row r="101" spans="1:20" s="786" customFormat="1" ht="22.5" customHeight="1">
      <c r="A101" s="2010" t="str">
        <f>+A78</f>
        <v>Bonds and Debentures</v>
      </c>
      <c r="B101" s="2011"/>
      <c r="C101" s="2012"/>
      <c r="D101" s="2013"/>
      <c r="E101" s="2013"/>
      <c r="F101" s="2013"/>
      <c r="G101" s="2013"/>
      <c r="H101" s="2013"/>
      <c r="I101" s="2013"/>
      <c r="J101" s="2013"/>
      <c r="K101" s="2013"/>
      <c r="L101" s="2013"/>
      <c r="M101" s="2013"/>
      <c r="N101" s="2013"/>
      <c r="O101" s="2013"/>
      <c r="P101" s="2013"/>
      <c r="Q101" s="2014"/>
      <c r="S101" s="812"/>
      <c r="T101" s="828"/>
    </row>
    <row r="102" spans="1:20" s="786" customFormat="1">
      <c r="A102" s="836" t="s">
        <v>2612</v>
      </c>
      <c r="B102" s="840" t="str">
        <f>+B79</f>
        <v>Canadian</v>
      </c>
      <c r="C102" s="1155"/>
      <c r="D102" s="1155"/>
      <c r="E102" s="1155"/>
      <c r="F102" s="1155"/>
      <c r="G102" s="1155"/>
      <c r="H102" s="1155"/>
      <c r="I102" s="1155"/>
      <c r="J102" s="1155"/>
      <c r="K102" s="1155"/>
      <c r="L102" s="1155"/>
      <c r="M102" s="1155"/>
      <c r="N102" s="1155"/>
      <c r="O102" s="1156">
        <f>SUM(C102:N102)</f>
        <v>0</v>
      </c>
      <c r="P102" s="1155"/>
      <c r="Q102" s="1165">
        <f>+O102-P102</f>
        <v>0</v>
      </c>
      <c r="S102" s="812"/>
      <c r="T102" s="823"/>
    </row>
    <row r="103" spans="1:20" s="786" customFormat="1">
      <c r="A103" s="843" t="s">
        <v>2608</v>
      </c>
      <c r="B103" s="840" t="str">
        <f>+B80</f>
        <v>Foreign</v>
      </c>
      <c r="C103" s="1157"/>
      <c r="D103" s="1157"/>
      <c r="E103" s="1157"/>
      <c r="F103" s="1157"/>
      <c r="G103" s="1157"/>
      <c r="H103" s="1157"/>
      <c r="I103" s="1157"/>
      <c r="J103" s="1157"/>
      <c r="K103" s="1157"/>
      <c r="L103" s="1157"/>
      <c r="M103" s="1157"/>
      <c r="N103" s="1157"/>
      <c r="O103" s="1158">
        <f>SUM(C103:N103)</f>
        <v>0</v>
      </c>
      <c r="P103" s="1157"/>
      <c r="Q103" s="1168">
        <f>+O103-P103</f>
        <v>0</v>
      </c>
      <c r="S103" s="812"/>
      <c r="T103" s="823"/>
    </row>
    <row r="104" spans="1:20" s="786" customFormat="1" ht="22.5" customHeight="1">
      <c r="A104" s="2010" t="str">
        <f>+A81</f>
        <v>Common Shares</v>
      </c>
      <c r="B104" s="2011"/>
      <c r="C104" s="2012"/>
      <c r="D104" s="2013"/>
      <c r="E104" s="2013"/>
      <c r="F104" s="2013"/>
      <c r="G104" s="2013"/>
      <c r="H104" s="2013"/>
      <c r="I104" s="2013"/>
      <c r="J104" s="2013"/>
      <c r="K104" s="2013"/>
      <c r="L104" s="2013"/>
      <c r="M104" s="2013"/>
      <c r="N104" s="2013"/>
      <c r="O104" s="2013">
        <v>0</v>
      </c>
      <c r="P104" s="2013"/>
      <c r="Q104" s="2014">
        <v>0</v>
      </c>
      <c r="S104" s="812"/>
      <c r="T104" s="823"/>
    </row>
    <row r="105" spans="1:20" s="786" customFormat="1">
      <c r="A105" s="836" t="s">
        <v>2613</v>
      </c>
      <c r="B105" s="840" t="str">
        <f>+B82</f>
        <v>Canadian</v>
      </c>
      <c r="C105" s="1155"/>
      <c r="D105" s="1155"/>
      <c r="E105" s="1155"/>
      <c r="F105" s="1155"/>
      <c r="G105" s="1155"/>
      <c r="H105" s="1155"/>
      <c r="I105" s="1155"/>
      <c r="J105" s="1155"/>
      <c r="K105" s="1155"/>
      <c r="L105" s="1155"/>
      <c r="M105" s="1155"/>
      <c r="N105" s="1155"/>
      <c r="O105" s="1156">
        <f>SUM(C105:N105)</f>
        <v>0</v>
      </c>
      <c r="P105" s="1155"/>
      <c r="Q105" s="1165">
        <f>+O105-P105</f>
        <v>0</v>
      </c>
      <c r="S105" s="812"/>
      <c r="T105" s="823"/>
    </row>
    <row r="106" spans="1:20" s="786" customFormat="1" ht="15" customHeight="1">
      <c r="A106" s="837" t="s">
        <v>2614</v>
      </c>
      <c r="B106" s="840" t="str">
        <f>+B83</f>
        <v>Foreign</v>
      </c>
      <c r="C106" s="1157"/>
      <c r="D106" s="1157"/>
      <c r="E106" s="1157"/>
      <c r="F106" s="1157"/>
      <c r="G106" s="1157"/>
      <c r="H106" s="1157"/>
      <c r="I106" s="1157"/>
      <c r="J106" s="1157"/>
      <c r="K106" s="1157"/>
      <c r="L106" s="1157"/>
      <c r="M106" s="1157"/>
      <c r="N106" s="1157"/>
      <c r="O106" s="1158">
        <f>SUM(C106:N106)</f>
        <v>0</v>
      </c>
      <c r="P106" s="1157"/>
      <c r="Q106" s="1168">
        <f>+O106-P106</f>
        <v>0</v>
      </c>
      <c r="S106" s="812"/>
      <c r="T106" s="823"/>
    </row>
    <row r="107" spans="1:20" s="786" customFormat="1" ht="22.5" customHeight="1">
      <c r="A107" s="2010" t="str">
        <f>+A84</f>
        <v>Preferred Shares</v>
      </c>
      <c r="B107" s="2011"/>
      <c r="C107" s="2012"/>
      <c r="D107" s="2013"/>
      <c r="E107" s="2013"/>
      <c r="F107" s="2013"/>
      <c r="G107" s="2013"/>
      <c r="H107" s="2013"/>
      <c r="I107" s="2013"/>
      <c r="J107" s="2013"/>
      <c r="K107" s="2013"/>
      <c r="L107" s="2013"/>
      <c r="M107" s="2013"/>
      <c r="N107" s="2013"/>
      <c r="O107" s="2013"/>
      <c r="P107" s="2013"/>
      <c r="Q107" s="2014"/>
      <c r="S107" s="812"/>
      <c r="T107" s="823"/>
    </row>
    <row r="108" spans="1:20" s="786" customFormat="1" ht="15" customHeight="1">
      <c r="A108" s="837" t="s">
        <v>2615</v>
      </c>
      <c r="B108" s="840" t="str">
        <f>+B85</f>
        <v>Canadian</v>
      </c>
      <c r="C108" s="1155"/>
      <c r="D108" s="1155"/>
      <c r="E108" s="1155"/>
      <c r="F108" s="1155"/>
      <c r="G108" s="1155"/>
      <c r="H108" s="1155"/>
      <c r="I108" s="1155"/>
      <c r="J108" s="1155"/>
      <c r="K108" s="1155"/>
      <c r="L108" s="1155"/>
      <c r="M108" s="1155"/>
      <c r="N108" s="1155"/>
      <c r="O108" s="1156">
        <f>SUM(C108:N108)</f>
        <v>0</v>
      </c>
      <c r="P108" s="1155"/>
      <c r="Q108" s="1165">
        <f>+O108-P108</f>
        <v>0</v>
      </c>
      <c r="S108" s="812"/>
      <c r="T108" s="823"/>
    </row>
    <row r="109" spans="1:20" s="786" customFormat="1">
      <c r="A109" s="837" t="s">
        <v>2616</v>
      </c>
      <c r="B109" s="840" t="str">
        <f>+B86</f>
        <v>Foreign</v>
      </c>
      <c r="C109" s="1157"/>
      <c r="D109" s="1157"/>
      <c r="E109" s="1157"/>
      <c r="F109" s="1157"/>
      <c r="G109" s="1157"/>
      <c r="H109" s="1157"/>
      <c r="I109" s="1157"/>
      <c r="J109" s="1157"/>
      <c r="K109" s="1157"/>
      <c r="L109" s="1157"/>
      <c r="M109" s="1157"/>
      <c r="N109" s="1157"/>
      <c r="O109" s="1158">
        <f>SUM(C109:N109)</f>
        <v>0</v>
      </c>
      <c r="P109" s="1157"/>
      <c r="Q109" s="1168">
        <f>+O109-P109</f>
        <v>0</v>
      </c>
      <c r="S109" s="812"/>
      <c r="T109" s="823"/>
    </row>
    <row r="110" spans="1:20" s="786" customFormat="1" ht="11.25" customHeight="1">
      <c r="A110" s="854"/>
      <c r="B110" s="855"/>
      <c r="C110" s="794"/>
      <c r="D110" s="794"/>
      <c r="E110" s="794"/>
      <c r="F110" s="794"/>
      <c r="G110" s="794"/>
      <c r="H110" s="794"/>
      <c r="I110" s="794"/>
      <c r="J110" s="794"/>
      <c r="K110" s="794"/>
      <c r="L110" s="794"/>
      <c r="M110" s="794"/>
      <c r="N110" s="794"/>
      <c r="O110" s="794"/>
      <c r="P110" s="794"/>
      <c r="Q110" s="1506"/>
      <c r="S110" s="812"/>
      <c r="T110" s="823"/>
    </row>
    <row r="111" spans="1:20" s="786" customFormat="1" ht="22.5" customHeight="1">
      <c r="A111" s="835" t="s">
        <v>2617</v>
      </c>
      <c r="B111" s="991" t="str">
        <f>+B88</f>
        <v>Asset-Backed Securities</v>
      </c>
      <c r="C111" s="1157"/>
      <c r="D111" s="1157"/>
      <c r="E111" s="1157"/>
      <c r="F111" s="1157"/>
      <c r="G111" s="1157"/>
      <c r="H111" s="1157"/>
      <c r="I111" s="1157"/>
      <c r="J111" s="1157"/>
      <c r="K111" s="1157"/>
      <c r="L111" s="1157"/>
      <c r="M111" s="1157"/>
      <c r="N111" s="1157"/>
      <c r="O111" s="1158">
        <f>SUM(C111:N111)</f>
        <v>0</v>
      </c>
      <c r="P111" s="1157"/>
      <c r="Q111" s="1168">
        <f>+O111-P111</f>
        <v>0</v>
      </c>
      <c r="S111" s="812"/>
      <c r="T111" s="823"/>
    </row>
    <row r="112" spans="1:20" s="786" customFormat="1" ht="11.25" customHeight="1">
      <c r="A112" s="820"/>
      <c r="B112" s="815"/>
      <c r="C112" s="804"/>
      <c r="D112" s="804"/>
      <c r="E112" s="804"/>
      <c r="F112" s="804"/>
      <c r="G112" s="804"/>
      <c r="H112" s="804"/>
      <c r="I112" s="804"/>
      <c r="J112" s="804"/>
      <c r="K112" s="804"/>
      <c r="L112" s="804"/>
      <c r="M112" s="804"/>
      <c r="N112" s="804"/>
      <c r="O112" s="804"/>
      <c r="P112" s="804"/>
      <c r="Q112" s="1510"/>
      <c r="S112" s="812"/>
      <c r="T112" s="823"/>
    </row>
    <row r="113" spans="1:20" s="786" customFormat="1" ht="22.5" customHeight="1">
      <c r="A113" s="835" t="s">
        <v>2618</v>
      </c>
      <c r="B113" s="991" t="str">
        <f>+B90</f>
        <v>Other Investments</v>
      </c>
      <c r="C113" s="1157"/>
      <c r="D113" s="1157"/>
      <c r="E113" s="1157"/>
      <c r="F113" s="1157"/>
      <c r="G113" s="1157"/>
      <c r="H113" s="1157"/>
      <c r="I113" s="1157"/>
      <c r="J113" s="1157"/>
      <c r="K113" s="1157"/>
      <c r="L113" s="1157"/>
      <c r="M113" s="1157"/>
      <c r="N113" s="1157"/>
      <c r="O113" s="1158">
        <f>SUM(C113:N113)</f>
        <v>0</v>
      </c>
      <c r="P113" s="1157"/>
      <c r="Q113" s="1168">
        <f>+O113-P113</f>
        <v>0</v>
      </c>
      <c r="S113" s="812"/>
      <c r="T113" s="823"/>
    </row>
    <row r="114" spans="1:20" s="786" customFormat="1" ht="22.5" customHeight="1">
      <c r="A114" s="801"/>
      <c r="B114" s="802"/>
      <c r="C114" s="789"/>
      <c r="D114" s="789"/>
      <c r="E114" s="789"/>
      <c r="F114" s="789"/>
      <c r="G114" s="789"/>
      <c r="H114" s="789"/>
      <c r="I114" s="789"/>
      <c r="J114" s="789"/>
      <c r="K114" s="789"/>
      <c r="L114" s="789"/>
      <c r="M114" s="789"/>
      <c r="N114" s="789"/>
      <c r="O114" s="790"/>
      <c r="P114" s="789"/>
      <c r="Q114" s="1504"/>
      <c r="S114" s="812"/>
      <c r="T114" s="823"/>
    </row>
    <row r="115" spans="1:20" ht="44.25" customHeight="1">
      <c r="A115" s="838" t="s">
        <v>2513</v>
      </c>
      <c r="B115" s="849" t="str">
        <f>IF(Langue=0,S115,T115)</f>
        <v>Total financial assets designated at fair value through other comprehensive income</v>
      </c>
      <c r="C115" s="1169">
        <f t="shared" ref="C115:N115" si="9">SUM(C96:C97,C99:C100,C102:C103,C105:C106,C108:C109,C111,C113)</f>
        <v>0</v>
      </c>
      <c r="D115" s="1169">
        <f t="shared" si="9"/>
        <v>0</v>
      </c>
      <c r="E115" s="1169">
        <f t="shared" si="9"/>
        <v>0</v>
      </c>
      <c r="F115" s="1169">
        <f t="shared" si="9"/>
        <v>0</v>
      </c>
      <c r="G115" s="1169">
        <f t="shared" si="9"/>
        <v>0</v>
      </c>
      <c r="H115" s="1169">
        <f t="shared" si="9"/>
        <v>0</v>
      </c>
      <c r="I115" s="1169">
        <f t="shared" si="9"/>
        <v>0</v>
      </c>
      <c r="J115" s="1169">
        <f t="shared" si="9"/>
        <v>0</v>
      </c>
      <c r="K115" s="1169">
        <f t="shared" si="9"/>
        <v>0</v>
      </c>
      <c r="L115" s="1169">
        <f t="shared" si="9"/>
        <v>0</v>
      </c>
      <c r="M115" s="1169">
        <f t="shared" si="9"/>
        <v>0</v>
      </c>
      <c r="N115" s="1169">
        <f t="shared" si="9"/>
        <v>0</v>
      </c>
      <c r="O115" s="1161">
        <f>SUM(C115:N115)</f>
        <v>0</v>
      </c>
      <c r="P115" s="1169">
        <f>SUM(P96:P97,P99:P100,P102:P103,P105:P106,P108:P109,P111,P113)</f>
        <v>0</v>
      </c>
      <c r="Q115" s="1161">
        <f>+O115-P115</f>
        <v>0</v>
      </c>
      <c r="S115" s="812" t="s">
        <v>2525</v>
      </c>
      <c r="T115" s="827" t="s">
        <v>2527</v>
      </c>
    </row>
    <row r="116" spans="1:20" s="786" customFormat="1" ht="12" customHeight="1">
      <c r="A116" s="2015"/>
      <c r="B116" s="2016"/>
      <c r="C116" s="2017"/>
      <c r="D116" s="2017"/>
      <c r="E116" s="2017"/>
      <c r="F116" s="2017"/>
      <c r="G116" s="2017"/>
      <c r="H116" s="2017"/>
      <c r="I116" s="2017"/>
      <c r="J116" s="2017"/>
      <c r="K116" s="2017"/>
      <c r="L116" s="2017"/>
      <c r="M116" s="2017"/>
      <c r="N116" s="2017"/>
      <c r="O116" s="2017"/>
      <c r="P116" s="2017"/>
      <c r="Q116" s="2018"/>
      <c r="S116" s="812"/>
      <c r="T116" s="823"/>
    </row>
    <row r="117" spans="1:20" s="786" customFormat="1" ht="30" customHeight="1">
      <c r="A117" s="835" t="s">
        <v>2619</v>
      </c>
      <c r="B117" s="850" t="str">
        <f>IF(Langue=0,S117,T117)</f>
        <v>Total financial assets at fair value through other comprehensive income</v>
      </c>
      <c r="C117" s="1161">
        <f>+C92+C115</f>
        <v>0</v>
      </c>
      <c r="D117" s="1161">
        <f t="shared" ref="D117:R117" si="10">+D92+D115</f>
        <v>0</v>
      </c>
      <c r="E117" s="1161">
        <f t="shared" si="10"/>
        <v>0</v>
      </c>
      <c r="F117" s="1161">
        <f t="shared" si="10"/>
        <v>0</v>
      </c>
      <c r="G117" s="1161">
        <f t="shared" si="10"/>
        <v>0</v>
      </c>
      <c r="H117" s="1161">
        <f t="shared" si="10"/>
        <v>0</v>
      </c>
      <c r="I117" s="1161">
        <f t="shared" si="10"/>
        <v>0</v>
      </c>
      <c r="J117" s="1161">
        <f t="shared" si="10"/>
        <v>0</v>
      </c>
      <c r="K117" s="1161">
        <f t="shared" si="10"/>
        <v>0</v>
      </c>
      <c r="L117" s="1161">
        <f t="shared" si="10"/>
        <v>0</v>
      </c>
      <c r="M117" s="1161">
        <f t="shared" si="10"/>
        <v>0</v>
      </c>
      <c r="N117" s="1161">
        <f t="shared" si="10"/>
        <v>0</v>
      </c>
      <c r="O117" s="1161">
        <f t="shared" si="10"/>
        <v>0</v>
      </c>
      <c r="P117" s="1161">
        <f t="shared" si="10"/>
        <v>0</v>
      </c>
      <c r="Q117" s="1161">
        <f t="shared" si="10"/>
        <v>0</v>
      </c>
      <c r="R117" s="1170">
        <f t="shared" si="10"/>
        <v>0</v>
      </c>
      <c r="S117" s="1083" t="s">
        <v>2514</v>
      </c>
      <c r="T117" s="827" t="s">
        <v>2528</v>
      </c>
    </row>
    <row r="118" spans="1:20" s="786" customFormat="1">
      <c r="A118" s="805"/>
      <c r="B118" s="997"/>
      <c r="C118" s="806"/>
      <c r="D118" s="806"/>
      <c r="E118" s="806"/>
      <c r="F118" s="806"/>
      <c r="G118" s="806"/>
      <c r="H118" s="806"/>
      <c r="I118" s="806"/>
      <c r="J118" s="806"/>
      <c r="K118" s="806"/>
      <c r="L118" s="806"/>
      <c r="M118" s="806"/>
      <c r="N118" s="806"/>
      <c r="O118" s="806"/>
      <c r="P118" s="806"/>
      <c r="Q118" s="1511"/>
      <c r="S118" s="812"/>
      <c r="T118" s="823"/>
    </row>
    <row r="119" spans="1:20" s="786" customFormat="1">
      <c r="A119" s="1969">
        <f>A60+1</f>
        <v>16</v>
      </c>
      <c r="B119" s="1970"/>
      <c r="C119" s="1970"/>
      <c r="D119" s="1970"/>
      <c r="E119" s="1970"/>
      <c r="F119" s="1970"/>
      <c r="G119" s="1970"/>
      <c r="H119" s="1970"/>
      <c r="I119" s="1970"/>
      <c r="J119" s="1970"/>
      <c r="K119" s="1970"/>
      <c r="L119" s="1970"/>
      <c r="M119" s="1970"/>
      <c r="N119" s="1970"/>
      <c r="O119" s="1970"/>
      <c r="P119" s="1970"/>
      <c r="Q119" s="1971"/>
      <c r="S119" s="812"/>
      <c r="T119" s="823"/>
    </row>
    <row r="120" spans="1:20" s="786" customFormat="1">
      <c r="A120" s="2019" t="str">
        <f>+Annexe_1100</f>
        <v>QUÉBEC CHARTERED COMPANY</v>
      </c>
      <c r="B120" s="2020"/>
      <c r="C120" s="2020"/>
      <c r="D120" s="2020"/>
      <c r="E120" s="2020"/>
      <c r="F120" s="2020"/>
      <c r="G120" s="2020"/>
      <c r="H120" s="2020"/>
      <c r="I120" s="2020"/>
      <c r="J120" s="2020"/>
      <c r="K120" s="2020"/>
      <c r="L120" s="2020"/>
      <c r="M120" s="2020"/>
      <c r="N120" s="2020"/>
      <c r="O120" s="2020"/>
      <c r="P120" s="2020"/>
      <c r="Q120" s="2021"/>
      <c r="S120" s="812"/>
      <c r="T120" s="823"/>
    </row>
    <row r="121" spans="1:20" s="786" customFormat="1">
      <c r="A121" s="2022" t="str">
        <f>A2</f>
        <v>SCHEDULE 1100</v>
      </c>
      <c r="B121" s="2023"/>
      <c r="C121" s="2023"/>
      <c r="D121" s="2023"/>
      <c r="E121" s="2023"/>
      <c r="F121" s="2023"/>
      <c r="G121" s="2023"/>
      <c r="H121" s="2023"/>
      <c r="I121" s="2023"/>
      <c r="J121" s="2023"/>
      <c r="K121" s="2023"/>
      <c r="L121" s="2023"/>
      <c r="M121" s="2023"/>
      <c r="N121" s="2023"/>
      <c r="O121" s="2023"/>
      <c r="P121" s="2023"/>
      <c r="Q121" s="2024"/>
      <c r="S121" s="812"/>
      <c r="T121" s="823"/>
    </row>
    <row r="122" spans="1:20" s="786" customFormat="1" ht="22.5" customHeight="1">
      <c r="A122" s="2025">
        <f>+A63</f>
        <v>0</v>
      </c>
      <c r="B122" s="2026"/>
      <c r="C122" s="2026"/>
      <c r="D122" s="2026"/>
      <c r="E122" s="2026"/>
      <c r="F122" s="2026"/>
      <c r="G122" s="2026"/>
      <c r="H122" s="2026"/>
      <c r="I122" s="2026"/>
      <c r="J122" s="2026"/>
      <c r="K122" s="2026"/>
      <c r="L122" s="2026"/>
      <c r="M122" s="2026"/>
      <c r="N122" s="2026"/>
      <c r="O122" s="2026"/>
      <c r="P122" s="2026"/>
      <c r="Q122" s="2027"/>
      <c r="S122" s="812"/>
      <c r="T122" s="823"/>
    </row>
    <row r="123" spans="1:20" s="786" customFormat="1" ht="22.5" customHeight="1">
      <c r="A123" s="2007" t="s">
        <v>2516</v>
      </c>
      <c r="B123" s="2008"/>
      <c r="C123" s="2008"/>
      <c r="D123" s="2008"/>
      <c r="E123" s="2008"/>
      <c r="F123" s="2008"/>
      <c r="G123" s="2008"/>
      <c r="H123" s="2008"/>
      <c r="I123" s="2008"/>
      <c r="J123" s="2008"/>
      <c r="K123" s="2008"/>
      <c r="L123" s="2008"/>
      <c r="M123" s="2008"/>
      <c r="N123" s="2008"/>
      <c r="O123" s="2008"/>
      <c r="P123" s="2008"/>
      <c r="Q123" s="2009"/>
      <c r="S123" s="812"/>
      <c r="T123" s="823"/>
    </row>
    <row r="124" spans="1:20" s="786" customFormat="1" ht="22.5" customHeight="1">
      <c r="A124" s="1972" t="str">
        <f>$A$5</f>
        <v xml:space="preserve">As at </v>
      </c>
      <c r="B124" s="1973"/>
      <c r="C124" s="1973"/>
      <c r="D124" s="1973"/>
      <c r="E124" s="1973"/>
      <c r="F124" s="1973"/>
      <c r="G124" s="1973"/>
      <c r="H124" s="1973"/>
      <c r="I124" s="1973"/>
      <c r="J124" s="1973"/>
      <c r="K124" s="1973"/>
      <c r="L124" s="1973"/>
      <c r="M124" s="1973"/>
      <c r="N124" s="1973"/>
      <c r="O124" s="1973"/>
      <c r="P124" s="1973"/>
      <c r="Q124" s="1974"/>
      <c r="S124" s="812"/>
      <c r="T124" s="823"/>
    </row>
    <row r="125" spans="1:20" s="786" customFormat="1">
      <c r="A125" s="1975" t="str">
        <f>A6</f>
        <v>($000)</v>
      </c>
      <c r="B125" s="1976"/>
      <c r="C125" s="1976"/>
      <c r="D125" s="1976"/>
      <c r="E125" s="1976"/>
      <c r="F125" s="1976"/>
      <c r="G125" s="1976"/>
      <c r="H125" s="1976"/>
      <c r="I125" s="1976"/>
      <c r="J125" s="1976"/>
      <c r="K125" s="1976"/>
      <c r="L125" s="1976"/>
      <c r="M125" s="1976"/>
      <c r="N125" s="1976"/>
      <c r="O125" s="1976"/>
      <c r="P125" s="1976"/>
      <c r="Q125" s="1977"/>
      <c r="S125" s="812"/>
      <c r="T125" s="823"/>
    </row>
    <row r="126" spans="1:20" s="786" customFormat="1" ht="11.25" customHeight="1">
      <c r="A126" s="1978"/>
      <c r="B126" s="1979"/>
      <c r="C126" s="1979"/>
      <c r="D126" s="1979"/>
      <c r="E126" s="1979"/>
      <c r="F126" s="1979"/>
      <c r="G126" s="1979"/>
      <c r="H126" s="1979"/>
      <c r="I126" s="1979"/>
      <c r="J126" s="1979"/>
      <c r="K126" s="1979"/>
      <c r="L126" s="1979"/>
      <c r="M126" s="1979"/>
      <c r="N126" s="1979"/>
      <c r="O126" s="1979"/>
      <c r="P126" s="1979"/>
      <c r="Q126" s="1980"/>
      <c r="S126" s="812"/>
      <c r="T126" s="823"/>
    </row>
    <row r="127" spans="1:20" ht="15" customHeight="1">
      <c r="A127" s="1981" t="str">
        <f>IF(Langue=0,S127,T127)</f>
        <v>AMORTIZED COST</v>
      </c>
      <c r="B127" s="1982"/>
      <c r="C127" s="1987" t="str">
        <f>C8</f>
        <v>Variable Rate</v>
      </c>
      <c r="D127" s="1989" t="str">
        <f>D8</f>
        <v>Fixed Rate</v>
      </c>
      <c r="E127" s="1990"/>
      <c r="F127" s="1990"/>
      <c r="G127" s="1990"/>
      <c r="H127" s="1990"/>
      <c r="I127" s="1990"/>
      <c r="J127" s="1990"/>
      <c r="K127" s="1990"/>
      <c r="L127" s="1990"/>
      <c r="M127" s="1991"/>
      <c r="N127" s="1987" t="str">
        <f>N8</f>
        <v>Non-Interest Rate Sensitive</v>
      </c>
      <c r="O127" s="1987" t="str">
        <f>O8</f>
        <v>Subtotal</v>
      </c>
      <c r="P127" s="1987" t="str">
        <f>P8</f>
        <v>Provisions</v>
      </c>
      <c r="Q127" s="1992" t="str">
        <f>Q8</f>
        <v>Net Balance Sheet Value</v>
      </c>
      <c r="S127" s="812" t="s">
        <v>2515</v>
      </c>
      <c r="T127" s="823" t="s">
        <v>2529</v>
      </c>
    </row>
    <row r="128" spans="1:20" s="786" customFormat="1" ht="60" customHeight="1">
      <c r="A128" s="1983"/>
      <c r="B128" s="1984"/>
      <c r="C128" s="1988"/>
      <c r="D128" s="779" t="str">
        <f t="shared" ref="D128:M128" si="11">D9</f>
        <v>1 Day
- 1 M</v>
      </c>
      <c r="E128" s="779" t="str">
        <f t="shared" si="11"/>
        <v>1 M + 
- 3 M</v>
      </c>
      <c r="F128" s="779" t="str">
        <f t="shared" si="11"/>
        <v xml:space="preserve">3 M + - 6 M </v>
      </c>
      <c r="G128" s="779" t="str">
        <f t="shared" si="11"/>
        <v>6 M + 
- 1 Yr</v>
      </c>
      <c r="H128" s="779" t="str">
        <f t="shared" si="11"/>
        <v>1 + 
- 2 Yrs</v>
      </c>
      <c r="I128" s="779" t="str">
        <f t="shared" si="11"/>
        <v>2 + 
- 3 Yrs</v>
      </c>
      <c r="J128" s="779" t="str">
        <f t="shared" si="11"/>
        <v>3 + 
- 4 Yrs</v>
      </c>
      <c r="K128" s="779" t="str">
        <f t="shared" si="11"/>
        <v>4 + 
- 5 Yrs</v>
      </c>
      <c r="L128" s="779" t="str">
        <f t="shared" si="11"/>
        <v xml:space="preserve"> 5 + 
-7 Yrs</v>
      </c>
      <c r="M128" s="779" t="str">
        <f t="shared" si="11"/>
        <v>7 + Yrs.</v>
      </c>
      <c r="N128" s="1988"/>
      <c r="O128" s="1988"/>
      <c r="P128" s="1988"/>
      <c r="Q128" s="1993"/>
      <c r="S128" s="812"/>
      <c r="T128" s="823"/>
    </row>
    <row r="129" spans="1:20" s="786" customFormat="1">
      <c r="A129" s="1985"/>
      <c r="B129" s="1986"/>
      <c r="C129" s="781" t="s">
        <v>377</v>
      </c>
      <c r="D129" s="781" t="s">
        <v>376</v>
      </c>
      <c r="E129" s="781" t="s">
        <v>378</v>
      </c>
      <c r="F129" s="781" t="s">
        <v>379</v>
      </c>
      <c r="G129" s="781" t="s">
        <v>380</v>
      </c>
      <c r="H129" s="781" t="s">
        <v>381</v>
      </c>
      <c r="I129" s="781" t="s">
        <v>382</v>
      </c>
      <c r="J129" s="781" t="s">
        <v>383</v>
      </c>
      <c r="K129" s="781" t="s">
        <v>384</v>
      </c>
      <c r="L129" s="781" t="s">
        <v>164</v>
      </c>
      <c r="M129" s="781" t="s">
        <v>145</v>
      </c>
      <c r="N129" s="781" t="s">
        <v>149</v>
      </c>
      <c r="O129" s="781" t="s">
        <v>150</v>
      </c>
      <c r="P129" s="781" t="s">
        <v>171</v>
      </c>
      <c r="Q129" s="1501" t="s">
        <v>172</v>
      </c>
      <c r="S129" s="812"/>
      <c r="T129" s="823"/>
    </row>
    <row r="130" spans="1:20" s="807" customFormat="1" ht="30" customHeight="1">
      <c r="A130" s="1994" t="str">
        <f>A12</f>
        <v>Bonds Issued or Guaranteed by:</v>
      </c>
      <c r="B130" s="1995"/>
      <c r="C130" s="1996"/>
      <c r="D130" s="1997"/>
      <c r="E130" s="1997"/>
      <c r="F130" s="1997"/>
      <c r="G130" s="1997"/>
      <c r="H130" s="1997"/>
      <c r="I130" s="1997"/>
      <c r="J130" s="1997"/>
      <c r="K130" s="1997"/>
      <c r="L130" s="1997"/>
      <c r="M130" s="1997"/>
      <c r="N130" s="1997"/>
      <c r="O130" s="1997"/>
      <c r="P130" s="1997"/>
      <c r="Q130" s="1998"/>
      <c r="S130" s="812"/>
      <c r="T130" s="823"/>
    </row>
    <row r="131" spans="1:20" s="786" customFormat="1">
      <c r="A131" s="835" t="s">
        <v>2620</v>
      </c>
      <c r="B131" s="853" t="str">
        <f>B13</f>
        <v>Federal Government</v>
      </c>
      <c r="C131" s="1163"/>
      <c r="D131" s="1163"/>
      <c r="E131" s="1163"/>
      <c r="F131" s="1163"/>
      <c r="G131" s="1163"/>
      <c r="H131" s="1163"/>
      <c r="I131" s="1163"/>
      <c r="J131" s="1163"/>
      <c r="K131" s="1163"/>
      <c r="L131" s="1163"/>
      <c r="M131" s="1163"/>
      <c r="N131" s="1163"/>
      <c r="O131" s="1171">
        <f>SUM(C131:N131)</f>
        <v>0</v>
      </c>
      <c r="P131" s="1163"/>
      <c r="Q131" s="1165">
        <f>+O131-P131</f>
        <v>0</v>
      </c>
      <c r="S131" s="812"/>
      <c r="T131" s="823"/>
    </row>
    <row r="132" spans="1:20" s="786" customFormat="1">
      <c r="A132" s="835" t="s">
        <v>2621</v>
      </c>
      <c r="B132" s="853" t="str">
        <f>B14</f>
        <v>Provincial Government</v>
      </c>
      <c r="C132" s="1166"/>
      <c r="D132" s="1166"/>
      <c r="E132" s="1166"/>
      <c r="F132" s="1166"/>
      <c r="G132" s="1166"/>
      <c r="H132" s="1166"/>
      <c r="I132" s="1166"/>
      <c r="J132" s="1166"/>
      <c r="K132" s="1166"/>
      <c r="L132" s="1166"/>
      <c r="M132" s="1166"/>
      <c r="N132" s="1166"/>
      <c r="O132" s="1172">
        <f>SUM(C132:N132)</f>
        <v>0</v>
      </c>
      <c r="P132" s="1166"/>
      <c r="Q132" s="1168">
        <f>+O132-P132</f>
        <v>0</v>
      </c>
      <c r="S132" s="812"/>
      <c r="T132" s="823"/>
    </row>
    <row r="133" spans="1:20" s="786" customFormat="1" ht="22.5" customHeight="1">
      <c r="A133" s="851"/>
      <c r="B133" s="1999" t="str">
        <f>B15</f>
        <v>Municipal and Public Administrations, School Boards</v>
      </c>
      <c r="C133" s="2001"/>
      <c r="D133" s="2002"/>
      <c r="E133" s="2002"/>
      <c r="F133" s="2002"/>
      <c r="G133" s="2002"/>
      <c r="H133" s="2002"/>
      <c r="I133" s="2002"/>
      <c r="J133" s="2002"/>
      <c r="K133" s="2002"/>
      <c r="L133" s="2002"/>
      <c r="M133" s="2002"/>
      <c r="N133" s="2002"/>
      <c r="O133" s="2002"/>
      <c r="P133" s="2002"/>
      <c r="Q133" s="2003"/>
      <c r="S133" s="812"/>
      <c r="T133" s="823"/>
    </row>
    <row r="134" spans="1:20" s="786" customFormat="1" ht="22.5" customHeight="1">
      <c r="A134" s="852" t="s">
        <v>2622</v>
      </c>
      <c r="B134" s="2000"/>
      <c r="C134" s="1163"/>
      <c r="D134" s="1163"/>
      <c r="E134" s="1163"/>
      <c r="F134" s="1163"/>
      <c r="G134" s="1163"/>
      <c r="H134" s="1163"/>
      <c r="I134" s="1163"/>
      <c r="J134" s="1163"/>
      <c r="K134" s="1163"/>
      <c r="L134" s="1163"/>
      <c r="M134" s="1163"/>
      <c r="N134" s="1163"/>
      <c r="O134" s="1171">
        <f>SUM(C134:N134)</f>
        <v>0</v>
      </c>
      <c r="P134" s="1163"/>
      <c r="Q134" s="1165">
        <f>+O134-P134</f>
        <v>0</v>
      </c>
      <c r="S134" s="812"/>
      <c r="T134" s="823"/>
    </row>
    <row r="135" spans="1:20" s="786" customFormat="1" ht="30">
      <c r="A135" s="835" t="s">
        <v>2623</v>
      </c>
      <c r="B135" s="840" t="str">
        <f>B17</f>
        <v>Public Administrations - Foreign</v>
      </c>
      <c r="C135" s="1166"/>
      <c r="D135" s="1166"/>
      <c r="E135" s="1166"/>
      <c r="F135" s="1166"/>
      <c r="G135" s="1166"/>
      <c r="H135" s="1166"/>
      <c r="I135" s="1166"/>
      <c r="J135" s="1166"/>
      <c r="K135" s="1166"/>
      <c r="L135" s="1166"/>
      <c r="M135" s="1166"/>
      <c r="N135" s="1166"/>
      <c r="O135" s="1172">
        <f>SUM(C135:N135)</f>
        <v>0</v>
      </c>
      <c r="P135" s="1166"/>
      <c r="Q135" s="1168">
        <f>+O135-P135</f>
        <v>0</v>
      </c>
      <c r="S135" s="812"/>
      <c r="T135" s="823"/>
    </row>
    <row r="136" spans="1:20" s="807" customFormat="1" ht="22.5" customHeight="1">
      <c r="A136" s="856" t="str">
        <f>A18</f>
        <v>Bonds and Debentures</v>
      </c>
      <c r="B136" s="857"/>
      <c r="C136" s="2004"/>
      <c r="D136" s="2005"/>
      <c r="E136" s="2005"/>
      <c r="F136" s="2005"/>
      <c r="G136" s="2005"/>
      <c r="H136" s="2005"/>
      <c r="I136" s="2005"/>
      <c r="J136" s="2005"/>
      <c r="K136" s="2005"/>
      <c r="L136" s="2005"/>
      <c r="M136" s="2005"/>
      <c r="N136" s="2005"/>
      <c r="O136" s="2005"/>
      <c r="P136" s="2005"/>
      <c r="Q136" s="2006"/>
      <c r="S136" s="812"/>
      <c r="T136" s="823"/>
    </row>
    <row r="137" spans="1:20" s="786" customFormat="1">
      <c r="A137" s="836" t="s">
        <v>2624</v>
      </c>
      <c r="B137" s="840" t="str">
        <f>B19</f>
        <v>Canadian</v>
      </c>
      <c r="C137" s="1163"/>
      <c r="D137" s="1163"/>
      <c r="E137" s="1163"/>
      <c r="F137" s="1163"/>
      <c r="G137" s="1163"/>
      <c r="H137" s="1163"/>
      <c r="I137" s="1163"/>
      <c r="J137" s="1163"/>
      <c r="K137" s="1163"/>
      <c r="L137" s="1163"/>
      <c r="M137" s="1163"/>
      <c r="N137" s="1163"/>
      <c r="O137" s="1171">
        <f>SUM(C137:N137)</f>
        <v>0</v>
      </c>
      <c r="P137" s="1163"/>
      <c r="Q137" s="1165">
        <f>+O137-P137</f>
        <v>0</v>
      </c>
      <c r="S137" s="812"/>
      <c r="T137" s="823"/>
    </row>
    <row r="138" spans="1:20" s="786" customFormat="1">
      <c r="A138" s="837" t="s">
        <v>2625</v>
      </c>
      <c r="B138" s="840" t="str">
        <f>B20</f>
        <v>Foreign</v>
      </c>
      <c r="C138" s="1166"/>
      <c r="D138" s="1166"/>
      <c r="E138" s="1166"/>
      <c r="F138" s="1166"/>
      <c r="G138" s="1166"/>
      <c r="H138" s="1166"/>
      <c r="I138" s="1166"/>
      <c r="J138" s="1166"/>
      <c r="K138" s="1166"/>
      <c r="L138" s="1166"/>
      <c r="M138" s="1166"/>
      <c r="N138" s="1166"/>
      <c r="O138" s="1172">
        <f>SUM(C138:N138)</f>
        <v>0</v>
      </c>
      <c r="P138" s="1166"/>
      <c r="Q138" s="1168">
        <f>+O138-P138</f>
        <v>0</v>
      </c>
      <c r="S138" s="812"/>
      <c r="T138" s="823"/>
    </row>
    <row r="139" spans="1:20" s="786" customFormat="1" ht="22.5" customHeight="1">
      <c r="A139" s="856" t="str">
        <f>A21</f>
        <v>Common Shares</v>
      </c>
      <c r="B139" s="858"/>
      <c r="C139" s="1962"/>
      <c r="D139" s="1963"/>
      <c r="E139" s="1963"/>
      <c r="F139" s="1963"/>
      <c r="G139" s="1963"/>
      <c r="H139" s="1963"/>
      <c r="I139" s="1963"/>
      <c r="J139" s="1963"/>
      <c r="K139" s="1963"/>
      <c r="L139" s="1963"/>
      <c r="M139" s="1963"/>
      <c r="N139" s="1963"/>
      <c r="O139" s="1963"/>
      <c r="P139" s="1963"/>
      <c r="Q139" s="1964"/>
      <c r="S139" s="812"/>
      <c r="T139" s="823"/>
    </row>
    <row r="140" spans="1:20" s="786" customFormat="1">
      <c r="A140" s="836" t="s">
        <v>2626</v>
      </c>
      <c r="B140" s="840" t="str">
        <f>B22</f>
        <v>Canadian</v>
      </c>
      <c r="C140" s="1163"/>
      <c r="D140" s="1163"/>
      <c r="E140" s="1163"/>
      <c r="F140" s="1163"/>
      <c r="G140" s="1163"/>
      <c r="H140" s="1163"/>
      <c r="I140" s="1163"/>
      <c r="J140" s="1163"/>
      <c r="K140" s="1163"/>
      <c r="L140" s="1163"/>
      <c r="M140" s="1163"/>
      <c r="N140" s="1163"/>
      <c r="O140" s="1171">
        <f>SUM(C140:N140)</f>
        <v>0</v>
      </c>
      <c r="P140" s="1163"/>
      <c r="Q140" s="1165">
        <f>+O140-P140</f>
        <v>0</v>
      </c>
      <c r="S140" s="812"/>
      <c r="T140" s="823"/>
    </row>
    <row r="141" spans="1:20" s="786" customFormat="1">
      <c r="A141" s="837" t="s">
        <v>2627</v>
      </c>
      <c r="B141" s="840" t="str">
        <f>B23</f>
        <v>Foreign</v>
      </c>
      <c r="C141" s="1166"/>
      <c r="D141" s="1166"/>
      <c r="E141" s="1166"/>
      <c r="F141" s="1166"/>
      <c r="G141" s="1166"/>
      <c r="H141" s="1166"/>
      <c r="I141" s="1166"/>
      <c r="J141" s="1166"/>
      <c r="K141" s="1166"/>
      <c r="L141" s="1166"/>
      <c r="M141" s="1166"/>
      <c r="N141" s="1166"/>
      <c r="O141" s="1172">
        <f>SUM(C141:N141)</f>
        <v>0</v>
      </c>
      <c r="P141" s="1166"/>
      <c r="Q141" s="1168">
        <f>+O141-P141</f>
        <v>0</v>
      </c>
      <c r="S141" s="812"/>
      <c r="T141" s="823"/>
    </row>
    <row r="142" spans="1:20" s="786" customFormat="1" ht="22.5" customHeight="1">
      <c r="A142" s="856" t="str">
        <f>A24</f>
        <v>Preferred Shares</v>
      </c>
      <c r="B142" s="858"/>
      <c r="C142" s="1962"/>
      <c r="D142" s="1963"/>
      <c r="E142" s="1963"/>
      <c r="F142" s="1963"/>
      <c r="G142" s="1963"/>
      <c r="H142" s="1963"/>
      <c r="I142" s="1963"/>
      <c r="J142" s="1963"/>
      <c r="K142" s="1963"/>
      <c r="L142" s="1963"/>
      <c r="M142" s="1963"/>
      <c r="N142" s="1963"/>
      <c r="O142" s="1963"/>
      <c r="P142" s="1963"/>
      <c r="Q142" s="1964"/>
      <c r="S142" s="812"/>
      <c r="T142" s="823"/>
    </row>
    <row r="143" spans="1:20" s="786" customFormat="1" ht="15" customHeight="1">
      <c r="A143" s="837" t="s">
        <v>2628</v>
      </c>
      <c r="B143" s="840" t="str">
        <f>B25</f>
        <v>Canadian</v>
      </c>
      <c r="C143" s="1163"/>
      <c r="D143" s="1163"/>
      <c r="E143" s="1163"/>
      <c r="F143" s="1163"/>
      <c r="G143" s="1163"/>
      <c r="H143" s="1163"/>
      <c r="I143" s="1163"/>
      <c r="J143" s="1163"/>
      <c r="K143" s="1163"/>
      <c r="L143" s="1163"/>
      <c r="M143" s="1163"/>
      <c r="N143" s="1163"/>
      <c r="O143" s="1171">
        <f>SUM(C143:N143)</f>
        <v>0</v>
      </c>
      <c r="P143" s="1163"/>
      <c r="Q143" s="1165">
        <f>+O143-P143</f>
        <v>0</v>
      </c>
      <c r="S143" s="812"/>
      <c r="T143" s="823"/>
    </row>
    <row r="144" spans="1:20" s="786" customFormat="1">
      <c r="A144" s="837" t="s">
        <v>2629</v>
      </c>
      <c r="B144" s="840" t="str">
        <f>B26</f>
        <v>Foreign</v>
      </c>
      <c r="C144" s="1166"/>
      <c r="D144" s="1166"/>
      <c r="E144" s="1166"/>
      <c r="F144" s="1166"/>
      <c r="G144" s="1166"/>
      <c r="H144" s="1166"/>
      <c r="I144" s="1166"/>
      <c r="J144" s="1166"/>
      <c r="K144" s="1166"/>
      <c r="L144" s="1166"/>
      <c r="M144" s="1166"/>
      <c r="N144" s="1166"/>
      <c r="O144" s="1172">
        <f>SUM(C144:N144)</f>
        <v>0</v>
      </c>
      <c r="P144" s="1166"/>
      <c r="Q144" s="1168">
        <f>+O144-P144</f>
        <v>0</v>
      </c>
      <c r="S144" s="812"/>
      <c r="T144" s="823"/>
    </row>
    <row r="145" spans="1:20" s="786" customFormat="1" ht="11.25" customHeight="1">
      <c r="A145" s="1965"/>
      <c r="B145" s="1966"/>
      <c r="C145" s="1967"/>
      <c r="D145" s="1967"/>
      <c r="E145" s="1967"/>
      <c r="F145" s="1967"/>
      <c r="G145" s="1967"/>
      <c r="H145" s="1967"/>
      <c r="I145" s="1967"/>
      <c r="J145" s="1967"/>
      <c r="K145" s="1967"/>
      <c r="L145" s="1967"/>
      <c r="M145" s="1967"/>
      <c r="N145" s="1967"/>
      <c r="O145" s="1967"/>
      <c r="P145" s="1967"/>
      <c r="Q145" s="1968"/>
      <c r="S145" s="812"/>
      <c r="T145" s="823"/>
    </row>
    <row r="146" spans="1:20" s="786" customFormat="1" ht="23.25" customHeight="1">
      <c r="A146" s="835" t="s">
        <v>2630</v>
      </c>
      <c r="B146" s="991" t="str">
        <f>B28</f>
        <v>Asset-Backed Securities</v>
      </c>
      <c r="C146" s="1166"/>
      <c r="D146" s="1166"/>
      <c r="E146" s="1166"/>
      <c r="F146" s="1166"/>
      <c r="G146" s="1166"/>
      <c r="H146" s="1166"/>
      <c r="I146" s="1166"/>
      <c r="J146" s="1166"/>
      <c r="K146" s="1166"/>
      <c r="L146" s="1166"/>
      <c r="M146" s="1166"/>
      <c r="N146" s="1166"/>
      <c r="O146" s="1172">
        <f>SUM(C146:N146)</f>
        <v>0</v>
      </c>
      <c r="P146" s="1166"/>
      <c r="Q146" s="1168">
        <f>+O146-P146</f>
        <v>0</v>
      </c>
      <c r="S146" s="812"/>
      <c r="T146" s="823"/>
    </row>
    <row r="147" spans="1:20" s="786" customFormat="1" ht="11.25" customHeight="1">
      <c r="A147" s="1965"/>
      <c r="B147" s="1966"/>
      <c r="C147" s="1967"/>
      <c r="D147" s="1967"/>
      <c r="E147" s="1967"/>
      <c r="F147" s="1967"/>
      <c r="G147" s="1967"/>
      <c r="H147" s="1967"/>
      <c r="I147" s="1967"/>
      <c r="J147" s="1967"/>
      <c r="K147" s="1967"/>
      <c r="L147" s="1967"/>
      <c r="M147" s="1967"/>
      <c r="N147" s="1967"/>
      <c r="O147" s="1967"/>
      <c r="P147" s="1967"/>
      <c r="Q147" s="1968"/>
      <c r="S147" s="812"/>
      <c r="T147" s="823"/>
    </row>
    <row r="148" spans="1:20" s="786" customFormat="1" ht="23.25" customHeight="1">
      <c r="A148" s="835" t="s">
        <v>2631</v>
      </c>
      <c r="B148" s="991" t="str">
        <f>B30</f>
        <v>Other Investments</v>
      </c>
      <c r="C148" s="1166"/>
      <c r="D148" s="1166"/>
      <c r="E148" s="1166"/>
      <c r="F148" s="1166"/>
      <c r="G148" s="1166"/>
      <c r="H148" s="1166"/>
      <c r="I148" s="1166"/>
      <c r="J148" s="1166"/>
      <c r="K148" s="1166"/>
      <c r="L148" s="1166"/>
      <c r="M148" s="1166"/>
      <c r="N148" s="1166"/>
      <c r="O148" s="1172">
        <f>SUM(C148:N148)</f>
        <v>0</v>
      </c>
      <c r="P148" s="1166"/>
      <c r="Q148" s="1168">
        <f>+O148-P148</f>
        <v>0</v>
      </c>
      <c r="S148" s="812"/>
      <c r="T148" s="823"/>
    </row>
    <row r="149" spans="1:20" s="786" customFormat="1" ht="11.25" customHeight="1">
      <c r="A149" s="1965"/>
      <c r="B149" s="1966"/>
      <c r="C149" s="1967"/>
      <c r="D149" s="1967"/>
      <c r="E149" s="1967"/>
      <c r="F149" s="1967"/>
      <c r="G149" s="1967"/>
      <c r="H149" s="1967"/>
      <c r="I149" s="1967"/>
      <c r="J149" s="1967"/>
      <c r="K149" s="1967"/>
      <c r="L149" s="1967"/>
      <c r="M149" s="1967"/>
      <c r="N149" s="1967"/>
      <c r="O149" s="1967"/>
      <c r="P149" s="1967"/>
      <c r="Q149" s="1968"/>
      <c r="S149" s="812"/>
      <c r="T149" s="823"/>
    </row>
    <row r="150" spans="1:20" s="786" customFormat="1" ht="30" customHeight="1">
      <c r="A150" s="859" t="s">
        <v>2632</v>
      </c>
      <c r="B150" s="850" t="str">
        <f>IF(Langue=0,S150,T150)</f>
        <v>Total financieal assets at amortized cost</v>
      </c>
      <c r="C150" s="1172">
        <f>SUM(C131,C132,C134,C135,C137,C138,C140,C141,C143,C144,C146,C148)</f>
        <v>0</v>
      </c>
      <c r="D150" s="1172">
        <f t="shared" ref="D150:N150" si="12">SUM(D131,D132,D134,D135,D137,D138,D140,D141,D143,D144,D146,D148)</f>
        <v>0</v>
      </c>
      <c r="E150" s="1172">
        <f t="shared" si="12"/>
        <v>0</v>
      </c>
      <c r="F150" s="1172">
        <f t="shared" si="12"/>
        <v>0</v>
      </c>
      <c r="G150" s="1172">
        <f t="shared" si="12"/>
        <v>0</v>
      </c>
      <c r="H150" s="1172">
        <f t="shared" si="12"/>
        <v>0</v>
      </c>
      <c r="I150" s="1172">
        <f t="shared" si="12"/>
        <v>0</v>
      </c>
      <c r="J150" s="1172">
        <f t="shared" si="12"/>
        <v>0</v>
      </c>
      <c r="K150" s="1172">
        <f t="shared" si="12"/>
        <v>0</v>
      </c>
      <c r="L150" s="1172">
        <f t="shared" si="12"/>
        <v>0</v>
      </c>
      <c r="M150" s="1172">
        <f>SUM(M131,M132,M134,M135,M137,M138,M140,M141,M143,M144,M146,M148)</f>
        <v>0</v>
      </c>
      <c r="N150" s="1172">
        <f t="shared" si="12"/>
        <v>0</v>
      </c>
      <c r="O150" s="1172">
        <f>SUM(C150:N150)</f>
        <v>0</v>
      </c>
      <c r="P150" s="1172">
        <f>SUM(P131,P132,P134,P135,P137,P138,P140,P141,P143,P144,P146,P148)</f>
        <v>0</v>
      </c>
      <c r="Q150" s="1173">
        <f>SUM(Q131:Q132,Q134:Q135,Q137:Q138,Q140:Q141,Q143:Q144,Q146,Q148)</f>
        <v>0</v>
      </c>
      <c r="S150" s="1083" t="s">
        <v>2531</v>
      </c>
      <c r="T150" s="985" t="s">
        <v>2530</v>
      </c>
    </row>
    <row r="151" spans="1:20" s="786" customFormat="1">
      <c r="A151" s="805"/>
      <c r="B151" s="997"/>
      <c r="C151" s="997"/>
      <c r="D151" s="997"/>
      <c r="E151" s="997"/>
      <c r="F151" s="997"/>
      <c r="G151" s="997"/>
      <c r="H151" s="997"/>
      <c r="I151" s="997"/>
      <c r="J151" s="997"/>
      <c r="K151" s="997"/>
      <c r="L151" s="997"/>
      <c r="M151" s="997"/>
      <c r="N151" s="997"/>
      <c r="O151" s="808"/>
      <c r="P151" s="997"/>
      <c r="Q151" s="1512"/>
      <c r="S151" s="812"/>
      <c r="T151" s="823"/>
    </row>
    <row r="152" spans="1:20" s="786" customFormat="1">
      <c r="A152" s="805"/>
      <c r="B152" s="997"/>
      <c r="C152" s="997"/>
      <c r="D152" s="997"/>
      <c r="E152" s="997"/>
      <c r="F152" s="997"/>
      <c r="G152" s="997"/>
      <c r="H152" s="997"/>
      <c r="I152" s="997"/>
      <c r="J152" s="997"/>
      <c r="K152" s="997"/>
      <c r="L152" s="997"/>
      <c r="M152" s="997"/>
      <c r="N152" s="997"/>
      <c r="O152" s="808"/>
      <c r="P152" s="997"/>
      <c r="Q152" s="1512"/>
      <c r="S152" s="812"/>
      <c r="T152" s="823"/>
    </row>
    <row r="153" spans="1:20" s="786" customFormat="1">
      <c r="A153" s="805"/>
      <c r="B153" s="997"/>
      <c r="C153" s="997"/>
      <c r="D153" s="997"/>
      <c r="E153" s="997"/>
      <c r="F153" s="997"/>
      <c r="G153" s="997"/>
      <c r="H153" s="997"/>
      <c r="I153" s="997"/>
      <c r="J153" s="997"/>
      <c r="K153" s="997"/>
      <c r="L153" s="997"/>
      <c r="M153" s="997"/>
      <c r="N153" s="997"/>
      <c r="O153" s="808"/>
      <c r="P153" s="997"/>
      <c r="Q153" s="1512"/>
      <c r="S153" s="812"/>
      <c r="T153" s="823"/>
    </row>
    <row r="154" spans="1:20" s="786" customFormat="1">
      <c r="A154" s="805"/>
      <c r="B154" s="997"/>
      <c r="C154" s="997"/>
      <c r="D154" s="997"/>
      <c r="E154" s="997"/>
      <c r="F154" s="997"/>
      <c r="G154" s="997"/>
      <c r="H154" s="997"/>
      <c r="I154" s="997"/>
      <c r="J154" s="997"/>
      <c r="K154" s="997"/>
      <c r="L154" s="997"/>
      <c r="M154" s="997"/>
      <c r="N154" s="997"/>
      <c r="O154" s="808"/>
      <c r="P154" s="997"/>
      <c r="Q154" s="1512"/>
      <c r="S154" s="812"/>
      <c r="T154" s="823"/>
    </row>
    <row r="155" spans="1:20" s="786" customFormat="1">
      <c r="A155" s="1969">
        <f>A119+1</f>
        <v>17</v>
      </c>
      <c r="B155" s="1970"/>
      <c r="C155" s="1970"/>
      <c r="D155" s="1970"/>
      <c r="E155" s="1970"/>
      <c r="F155" s="1970"/>
      <c r="G155" s="1970"/>
      <c r="H155" s="1970"/>
      <c r="I155" s="1970"/>
      <c r="J155" s="1970"/>
      <c r="K155" s="1970"/>
      <c r="L155" s="1970"/>
      <c r="M155" s="1970"/>
      <c r="N155" s="1970"/>
      <c r="O155" s="1970"/>
      <c r="P155" s="1970"/>
      <c r="Q155" s="1971"/>
      <c r="S155" s="812"/>
      <c r="T155" s="823"/>
    </row>
    <row r="156" spans="1:20">
      <c r="C156" s="809"/>
      <c r="D156" s="809"/>
      <c r="E156" s="809"/>
      <c r="F156" s="809"/>
      <c r="G156" s="809"/>
      <c r="H156" s="809"/>
      <c r="I156" s="809"/>
      <c r="J156" s="809"/>
      <c r="K156" s="809"/>
      <c r="L156" s="809"/>
      <c r="M156" s="809"/>
      <c r="N156" s="809"/>
      <c r="O156" s="810"/>
      <c r="P156" s="809"/>
      <c r="Q156" s="1513"/>
      <c r="S156" s="819" t="s">
        <v>146</v>
      </c>
      <c r="T156" s="829" t="s">
        <v>1381</v>
      </c>
    </row>
    <row r="157" spans="1:20">
      <c r="C157" s="809"/>
      <c r="D157" s="809"/>
      <c r="E157" s="809"/>
      <c r="F157" s="809"/>
      <c r="G157" s="809"/>
      <c r="H157" s="809"/>
      <c r="I157" s="809"/>
      <c r="J157" s="809"/>
      <c r="K157" s="809"/>
      <c r="L157" s="809"/>
      <c r="M157" s="809"/>
      <c r="N157" s="809"/>
      <c r="O157" s="810"/>
      <c r="P157" s="809"/>
      <c r="Q157" s="1513"/>
      <c r="S157" s="820" t="s">
        <v>66</v>
      </c>
      <c r="T157" s="830" t="s">
        <v>1376</v>
      </c>
    </row>
    <row r="158" spans="1:20">
      <c r="S158" s="821" t="s">
        <v>1587</v>
      </c>
      <c r="T158" s="830" t="s">
        <v>1379</v>
      </c>
    </row>
    <row r="159" spans="1:20">
      <c r="S159" s="820" t="s">
        <v>813</v>
      </c>
      <c r="T159" s="830" t="s">
        <v>1380</v>
      </c>
    </row>
    <row r="160" spans="1:20">
      <c r="S160" s="820" t="s">
        <v>779</v>
      </c>
      <c r="T160" s="830" t="s">
        <v>1588</v>
      </c>
    </row>
    <row r="161" spans="1:20" ht="15" customHeight="1">
      <c r="S161" s="820" t="s">
        <v>778</v>
      </c>
      <c r="T161" s="831" t="s">
        <v>1589</v>
      </c>
    </row>
    <row r="162" spans="1:20">
      <c r="C162" s="811"/>
      <c r="D162" s="811"/>
      <c r="E162" s="811"/>
      <c r="F162" s="811"/>
      <c r="G162" s="811"/>
      <c r="H162" s="811"/>
      <c r="I162" s="811"/>
      <c r="J162" s="811"/>
      <c r="K162" s="811"/>
      <c r="L162" s="811"/>
      <c r="M162" s="811"/>
      <c r="N162" s="811"/>
      <c r="O162" s="811"/>
      <c r="P162" s="811"/>
      <c r="Q162" s="811"/>
      <c r="S162" s="820" t="s">
        <v>777</v>
      </c>
      <c r="T162" s="830" t="s">
        <v>1611</v>
      </c>
    </row>
    <row r="163" spans="1:20">
      <c r="S163" s="820" t="s">
        <v>783</v>
      </c>
      <c r="T163" s="830" t="s">
        <v>1612</v>
      </c>
    </row>
    <row r="164" spans="1:20">
      <c r="S164" s="820" t="s">
        <v>776</v>
      </c>
      <c r="T164" s="830" t="s">
        <v>1613</v>
      </c>
    </row>
    <row r="165" spans="1:20">
      <c r="A165" s="811"/>
      <c r="B165" s="811"/>
      <c r="S165" s="820" t="s">
        <v>780</v>
      </c>
      <c r="T165" s="830" t="s">
        <v>1614</v>
      </c>
    </row>
    <row r="166" spans="1:20">
      <c r="S166" s="820" t="s">
        <v>781</v>
      </c>
      <c r="T166" s="830" t="s">
        <v>1615</v>
      </c>
    </row>
    <row r="167" spans="1:20">
      <c r="S167" s="820" t="s">
        <v>782</v>
      </c>
      <c r="T167" s="830" t="s">
        <v>1378</v>
      </c>
    </row>
    <row r="168" spans="1:20">
      <c r="S168" s="820" t="s">
        <v>815</v>
      </c>
      <c r="T168" s="830" t="s">
        <v>1377</v>
      </c>
    </row>
    <row r="169" spans="1:20">
      <c r="S169" s="820" t="s">
        <v>318</v>
      </c>
      <c r="T169" s="830" t="s">
        <v>1387</v>
      </c>
    </row>
    <row r="170" spans="1:20">
      <c r="S170" s="820" t="s">
        <v>1508</v>
      </c>
      <c r="T170" s="830" t="s">
        <v>1508</v>
      </c>
    </row>
    <row r="171" spans="1:20">
      <c r="S171" s="822" t="s">
        <v>2403</v>
      </c>
      <c r="T171" s="832" t="s">
        <v>1466</v>
      </c>
    </row>
  </sheetData>
  <sheetProtection algorithmName="SHA-512" hashValue="Odt5UeHnHVbBYN909Bb9lF3NPPyWufIb5GstMyVmuFTGW5qbah75z2DdNd2baWVAOAwcG/UHcKz+IBkjelFDBQ==" saltValue="EO8a9VSHbNAYaUKQ7UrY/A==" spinCount="100000" sheet="1" objects="1" scenarios="1"/>
  <mergeCells count="96">
    <mergeCell ref="A6:Q6"/>
    <mergeCell ref="S8:S9"/>
    <mergeCell ref="T8:T9"/>
    <mergeCell ref="A11:Q11"/>
    <mergeCell ref="A1:O1"/>
    <mergeCell ref="A2:Q2"/>
    <mergeCell ref="A3:Q3"/>
    <mergeCell ref="A4:Q4"/>
    <mergeCell ref="A5:Q5"/>
    <mergeCell ref="A7:Q7"/>
    <mergeCell ref="A8:B10"/>
    <mergeCell ref="C8:C9"/>
    <mergeCell ref="D8:M8"/>
    <mergeCell ref="N8:N9"/>
    <mergeCell ref="O8:O9"/>
    <mergeCell ref="P8:P9"/>
    <mergeCell ref="Q8:Q9"/>
    <mergeCell ref="A34:Q34"/>
    <mergeCell ref="A12:B12"/>
    <mergeCell ref="B15:B16"/>
    <mergeCell ref="C15:Q15"/>
    <mergeCell ref="A29:Q29"/>
    <mergeCell ref="T15:T16"/>
    <mergeCell ref="A18:Q18"/>
    <mergeCell ref="A21:B21"/>
    <mergeCell ref="A24:B24"/>
    <mergeCell ref="A27:Q27"/>
    <mergeCell ref="A64:Q64"/>
    <mergeCell ref="A35:B35"/>
    <mergeCell ref="B38:B39"/>
    <mergeCell ref="C38:Q38"/>
    <mergeCell ref="T38:T39"/>
    <mergeCell ref="A44:B44"/>
    <mergeCell ref="A47:B47"/>
    <mergeCell ref="A56:Q56"/>
    <mergeCell ref="A60:Q60"/>
    <mergeCell ref="A61:Q61"/>
    <mergeCell ref="A62:Q62"/>
    <mergeCell ref="A63:Q63"/>
    <mergeCell ref="A65:Q65"/>
    <mergeCell ref="A66:Q66"/>
    <mergeCell ref="A67:Q67"/>
    <mergeCell ref="A68:B70"/>
    <mergeCell ref="C68:C69"/>
    <mergeCell ref="D68:M68"/>
    <mergeCell ref="N68:N69"/>
    <mergeCell ref="O68:O69"/>
    <mergeCell ref="P68:P69"/>
    <mergeCell ref="Q68:Q69"/>
    <mergeCell ref="A95:B95"/>
    <mergeCell ref="A71:Q71"/>
    <mergeCell ref="A72:B72"/>
    <mergeCell ref="B75:B76"/>
    <mergeCell ref="A78:B78"/>
    <mergeCell ref="C78:Q78"/>
    <mergeCell ref="A81:B81"/>
    <mergeCell ref="C81:Q81"/>
    <mergeCell ref="A84:B84"/>
    <mergeCell ref="C84:Q84"/>
    <mergeCell ref="A87:Q87"/>
    <mergeCell ref="A89:Q89"/>
    <mergeCell ref="A94:Q94"/>
    <mergeCell ref="A123:Q123"/>
    <mergeCell ref="B98:B99"/>
    <mergeCell ref="A101:B101"/>
    <mergeCell ref="C101:Q101"/>
    <mergeCell ref="A104:B104"/>
    <mergeCell ref="C104:Q104"/>
    <mergeCell ref="A107:B107"/>
    <mergeCell ref="C107:Q107"/>
    <mergeCell ref="A116:Q116"/>
    <mergeCell ref="A119:Q119"/>
    <mergeCell ref="A120:Q120"/>
    <mergeCell ref="A121:Q121"/>
    <mergeCell ref="A122:Q122"/>
    <mergeCell ref="C139:Q139"/>
    <mergeCell ref="A124:Q124"/>
    <mergeCell ref="A125:Q125"/>
    <mergeCell ref="A126:Q126"/>
    <mergeCell ref="A127:B129"/>
    <mergeCell ref="C127:C128"/>
    <mergeCell ref="D127:M127"/>
    <mergeCell ref="N127:N128"/>
    <mergeCell ref="O127:O128"/>
    <mergeCell ref="P127:P128"/>
    <mergeCell ref="Q127:Q128"/>
    <mergeCell ref="A130:B130"/>
    <mergeCell ref="C130:Q130"/>
    <mergeCell ref="B133:B134"/>
    <mergeCell ref="C133:Q133"/>
    <mergeCell ref="C136:Q136"/>
    <mergeCell ref="C142:Q142"/>
    <mergeCell ref="A145:Q145"/>
    <mergeCell ref="A147:Q147"/>
    <mergeCell ref="A149:Q149"/>
    <mergeCell ref="A155:Q155"/>
  </mergeCells>
  <hyperlinks>
    <hyperlink ref="Q30" location="_P100118001" tooltip="Bilan - Ligne 1180 / Balance Sheet - Line 1180" display="_100_1180_01" xr:uid="{00000000-0004-0000-0900-000000000000}"/>
    <hyperlink ref="Q90" location="_P100118001" tooltip="Bilan - Ligne 1180 / Balance Sheet - Line 1180" display="_100_1180_01" xr:uid="{00000000-0004-0000-0900-000001000000}"/>
    <hyperlink ref="Q148" location="_P100118001" tooltip="Bilan - Ligne 1180 / Balance Sheet - Line 1180" display="_100_1180_01" xr:uid="{00000000-0004-0000-0900-000002000000}"/>
    <hyperlink ref="Q28" location="_P100117001" tooltip="Bilan - Ligne 1170 / Balance Sheet - Line 1170" display="_100_1170_01" xr:uid="{00000000-0004-0000-0900-000003000000}"/>
    <hyperlink ref="Q88" location="_P100117001" tooltip="Bilan - Ligne 1170 / Balance Sheet - Line 1170" display="_100_1170_01" xr:uid="{00000000-0004-0000-0900-000004000000}"/>
    <hyperlink ref="Q146" location="_P100117001" tooltip="Bilan - Ligne 1170 / Balance Sheet - Line 1170" display="_100_1170_01" xr:uid="{00000000-0004-0000-0900-000005000000}"/>
    <hyperlink ref="Q22" location="_P100116001" tooltip="Bilan - Ligne 1160  / Balance Sheet - Line 1160" display="_100_1160_01" xr:uid="{00000000-0004-0000-0900-000006000000}"/>
    <hyperlink ref="Q23" location="_P100116001" tooltip="Bilan - Ligne 1160 / Balance Sheet - Line 1160" display="_100_1160_01" xr:uid="{00000000-0004-0000-0900-000007000000}"/>
    <hyperlink ref="Q25" location="_P100116001" tooltip="Bilan - Ligne 1160 / Balance Sheet - Line 1160" display="_100_1160_01" xr:uid="{00000000-0004-0000-0900-000008000000}"/>
    <hyperlink ref="Q26" location="_P100116001" tooltip="Bilan - Ligne 1160 / Balance Sheet - Line 1160" display="_100_1160_01" xr:uid="{00000000-0004-0000-0900-000009000000}"/>
    <hyperlink ref="Q82" location="_P100116001" tooltip="Bilan - Ligne 1160 / Balance Sheet - Line 1160" display="_100_1160_01" xr:uid="{00000000-0004-0000-0900-00000A000000}"/>
    <hyperlink ref="Q83" location="_P100116001" tooltip="Bilan - Ligne 1160  / Balance Sheet - Line 1160" display="_100_1160_01" xr:uid="{00000000-0004-0000-0900-00000B000000}"/>
    <hyperlink ref="Q85" location="_P100116001" tooltip="Bilan - Ligne 1160 / Balance Sheet - Line 1160" display="_100_1160_01" xr:uid="{00000000-0004-0000-0900-00000C000000}"/>
    <hyperlink ref="Q86" location="_P100116001" tooltip="Bilan - Ligne 1160 / Balance Sheet - Line 1160" display="_100_1160_01" xr:uid="{00000000-0004-0000-0900-00000D000000}"/>
    <hyperlink ref="Q143" location="_P100116001" tooltip="Bilan - Ligne 1160 / Balance Sheet - Line 1160" display="_100_1160_01" xr:uid="{00000000-0004-0000-0900-00000E000000}"/>
    <hyperlink ref="Q144" location="_P100116001" tooltip="Bilan - Ligne 1160 / Balance Sheet - Line 1160" display="_100_1160_01" xr:uid="{00000000-0004-0000-0900-00000F000000}"/>
    <hyperlink ref="Q17" location="_P100113001" tooltip="Bilan - Ligne 1130 / Balance Sheet - Line 1130" display="_100_1130_01" xr:uid="{00000000-0004-0000-0900-000010000000}"/>
    <hyperlink ref="Q77" location="_P100113001" tooltip="Bilan - Ligne 1130 / Balance Sheet - Line 1130" display="_100_1130_01" xr:uid="{00000000-0004-0000-0900-000011000000}"/>
    <hyperlink ref="Q135" location="_P100113001" tooltip="Bilan - Ligne 1130 / Balance Sheet - Line 1130" display="_100_1130_01" xr:uid="{00000000-0004-0000-0900-000012000000}"/>
    <hyperlink ref="Q13" location="_P100112001" tooltip="Bilan - Ligne 1120 / Balance Sheet - Line 1120" display="_100_1120_01" xr:uid="{00000000-0004-0000-0900-000013000000}"/>
    <hyperlink ref="Q14" location="_P100112001" tooltip="Bilan - Ligne 1120 / Balance Sheet - Line 1120" display="_100_1120_01" xr:uid="{00000000-0004-0000-0900-000014000000}"/>
    <hyperlink ref="Q16" location="_P100112001" tooltip="Bilan - Ligne 1120 / Balance Sheet - Line 1120" display="_100_1120_01" xr:uid="{00000000-0004-0000-0900-000015000000}"/>
    <hyperlink ref="Q76" location="_P100112001" tooltip="Bilan - Ligne 1120  / Balance Sheet - Line 1120" display="_100_1120_01" xr:uid="{00000000-0004-0000-0900-000016000000}"/>
    <hyperlink ref="Q131" location="_P100112001" tooltip="Bilan - Ligne 1120  / Balance Sheet - Line 1120" display="_100_1120_01" xr:uid="{00000000-0004-0000-0900-000017000000}"/>
    <hyperlink ref="Q132" location="_P100112001" tooltip="Bilan - Ligne 1120 / Balance Sheet - Line 1120" display="_100_1120_01" xr:uid="{00000000-0004-0000-0900-000018000000}"/>
    <hyperlink ref="Q134" location="_P100112001" tooltip="Bilan - Ligne 1120 / Balance Sheet - Line 1120" display="_100_1120_01" xr:uid="{00000000-0004-0000-0900-000019000000}"/>
    <hyperlink ref="Q141" location="_P100116001" tooltip="Bilan - Ligne 1160  / Balance Sheet - Line 1160" display="_100_1160_01" xr:uid="{00000000-0004-0000-0900-00001A000000}"/>
    <hyperlink ref="Q140" location="_P100116001" tooltip="Bilan - Ligne 1160  / Balance Sheet - Line 1160" display="_100_1160_01" xr:uid="{00000000-0004-0000-0900-00001B000000}"/>
    <hyperlink ref="Q20" location="_P100115001" tooltip="Bilan - ligne 1150 / Balance Sheet - Line 1150" display="_100_1150_01" xr:uid="{00000000-0004-0000-0900-00001C000000}"/>
    <hyperlink ref="Q80" location="_P100115001" tooltip="Bilan - ligne 1150  / Balance Sheet - Line 1150" display="_100_1150_01" xr:uid="{00000000-0004-0000-0900-00001D000000}"/>
    <hyperlink ref="Q138" location="_P100115001" tooltip="Bilan - ligne 1150 / Balance Sheet - Line 1150" display="_100_1150_01" xr:uid="{00000000-0004-0000-0900-00001E000000}"/>
    <hyperlink ref="Q79" location="_P100114001" tooltip="Bilan - ligne 1140 / Balance Sheet - Line 1140" display="_100_1140_01" xr:uid="{00000000-0004-0000-0900-00001F000000}"/>
    <hyperlink ref="Q137" location="_P100114001" tooltip="Bilan - ligne 1140 / Balance Sheet - Line 1140" display="_100_1140_01" xr:uid="{00000000-0004-0000-0900-000020000000}"/>
    <hyperlink ref="Q19" location="_P100114001" tooltip="Bilan - ligne 1140 / Balance Sheet - Line 1140" display="_100_1140_01" xr:uid="{00000000-0004-0000-0900-000021000000}"/>
    <hyperlink ref="Q74" location="_P100112001" tooltip="Bilan - Ligne 1120 / Balance Sheet - Line 1120" display="_100_1120_01" xr:uid="{00000000-0004-0000-0900-000022000000}"/>
    <hyperlink ref="Q73" location="_P100112001" tooltip="Bilan - Ligne 1120 / Balance Sheet - Line 1120" display="_100_1120_01" xr:uid="{00000000-0004-0000-0900-000023000000}"/>
    <hyperlink ref="Q53" location="_P100118001" tooltip="Bilan - Ligne 1180 / Balance Sheet - Line 1180" display="_100_1180_01" xr:uid="{00000000-0004-0000-0900-000024000000}"/>
    <hyperlink ref="Q51" location="_P100117001" tooltip="Bilan - Ligne 1170 / Balance Sheet - Line 1170" display="_100_1170_01" xr:uid="{00000000-0004-0000-0900-000025000000}"/>
    <hyperlink ref="Q45" location="_P100116001" tooltip="Bilan - Ligne 1160  / Balance Sheet - Line 1160" display="_100_1160_01" xr:uid="{00000000-0004-0000-0900-000026000000}"/>
    <hyperlink ref="Q46" location="_P100116001" tooltip="Bilan - Ligne 1160 / Balance Sheet - Line 1160" display="_100_1160_01" xr:uid="{00000000-0004-0000-0900-000027000000}"/>
    <hyperlink ref="Q48" location="_P100116001" tooltip="Bilan - Ligne 1160 / Balance Sheet - Line 1160" display="_100_1160_01" xr:uid="{00000000-0004-0000-0900-000028000000}"/>
    <hyperlink ref="Q49" location="_P100116001" tooltip="Bilan - Ligne 1160 / Balance Sheet - Line 1160" display="_100_1160_01" xr:uid="{00000000-0004-0000-0900-000029000000}"/>
    <hyperlink ref="Q40" location="_P100113001" tooltip="Bilan - Ligne 1130 / Balance Sheet - Line 1130" display="_100_1130_01" xr:uid="{00000000-0004-0000-0900-00002A000000}"/>
    <hyperlink ref="Q36" location="_P100112001" tooltip="Bilan - Ligne 1120 / Balance Sheet - Line 1120" display="_100_1120_01" xr:uid="{00000000-0004-0000-0900-00002B000000}"/>
    <hyperlink ref="Q37" location="_P100112001" tooltip="Bilan - Ligne 1120 / Balance Sheet - Line 1120" display="_100_1120_01" xr:uid="{00000000-0004-0000-0900-00002C000000}"/>
    <hyperlink ref="Q39" location="_P100112001" tooltip="Bilan - Ligne 1120 / Balance Sheet - Line 1120" display="_100_1120_01" xr:uid="{00000000-0004-0000-0900-00002D000000}"/>
    <hyperlink ref="Q43" location="_P100115001" tooltip="Bilan - ligne 1150 / Balance Sheet - Line 1150" display="_100_1150_01" xr:uid="{00000000-0004-0000-0900-00002E000000}"/>
    <hyperlink ref="Q42" location="_P100114001" tooltip="Bilan - ligne 1140 / Balance Sheet - Line 1140" display="_100_1140_01" xr:uid="{00000000-0004-0000-0900-00002F000000}"/>
    <hyperlink ref="Q113" location="_P100118001" tooltip="Bilan - Ligne 1180 / Balance Sheet - Line 1180" display="_100_1180_01" xr:uid="{00000000-0004-0000-0900-000030000000}"/>
    <hyperlink ref="Q111" location="_P100117001" tooltip="Bilan - Ligne 1170 / Balance Sheet - Line 1170" display="_100_1170_01" xr:uid="{00000000-0004-0000-0900-000031000000}"/>
    <hyperlink ref="Q105" location="_P100116001" tooltip="Bilan - Ligne 1160 / Balance Sheet - Line 1160" display="_100_1160_01" xr:uid="{00000000-0004-0000-0900-000032000000}"/>
    <hyperlink ref="Q106" location="_P100116001" tooltip="Bilan - Ligne 1160  / Balance Sheet - Line 1160" display="_100_1160_01" xr:uid="{00000000-0004-0000-0900-000033000000}"/>
    <hyperlink ref="Q108" location="_P100116001" tooltip="Bilan - Ligne 1160 / Balance Sheet - Line 1160" display="_100_1160_01" xr:uid="{00000000-0004-0000-0900-000034000000}"/>
    <hyperlink ref="Q109" location="_P100116001" tooltip="Bilan - Ligne 1160 / Balance Sheet - Line 1160" display="_100_1160_01" xr:uid="{00000000-0004-0000-0900-000035000000}"/>
    <hyperlink ref="Q100" location="_P100113001" tooltip="Bilan - Ligne 1130 / Balance Sheet - Line 1130" display="_100_1130_01" xr:uid="{00000000-0004-0000-0900-000036000000}"/>
    <hyperlink ref="Q99" location="_P100112001" tooltip="Bilan - Ligne 1120  / Balance Sheet - Line 1120" display="_100_1120_01" xr:uid="{00000000-0004-0000-0900-000037000000}"/>
    <hyperlink ref="Q103" location="_P100115001" tooltip="Bilan - ligne 1150  / Balance Sheet - Line 1150" display="_100_1150_01" xr:uid="{00000000-0004-0000-0900-000038000000}"/>
    <hyperlink ref="Q102" location="_P100114001" tooltip="Bilan - ligne 1140 / Balance Sheet - Line 1140" display="_100_1140_01" xr:uid="{00000000-0004-0000-0900-000039000000}"/>
    <hyperlink ref="Q97" location="_P100112001" tooltip="Bilan - Ligne 1120 / Balance Sheet - Line 1120" display="_100_1120_01" xr:uid="{00000000-0004-0000-0900-00003A000000}"/>
    <hyperlink ref="Q96" location="_P100112001" tooltip="Bilan - Ligne 1120 / Balance Sheet - Line 1120" display="_100_1120_01" xr:uid="{00000000-0004-0000-0900-00003B000000}"/>
  </hyperlinks>
  <printOptions horizontalCentered="1"/>
  <pageMargins left="0.196850393700787" right="0.196850393700787" top="0.39370078740157499" bottom="0.196850393700787" header="0" footer="0"/>
  <pageSetup scale="47" fitToHeight="3" orientation="landscape" r:id="rId1"/>
  <rowBreaks count="2" manualBreakCount="2">
    <brk id="60" max="16" man="1"/>
    <brk id="119" max="16" man="1"/>
  </rowBreaks>
  <drawing r:id="rId2"/>
  <extLst>
    <ext xmlns:x14="http://schemas.microsoft.com/office/spreadsheetml/2009/9/main" uri="{78C0D931-6437-407d-A8EE-F0AAD7539E65}">
      <x14:conditionalFormattings>
        <x14:conditionalFormatting xmlns:xm="http://schemas.microsoft.com/office/excel/2006/main">
          <x14:cfRule type="expression" priority="2" id="{00000000-000E-0000-0900-000002000000}">
            <xm:f>'\_D_Adj_Norm_Pru_Prat_Comm\_Normes\FORMULAIRES\COOPERATIVES\ÉTATS FINANCIERS\2016_T1\Documents finaux\[FORM_EA_COOP_V2.xlsx]Feuil1'!#REF!=0</xm:f>
            <x14:dxf>
              <font>
                <color theme="0"/>
              </font>
            </x14:dxf>
          </x14:cfRule>
          <xm:sqref>A3</xm:sqref>
        </x14:conditionalFormatting>
        <x14:conditionalFormatting xmlns:xm="http://schemas.microsoft.com/office/excel/2006/main">
          <x14:cfRule type="expression" priority="1" id="{00000000-000E-0000-0900-000001000000}">
            <xm:f>'\_D_Adj_Norm_Pru_Prat_Comm\_Normes\FORMULAIRES\COOPERATIVES\ÉTATS FINANCIERS\2016_T1\Documents finaux\[FORM_EA_COOP_V2.xlsx]Feuil1'!#REF!=0</xm:f>
            <x14:dxf>
              <font>
                <color theme="0"/>
              </font>
            </x14:dxf>
          </x14:cfRule>
          <xm:sqref>A5:N5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61">
    <tabColor rgb="FF92D050"/>
  </sheetPr>
  <dimension ref="A1:M73"/>
  <sheetViews>
    <sheetView zoomScale="80" zoomScaleNormal="80" workbookViewId="0">
      <selection activeCell="G23" sqref="G23"/>
    </sheetView>
  </sheetViews>
  <sheetFormatPr baseColWidth="10" defaultColWidth="0" defaultRowHeight="15" outlineLevelCol="1"/>
  <cols>
    <col min="1" max="1" width="5.28515625" style="979" customWidth="1"/>
    <col min="2" max="2" width="43.42578125" style="979" customWidth="1"/>
    <col min="3" max="5" width="15" style="979" customWidth="1"/>
    <col min="6" max="6" width="15.7109375" style="979" customWidth="1"/>
    <col min="7" max="8" width="15" style="979" customWidth="1"/>
    <col min="9" max="9" width="17.42578125" style="979" customWidth="1"/>
    <col min="10" max="10" width="1.42578125" style="979" customWidth="1"/>
    <col min="11" max="11" width="49.85546875" style="929" hidden="1" customWidth="1" outlineLevel="1"/>
    <col min="12" max="12" width="53.140625" style="929" hidden="1" customWidth="1" outlineLevel="1"/>
    <col min="13" max="13" width="1" style="979" hidden="1" customWidth="1" collapsed="1"/>
    <col min="14" max="16384" width="1" style="979" hidden="1"/>
  </cols>
  <sheetData>
    <row r="1" spans="1:12" ht="24" customHeight="1">
      <c r="A1" s="1779" t="str">
        <f>Identification!A14</f>
        <v>QUÉBEC CHARTERED COMPANY</v>
      </c>
      <c r="B1" s="1780"/>
      <c r="C1" s="1780"/>
      <c r="D1" s="1780"/>
      <c r="E1" s="1780"/>
      <c r="F1" s="1780"/>
      <c r="G1" s="1780"/>
      <c r="H1" s="951"/>
      <c r="I1" s="232" t="str">
        <f>Identification!A15</f>
        <v>ANNUAL STATEMENT</v>
      </c>
    </row>
    <row r="2" spans="1:12">
      <c r="A2" s="1933" t="str">
        <f>IF(Langue=0,"ANNEXE "&amp;'T des M - T of C'!A14,"SCHEDULE "&amp;'T des M - T of C'!A14)</f>
        <v>SCHEDULE 1100.1</v>
      </c>
      <c r="B2" s="1934"/>
      <c r="C2" s="1934"/>
      <c r="D2" s="1934"/>
      <c r="E2" s="1934"/>
      <c r="F2" s="1934"/>
      <c r="G2" s="1934"/>
      <c r="H2" s="1934"/>
      <c r="I2" s="1935"/>
    </row>
    <row r="3" spans="1:12" ht="22.5" customHeight="1">
      <c r="A3" s="1940">
        <f>'300'!$A$3</f>
        <v>0</v>
      </c>
      <c r="B3" s="1941"/>
      <c r="C3" s="1941"/>
      <c r="D3" s="1941"/>
      <c r="E3" s="1941"/>
      <c r="F3" s="1941"/>
      <c r="G3" s="1941"/>
      <c r="H3" s="1941"/>
      <c r="I3" s="1942"/>
    </row>
    <row r="4" spans="1:12" ht="22.5" customHeight="1">
      <c r="A4" s="1767" t="str">
        <f>UPPER('T des M - T of C'!B14)</f>
        <v>SECURITIES' CREDIT RATINGS</v>
      </c>
      <c r="B4" s="1768"/>
      <c r="C4" s="1768"/>
      <c r="D4" s="1768"/>
      <c r="E4" s="1768"/>
      <c r="F4" s="1768"/>
      <c r="G4" s="1768"/>
      <c r="H4" s="1768"/>
      <c r="I4" s="1769"/>
    </row>
    <row r="5" spans="1:12" ht="22.5" customHeight="1">
      <c r="A5" s="1946" t="str">
        <f>IF(Langue=0,"au "&amp;Identification!J19,"As at "&amp;Identification!J19)</f>
        <v xml:space="preserve">As at </v>
      </c>
      <c r="B5" s="1947"/>
      <c r="C5" s="1947"/>
      <c r="D5" s="1947"/>
      <c r="E5" s="1947"/>
      <c r="F5" s="1947"/>
      <c r="G5" s="1947"/>
      <c r="H5" s="1947"/>
      <c r="I5" s="1948"/>
      <c r="L5" s="157"/>
    </row>
    <row r="6" spans="1:12">
      <c r="A6" s="2088" t="str">
        <f>IF(Langue=0,K6,L6)</f>
        <v>($000)</v>
      </c>
      <c r="B6" s="2089"/>
      <c r="C6" s="2089"/>
      <c r="D6" s="2089"/>
      <c r="E6" s="2089"/>
      <c r="F6" s="2089"/>
      <c r="G6" s="2089"/>
      <c r="H6" s="2089"/>
      <c r="I6" s="2090"/>
      <c r="J6" s="956"/>
      <c r="K6" s="929" t="s">
        <v>325</v>
      </c>
      <c r="L6" s="157" t="s">
        <v>970</v>
      </c>
    </row>
    <row r="7" spans="1:12" ht="11.25" customHeight="1">
      <c r="A7" s="2091"/>
      <c r="B7" s="2092"/>
      <c r="C7" s="2092"/>
      <c r="D7" s="2092"/>
      <c r="E7" s="2092"/>
      <c r="F7" s="2092"/>
      <c r="G7" s="2092"/>
      <c r="H7" s="2092"/>
      <c r="I7" s="2093"/>
      <c r="L7" s="157"/>
    </row>
    <row r="8" spans="1:12" ht="60" customHeight="1">
      <c r="A8" s="2094" t="str">
        <f>IF(Langue=0,K67,L67)</f>
        <v>SHORT TERM</v>
      </c>
      <c r="B8" s="2095"/>
      <c r="C8" s="553" t="str">
        <f>IF(Langue=0,K68,L68)</f>
        <v>A-1, F-1, P-1, 
R-1 
or equivalent</v>
      </c>
      <c r="D8" s="553" t="str">
        <f>IF(Langue=0,K69,L69)</f>
        <v>A-2, F2, P-2, 
R-2 
or equivalent</v>
      </c>
      <c r="E8" s="553" t="str">
        <f>IF(Langue=0,K70,L70)</f>
        <v>A-3, F-3, P-3, 
R-3 
or equivalent</v>
      </c>
      <c r="F8" s="553" t="str">
        <f>IF(Langue=0,K71,L71)</f>
        <v>Other Ratings</v>
      </c>
      <c r="G8" s="553" t="str">
        <f>IF(Langue=0,K72,L72)</f>
        <v>No Rating</v>
      </c>
      <c r="H8" s="2122"/>
      <c r="I8" s="554" t="str">
        <f>IF(Langue=0,K73,L73)</f>
        <v>Net Balance Sheet Value</v>
      </c>
      <c r="L8" s="157"/>
    </row>
    <row r="9" spans="1:12">
      <c r="A9" s="2096"/>
      <c r="B9" s="2097"/>
      <c r="C9" s="643" t="s">
        <v>377</v>
      </c>
      <c r="D9" s="205" t="s">
        <v>376</v>
      </c>
      <c r="E9" s="205" t="s">
        <v>378</v>
      </c>
      <c r="F9" s="205" t="s">
        <v>379</v>
      </c>
      <c r="G9" s="205" t="s">
        <v>380</v>
      </c>
      <c r="H9" s="2123"/>
      <c r="I9" s="643" t="s">
        <v>381</v>
      </c>
      <c r="L9" s="157"/>
    </row>
    <row r="10" spans="1:12" ht="30" customHeight="1">
      <c r="A10" s="2098" t="str">
        <f>IF(Langue=0,K10,L10)</f>
        <v>Bonds issued or guaranteed by:</v>
      </c>
      <c r="B10" s="2099"/>
      <c r="C10" s="1005"/>
      <c r="D10" s="1005"/>
      <c r="E10" s="1005"/>
      <c r="F10" s="1005"/>
      <c r="G10" s="860"/>
      <c r="H10" s="2123"/>
      <c r="I10" s="618"/>
      <c r="K10" s="929" t="s">
        <v>588</v>
      </c>
      <c r="L10" s="167" t="s">
        <v>2262</v>
      </c>
    </row>
    <row r="11" spans="1:12" ht="18.75" customHeight="1">
      <c r="A11" s="263" t="s">
        <v>385</v>
      </c>
      <c r="B11" s="1007" t="str">
        <f>IF(Langue=0,K11,L11)</f>
        <v>Federal Government</v>
      </c>
      <c r="C11" s="1155"/>
      <c r="D11" s="1155"/>
      <c r="E11" s="1155"/>
      <c r="F11" s="1155"/>
      <c r="G11" s="1174"/>
      <c r="H11" s="2124"/>
      <c r="I11" s="1175">
        <f>SUM(C11:G11)</f>
        <v>0</v>
      </c>
      <c r="K11" s="929" t="s">
        <v>522</v>
      </c>
      <c r="L11" s="157" t="s">
        <v>1499</v>
      </c>
    </row>
    <row r="12" spans="1:12" ht="15" customHeight="1">
      <c r="A12" s="263" t="s">
        <v>194</v>
      </c>
      <c r="B12" s="1007" t="str">
        <f>IF(Langue=0,K12,L12)</f>
        <v>Provincial Government</v>
      </c>
      <c r="C12" s="1157"/>
      <c r="D12" s="1157"/>
      <c r="E12" s="1157"/>
      <c r="F12" s="1157"/>
      <c r="G12" s="1176"/>
      <c r="H12" s="2124"/>
      <c r="I12" s="1144">
        <f>SUM(C12:G12)</f>
        <v>0</v>
      </c>
      <c r="K12" s="929" t="s">
        <v>523</v>
      </c>
      <c r="L12" s="157" t="s">
        <v>1500</v>
      </c>
    </row>
    <row r="13" spans="1:12" ht="15" customHeight="1">
      <c r="A13" s="861"/>
      <c r="B13" s="2100" t="str">
        <f>IF(Langue=0,K13,L13)</f>
        <v>Municipal and Public Sector, School Boards</v>
      </c>
      <c r="C13" s="2101"/>
      <c r="D13" s="2101"/>
      <c r="E13" s="2101"/>
      <c r="F13" s="2101"/>
      <c r="G13" s="2102"/>
      <c r="H13" s="2123"/>
      <c r="I13" s="618"/>
      <c r="K13" s="14" t="s">
        <v>589</v>
      </c>
      <c r="L13" s="2084" t="s">
        <v>2263</v>
      </c>
    </row>
    <row r="14" spans="1:12" ht="15" customHeight="1">
      <c r="A14" s="227" t="s">
        <v>195</v>
      </c>
      <c r="B14" s="2100"/>
      <c r="C14" s="1155"/>
      <c r="D14" s="1155"/>
      <c r="E14" s="1155"/>
      <c r="F14" s="1155"/>
      <c r="G14" s="1163"/>
      <c r="H14" s="2124"/>
      <c r="I14" s="1175">
        <f>SUM(C14:G14)</f>
        <v>0</v>
      </c>
      <c r="K14" s="14"/>
      <c r="L14" s="2084"/>
    </row>
    <row r="15" spans="1:12">
      <c r="A15" s="263" t="s">
        <v>200</v>
      </c>
      <c r="B15" s="1007" t="str">
        <f>IF(Langue=0,K15,L15)</f>
        <v>Public Sector - Foreign</v>
      </c>
      <c r="C15" s="1157"/>
      <c r="D15" s="1157"/>
      <c r="E15" s="1157"/>
      <c r="F15" s="1157"/>
      <c r="G15" s="1176"/>
      <c r="H15" s="2124"/>
      <c r="I15" s="1144">
        <f>SUM(C15:G15)</f>
        <v>0</v>
      </c>
      <c r="K15" s="929" t="s">
        <v>590</v>
      </c>
      <c r="L15" s="157" t="s">
        <v>2264</v>
      </c>
    </row>
    <row r="16" spans="1:12" ht="22.5" customHeight="1">
      <c r="A16" s="2098" t="str">
        <f>IF(Langue=0,K16,L16)</f>
        <v>Bonds and Debentures</v>
      </c>
      <c r="B16" s="2099"/>
      <c r="C16" s="492"/>
      <c r="D16" s="492"/>
      <c r="E16" s="492"/>
      <c r="F16" s="492"/>
      <c r="G16" s="862"/>
      <c r="H16" s="2123"/>
      <c r="I16" s="618"/>
      <c r="J16" s="555"/>
      <c r="K16" s="929" t="s">
        <v>1</v>
      </c>
      <c r="L16" s="167" t="s">
        <v>1067</v>
      </c>
    </row>
    <row r="17" spans="1:12">
      <c r="A17" s="263" t="s">
        <v>347</v>
      </c>
      <c r="B17" s="1007" t="str">
        <f>IF(Langue=0,K17,L17)</f>
        <v>Canadian</v>
      </c>
      <c r="C17" s="1155"/>
      <c r="D17" s="1155"/>
      <c r="E17" s="1155"/>
      <c r="F17" s="1155"/>
      <c r="G17" s="1174"/>
      <c r="H17" s="2124"/>
      <c r="I17" s="1175">
        <f>SUM(C17:G17)</f>
        <v>0</v>
      </c>
      <c r="K17" s="929" t="s">
        <v>752</v>
      </c>
      <c r="L17" s="157" t="s">
        <v>1382</v>
      </c>
    </row>
    <row r="18" spans="1:12" ht="15" customHeight="1">
      <c r="A18" s="264" t="s">
        <v>181</v>
      </c>
      <c r="B18" s="1007" t="str">
        <f>IF(Langue=0,K18,L18)</f>
        <v>Foreign</v>
      </c>
      <c r="C18" s="1157"/>
      <c r="D18" s="1157"/>
      <c r="E18" s="1157"/>
      <c r="F18" s="1157"/>
      <c r="G18" s="1176"/>
      <c r="H18" s="2124"/>
      <c r="I18" s="1144">
        <f>SUM(C18:G18)</f>
        <v>0</v>
      </c>
      <c r="K18" s="929" t="s">
        <v>753</v>
      </c>
      <c r="L18" s="157" t="s">
        <v>1345</v>
      </c>
    </row>
    <row r="19" spans="1:12" ht="22.5" customHeight="1">
      <c r="A19" s="2098" t="str">
        <f>IF(Langue=0,K19,L19)</f>
        <v>Common Shares</v>
      </c>
      <c r="B19" s="2099"/>
      <c r="C19" s="1790"/>
      <c r="D19" s="1790"/>
      <c r="E19" s="1790"/>
      <c r="F19" s="1790"/>
      <c r="G19" s="1001"/>
      <c r="H19" s="2123"/>
      <c r="I19" s="618"/>
      <c r="K19" s="929" t="s">
        <v>577</v>
      </c>
      <c r="L19" s="157" t="s">
        <v>1112</v>
      </c>
    </row>
    <row r="20" spans="1:12">
      <c r="A20" s="263" t="s">
        <v>188</v>
      </c>
      <c r="B20" s="900" t="str">
        <f>IF(Langue=0,K20,L20)</f>
        <v>Canadian</v>
      </c>
      <c r="C20" s="1155"/>
      <c r="D20" s="1155"/>
      <c r="E20" s="1155"/>
      <c r="F20" s="1155"/>
      <c r="G20" s="1163"/>
      <c r="H20" s="2124"/>
      <c r="I20" s="1175">
        <f>SUM(C20:G20)</f>
        <v>0</v>
      </c>
      <c r="K20" s="929" t="s">
        <v>754</v>
      </c>
      <c r="L20" s="157" t="s">
        <v>1382</v>
      </c>
    </row>
    <row r="21" spans="1:12" ht="15" customHeight="1">
      <c r="A21" s="264" t="s">
        <v>191</v>
      </c>
      <c r="B21" s="900" t="str">
        <f>IF(Langue=0,K21,L21)</f>
        <v>Foreign</v>
      </c>
      <c r="C21" s="1157"/>
      <c r="D21" s="1157"/>
      <c r="E21" s="1157"/>
      <c r="F21" s="1157"/>
      <c r="G21" s="1176"/>
      <c r="H21" s="2124"/>
      <c r="I21" s="1144">
        <f>SUM(C21:G21)</f>
        <v>0</v>
      </c>
      <c r="K21" s="929" t="s">
        <v>755</v>
      </c>
      <c r="L21" s="157" t="s">
        <v>1345</v>
      </c>
    </row>
    <row r="22" spans="1:12" ht="22.5" customHeight="1">
      <c r="A22" s="2098" t="str">
        <f>IF(Langue=0,K22,L22)</f>
        <v>Preferred Shares</v>
      </c>
      <c r="B22" s="2099"/>
      <c r="C22" s="964"/>
      <c r="D22" s="964"/>
      <c r="E22" s="964"/>
      <c r="F22" s="964"/>
      <c r="G22" s="965"/>
      <c r="H22" s="2123"/>
      <c r="I22" s="618"/>
      <c r="K22" s="929" t="s">
        <v>27</v>
      </c>
      <c r="L22" s="157" t="s">
        <v>1113</v>
      </c>
    </row>
    <row r="23" spans="1:12" ht="15" customHeight="1">
      <c r="A23" s="264" t="s">
        <v>396</v>
      </c>
      <c r="B23" s="1007" t="str">
        <f>B20</f>
        <v>Canadian</v>
      </c>
      <c r="C23" s="1155"/>
      <c r="D23" s="1155"/>
      <c r="E23" s="1155"/>
      <c r="F23" s="1155"/>
      <c r="G23" s="1163"/>
      <c r="H23" s="2124"/>
      <c r="I23" s="1175">
        <f>SUM(C23:G23)</f>
        <v>0</v>
      </c>
      <c r="L23" s="157"/>
    </row>
    <row r="24" spans="1:12" ht="15" customHeight="1">
      <c r="A24" s="264" t="s">
        <v>389</v>
      </c>
      <c r="B24" s="1007" t="str">
        <f>B21</f>
        <v>Foreign</v>
      </c>
      <c r="C24" s="1157"/>
      <c r="D24" s="1157"/>
      <c r="E24" s="1157"/>
      <c r="F24" s="1157"/>
      <c r="G24" s="1176"/>
      <c r="H24" s="2124"/>
      <c r="I24" s="1144">
        <f>SUM(C24:G24)</f>
        <v>0</v>
      </c>
      <c r="L24" s="157"/>
    </row>
    <row r="25" spans="1:12" ht="11.25" customHeight="1">
      <c r="A25" s="2127"/>
      <c r="B25" s="2128"/>
      <c r="C25" s="2129"/>
      <c r="D25" s="2129"/>
      <c r="E25" s="2129"/>
      <c r="F25" s="2129"/>
      <c r="G25" s="2130"/>
      <c r="H25" s="2123"/>
      <c r="I25" s="618"/>
      <c r="L25" s="157"/>
    </row>
    <row r="26" spans="1:12" ht="22.5" customHeight="1">
      <c r="A26" s="265">
        <v>110</v>
      </c>
      <c r="B26" s="1000" t="str">
        <f>IF(Langue=0,K26,L26)</f>
        <v>Asset-Backed Securities</v>
      </c>
      <c r="C26" s="1157"/>
      <c r="D26" s="1157"/>
      <c r="E26" s="1157"/>
      <c r="F26" s="1157"/>
      <c r="G26" s="1176"/>
      <c r="H26" s="2124"/>
      <c r="I26" s="1144">
        <f>SUM(C26:G26)</f>
        <v>0</v>
      </c>
      <c r="K26" s="929" t="s">
        <v>6</v>
      </c>
      <c r="L26" s="157" t="s">
        <v>1394</v>
      </c>
    </row>
    <row r="27" spans="1:12" ht="11.25" customHeight="1">
      <c r="A27" s="2125"/>
      <c r="B27" s="2126"/>
      <c r="C27" s="1819"/>
      <c r="D27" s="1819"/>
      <c r="E27" s="1819"/>
      <c r="F27" s="1819"/>
      <c r="G27" s="1820"/>
      <c r="H27" s="2123"/>
      <c r="I27" s="618"/>
      <c r="L27" s="157"/>
    </row>
    <row r="28" spans="1:12">
      <c r="A28" s="265">
        <v>120</v>
      </c>
      <c r="B28" s="1000" t="str">
        <f>IF(Langue=0,K28,L28)</f>
        <v>Other Investments</v>
      </c>
      <c r="C28" s="1155"/>
      <c r="D28" s="1155"/>
      <c r="E28" s="1155"/>
      <c r="F28" s="1155"/>
      <c r="G28" s="1174"/>
      <c r="H28" s="2124"/>
      <c r="I28" s="1175">
        <f>SUM(C28:G28)</f>
        <v>0</v>
      </c>
      <c r="K28" s="929" t="s">
        <v>222</v>
      </c>
      <c r="L28" s="157" t="s">
        <v>1073</v>
      </c>
    </row>
    <row r="29" spans="1:12" ht="22.5" customHeight="1">
      <c r="A29" s="266">
        <v>199</v>
      </c>
      <c r="B29" s="507" t="s">
        <v>80</v>
      </c>
      <c r="C29" s="1177">
        <f>SUM(C11:C28)</f>
        <v>0</v>
      </c>
      <c r="D29" s="1177">
        <f>SUM(D11:D28)</f>
        <v>0</v>
      </c>
      <c r="E29" s="1177">
        <f>SUM(E11:E28)</f>
        <v>0</v>
      </c>
      <c r="F29" s="1177">
        <f>SUM(F11:F28)</f>
        <v>0</v>
      </c>
      <c r="G29" s="1178">
        <f>SUM(G11:G28)</f>
        <v>0</v>
      </c>
      <c r="H29" s="2124"/>
      <c r="I29" s="1144">
        <f>SUM(C29:G29)</f>
        <v>0</v>
      </c>
      <c r="L29" s="157"/>
    </row>
    <row r="30" spans="1:12">
      <c r="A30" s="556"/>
      <c r="B30" s="88"/>
      <c r="C30" s="89"/>
      <c r="D30" s="89"/>
      <c r="E30" s="89"/>
      <c r="F30" s="89"/>
      <c r="G30" s="89"/>
      <c r="H30" s="88"/>
      <c r="I30" s="402"/>
      <c r="L30" s="157"/>
    </row>
    <row r="31" spans="1:12" ht="15" customHeight="1">
      <c r="A31" s="557"/>
      <c r="B31" s="89"/>
      <c r="C31" s="89"/>
      <c r="D31" s="89"/>
      <c r="E31" s="89"/>
      <c r="F31" s="89"/>
      <c r="G31" s="89"/>
      <c r="H31" s="89"/>
      <c r="I31" s="402"/>
      <c r="L31" s="157"/>
    </row>
    <row r="32" spans="1:12">
      <c r="A32" s="1752">
        <f>+'1100'!A155+1</f>
        <v>18</v>
      </c>
      <c r="B32" s="1753"/>
      <c r="C32" s="1753"/>
      <c r="D32" s="1753"/>
      <c r="E32" s="1753"/>
      <c r="F32" s="1753"/>
      <c r="G32" s="1753"/>
      <c r="H32" s="1753"/>
      <c r="I32" s="1754"/>
      <c r="L32" s="157"/>
    </row>
    <row r="33" spans="1:12">
      <c r="A33" s="2131" t="str">
        <f>A1</f>
        <v>QUÉBEC CHARTERED COMPANY</v>
      </c>
      <c r="B33" s="2132"/>
      <c r="C33" s="2132"/>
      <c r="D33" s="2132"/>
      <c r="E33" s="2132"/>
      <c r="F33" s="2132"/>
      <c r="G33" s="2132"/>
      <c r="H33" s="2132"/>
      <c r="I33" s="2133"/>
      <c r="L33" s="157"/>
    </row>
    <row r="34" spans="1:12">
      <c r="A34" s="2134" t="str">
        <f>A2</f>
        <v>SCHEDULE 1100.1</v>
      </c>
      <c r="B34" s="2135"/>
      <c r="C34" s="2135"/>
      <c r="D34" s="2135"/>
      <c r="E34" s="2135"/>
      <c r="F34" s="2135"/>
      <c r="G34" s="2135"/>
      <c r="H34" s="2135"/>
      <c r="I34" s="2136"/>
      <c r="L34" s="157"/>
    </row>
    <row r="35" spans="1:12" ht="22.5" customHeight="1">
      <c r="A35" s="1940">
        <f>A3</f>
        <v>0</v>
      </c>
      <c r="B35" s="1941"/>
      <c r="C35" s="1941"/>
      <c r="D35" s="1941"/>
      <c r="E35" s="1941"/>
      <c r="F35" s="1941"/>
      <c r="G35" s="1941"/>
      <c r="H35" s="1941"/>
      <c r="I35" s="1942"/>
      <c r="L35" s="157"/>
    </row>
    <row r="36" spans="1:12" ht="22.5" customHeight="1">
      <c r="A36" s="1781" t="str">
        <f>IF(Langue=0,A4&amp;" (suite)",A4&amp;" (continued)")</f>
        <v>SECURITIES' CREDIT RATINGS (continued)</v>
      </c>
      <c r="B36" s="1782"/>
      <c r="C36" s="1782"/>
      <c r="D36" s="1782"/>
      <c r="E36" s="1782"/>
      <c r="F36" s="1782"/>
      <c r="G36" s="1782"/>
      <c r="H36" s="1782"/>
      <c r="I36" s="1783"/>
      <c r="L36" s="157"/>
    </row>
    <row r="37" spans="1:12" ht="22.5" customHeight="1">
      <c r="A37" s="2137" t="str">
        <f>A5</f>
        <v xml:space="preserve">As at </v>
      </c>
      <c r="B37" s="2138"/>
      <c r="C37" s="2138"/>
      <c r="D37" s="2138"/>
      <c r="E37" s="2138"/>
      <c r="F37" s="2138"/>
      <c r="G37" s="2138"/>
      <c r="H37" s="2138"/>
      <c r="I37" s="2139"/>
      <c r="L37" s="157"/>
    </row>
    <row r="38" spans="1:12">
      <c r="A38" s="2085" t="str">
        <f>A6</f>
        <v>($000)</v>
      </c>
      <c r="B38" s="2086"/>
      <c r="C38" s="2086"/>
      <c r="D38" s="2086"/>
      <c r="E38" s="2086"/>
      <c r="F38" s="2086"/>
      <c r="G38" s="2086"/>
      <c r="H38" s="2086"/>
      <c r="I38" s="2087"/>
      <c r="L38" s="157"/>
    </row>
    <row r="39" spans="1:12" ht="11.25" customHeight="1">
      <c r="A39" s="1752"/>
      <c r="B39" s="1753"/>
      <c r="C39" s="1753"/>
      <c r="D39" s="1753"/>
      <c r="E39" s="1753"/>
      <c r="F39" s="1753"/>
      <c r="G39" s="1753"/>
      <c r="H39" s="1753"/>
      <c r="I39" s="1754"/>
      <c r="L39" s="157"/>
    </row>
    <row r="40" spans="1:12" ht="60" customHeight="1">
      <c r="A40" s="2094" t="str">
        <f>IF(Langue=0,K40,L40)</f>
        <v>LONG TERM</v>
      </c>
      <c r="B40" s="2105"/>
      <c r="C40" s="553" t="str">
        <f>IF(Langue=0,K41,L41)</f>
        <v>AAA, AA+ to AA-
PFD-1, P-1 
or Equivalent</v>
      </c>
      <c r="D40" s="553" t="str">
        <f>IF(Langue=0,K42,L42)</f>
        <v>A+ to A-, 
PFD-2, P-2 
or Equivalent</v>
      </c>
      <c r="E40" s="553" t="str">
        <f>IF(Langue=0,K43,L43)</f>
        <v>BBB+ to BBB-,
PFD3, P-3 
or Equivalent</v>
      </c>
      <c r="F40" s="553" t="str">
        <f>IF(Langue=0,K44,L44)</f>
        <v>BB+ to BB-, 
PFD4, P-4 
or Equivalent</v>
      </c>
      <c r="G40" s="553" t="str">
        <f>IF(Langue=0,K45,L45)</f>
        <v>B+ or less,
PFD-5, P-5 
or Equivalent</v>
      </c>
      <c r="H40" s="908" t="str">
        <f>G8</f>
        <v>No Rating</v>
      </c>
      <c r="I40" s="909" t="str">
        <f>I8</f>
        <v>Net Balance Sheet Value</v>
      </c>
      <c r="K40" s="950" t="s">
        <v>798</v>
      </c>
      <c r="L40" s="183" t="s">
        <v>1590</v>
      </c>
    </row>
    <row r="41" spans="1:12" ht="15" customHeight="1">
      <c r="A41" s="2106"/>
      <c r="B41" s="2107"/>
      <c r="C41" s="643" t="s">
        <v>382</v>
      </c>
      <c r="D41" s="205" t="s">
        <v>383</v>
      </c>
      <c r="E41" s="205" t="s">
        <v>384</v>
      </c>
      <c r="F41" s="205" t="s">
        <v>164</v>
      </c>
      <c r="G41" s="205" t="s">
        <v>145</v>
      </c>
      <c r="H41" s="205" t="s">
        <v>149</v>
      </c>
      <c r="I41" s="205" t="s">
        <v>150</v>
      </c>
      <c r="K41" s="946" t="s">
        <v>1601</v>
      </c>
      <c r="L41" s="709" t="s">
        <v>2265</v>
      </c>
    </row>
    <row r="42" spans="1:12" ht="30" customHeight="1">
      <c r="A42" s="2108" t="str">
        <f>A10</f>
        <v>Bonds issued or guaranteed by:</v>
      </c>
      <c r="B42" s="2109"/>
      <c r="C42" s="2110"/>
      <c r="D42" s="2110"/>
      <c r="E42" s="2110"/>
      <c r="F42" s="2110"/>
      <c r="G42" s="2110"/>
      <c r="H42" s="2110"/>
      <c r="I42" s="2111"/>
      <c r="K42" s="938" t="s">
        <v>1602</v>
      </c>
      <c r="L42" s="709" t="s">
        <v>2269</v>
      </c>
    </row>
    <row r="43" spans="1:12">
      <c r="A43" s="259">
        <v>210</v>
      </c>
      <c r="B43" s="902" t="str">
        <f>B11</f>
        <v>Federal Government</v>
      </c>
      <c r="C43" s="1155"/>
      <c r="D43" s="1155"/>
      <c r="E43" s="1155"/>
      <c r="F43" s="1155"/>
      <c r="G43" s="1155"/>
      <c r="H43" s="1155"/>
      <c r="I43" s="1175">
        <f>SUM(C43:H43)</f>
        <v>0</v>
      </c>
      <c r="K43" s="938" t="s">
        <v>1603</v>
      </c>
      <c r="L43" s="403" t="s">
        <v>2266</v>
      </c>
    </row>
    <row r="44" spans="1:12">
      <c r="A44" s="259">
        <v>220</v>
      </c>
      <c r="B44" s="902" t="str">
        <f>B12</f>
        <v>Provincial Government</v>
      </c>
      <c r="C44" s="1157"/>
      <c r="D44" s="1157"/>
      <c r="E44" s="1157"/>
      <c r="F44" s="1157"/>
      <c r="G44" s="1157"/>
      <c r="H44" s="1157"/>
      <c r="I44" s="1144">
        <f>SUM(C44:H44)</f>
        <v>0</v>
      </c>
      <c r="K44" s="938" t="s">
        <v>1604</v>
      </c>
      <c r="L44" s="403" t="s">
        <v>2267</v>
      </c>
    </row>
    <row r="45" spans="1:12">
      <c r="A45" s="632"/>
      <c r="B45" s="2112" t="str">
        <f>B13</f>
        <v>Municipal and Public Sector, School Boards</v>
      </c>
      <c r="I45" s="404"/>
      <c r="K45" s="182" t="s">
        <v>1605</v>
      </c>
      <c r="L45" s="644" t="s">
        <v>2268</v>
      </c>
    </row>
    <row r="46" spans="1:12">
      <c r="A46" s="228">
        <v>230</v>
      </c>
      <c r="B46" s="2113"/>
      <c r="C46" s="1155"/>
      <c r="D46" s="1155"/>
      <c r="E46" s="1155"/>
      <c r="F46" s="1155"/>
      <c r="G46" s="1155"/>
      <c r="H46" s="1155"/>
      <c r="I46" s="1175">
        <f>SUM(C46:H46)</f>
        <v>0</v>
      </c>
      <c r="L46" s="157"/>
    </row>
    <row r="47" spans="1:12">
      <c r="A47" s="259">
        <v>240</v>
      </c>
      <c r="B47" s="903" t="str">
        <f>B15</f>
        <v>Public Sector - Foreign</v>
      </c>
      <c r="C47" s="1157"/>
      <c r="D47" s="1157"/>
      <c r="E47" s="1157"/>
      <c r="F47" s="1157"/>
      <c r="G47" s="1157"/>
      <c r="H47" s="1157"/>
      <c r="I47" s="1144">
        <f>SUM(C47:H47)</f>
        <v>0</v>
      </c>
      <c r="L47" s="157"/>
    </row>
    <row r="48" spans="1:12" ht="22.5" customHeight="1">
      <c r="A48" s="2103" t="str">
        <f>A16</f>
        <v>Bonds and Debentures</v>
      </c>
      <c r="B48" s="2104"/>
      <c r="C48" s="710"/>
      <c r="D48" s="710"/>
      <c r="E48" s="710"/>
      <c r="F48" s="710"/>
      <c r="G48" s="710"/>
      <c r="H48" s="710"/>
      <c r="I48" s="491"/>
      <c r="K48" s="558" t="s">
        <v>798</v>
      </c>
      <c r="L48" s="707" t="s">
        <v>1590</v>
      </c>
    </row>
    <row r="49" spans="1:12" ht="15" customHeight="1">
      <c r="A49" s="560">
        <v>250</v>
      </c>
      <c r="B49" s="900" t="str">
        <f>B17</f>
        <v>Canadian</v>
      </c>
      <c r="C49" s="1155"/>
      <c r="D49" s="1155"/>
      <c r="E49" s="1155"/>
      <c r="F49" s="1155"/>
      <c r="G49" s="1155"/>
      <c r="H49" s="1155"/>
      <c r="I49" s="1175">
        <f>SUM(C49:H49)</f>
        <v>0</v>
      </c>
      <c r="K49" s="561" t="s">
        <v>1593</v>
      </c>
      <c r="L49" s="405" t="s">
        <v>2270</v>
      </c>
    </row>
    <row r="50" spans="1:12" ht="15" customHeight="1">
      <c r="A50" s="560">
        <v>260</v>
      </c>
      <c r="B50" s="900" t="str">
        <f>B18</f>
        <v>Foreign</v>
      </c>
      <c r="C50" s="1157"/>
      <c r="D50" s="1157"/>
      <c r="E50" s="1157"/>
      <c r="F50" s="1157"/>
      <c r="G50" s="1157"/>
      <c r="H50" s="1157"/>
      <c r="I50" s="1144">
        <f>SUM(C50:H50)</f>
        <v>0</v>
      </c>
      <c r="K50" s="561" t="s">
        <v>1594</v>
      </c>
      <c r="L50" s="405" t="s">
        <v>2271</v>
      </c>
    </row>
    <row r="51" spans="1:12" ht="22.5" customHeight="1">
      <c r="A51" s="2103" t="str">
        <f>A19</f>
        <v>Common Shares</v>
      </c>
      <c r="B51" s="2104"/>
      <c r="C51" s="710"/>
      <c r="D51" s="710"/>
      <c r="E51" s="710"/>
      <c r="F51" s="710"/>
      <c r="G51" s="710"/>
      <c r="H51" s="710"/>
      <c r="I51" s="491"/>
      <c r="K51" s="561" t="s">
        <v>1595</v>
      </c>
      <c r="L51" s="405" t="s">
        <v>2272</v>
      </c>
    </row>
    <row r="52" spans="1:12" ht="15" customHeight="1">
      <c r="A52" s="560">
        <v>270</v>
      </c>
      <c r="B52" s="900" t="str">
        <f>B20</f>
        <v>Canadian</v>
      </c>
      <c r="C52" s="1155"/>
      <c r="D52" s="1155"/>
      <c r="E52" s="1155"/>
      <c r="F52" s="1155"/>
      <c r="G52" s="1155"/>
      <c r="H52" s="1155"/>
      <c r="I52" s="1175">
        <f>SUM(C52:H52)</f>
        <v>0</v>
      </c>
      <c r="K52" s="561" t="s">
        <v>1596</v>
      </c>
      <c r="L52" s="405" t="s">
        <v>2273</v>
      </c>
    </row>
    <row r="53" spans="1:12" ht="15" customHeight="1">
      <c r="A53" s="560">
        <v>280</v>
      </c>
      <c r="B53" s="900" t="str">
        <f>B21</f>
        <v>Foreign</v>
      </c>
      <c r="C53" s="1157"/>
      <c r="D53" s="1157"/>
      <c r="E53" s="1157"/>
      <c r="F53" s="1157"/>
      <c r="G53" s="1157"/>
      <c r="H53" s="1157"/>
      <c r="I53" s="1144">
        <f>SUM(C53:H53)</f>
        <v>0</v>
      </c>
      <c r="K53" s="197" t="s">
        <v>1597</v>
      </c>
      <c r="L53" s="645" t="s">
        <v>2274</v>
      </c>
    </row>
    <row r="54" spans="1:12" ht="22.5" customHeight="1">
      <c r="A54" s="1012" t="str">
        <f>A22</f>
        <v>Preferred Shares</v>
      </c>
      <c r="B54" s="1003"/>
      <c r="C54" s="710"/>
      <c r="D54" s="710"/>
      <c r="E54" s="710"/>
      <c r="F54" s="710"/>
      <c r="G54" s="710"/>
      <c r="H54" s="710"/>
      <c r="I54" s="491"/>
      <c r="L54" s="157"/>
    </row>
    <row r="55" spans="1:12">
      <c r="A55" s="265">
        <v>290</v>
      </c>
      <c r="B55" s="900" t="str">
        <f>B23</f>
        <v>Canadian</v>
      </c>
      <c r="C55" s="1155"/>
      <c r="D55" s="1155"/>
      <c r="E55" s="1155"/>
      <c r="F55" s="1155"/>
      <c r="G55" s="1155"/>
      <c r="H55" s="1155"/>
      <c r="I55" s="1175">
        <f>SUM(C55:H55)</f>
        <v>0</v>
      </c>
      <c r="L55" s="157"/>
    </row>
    <row r="56" spans="1:12">
      <c r="A56" s="265">
        <v>300</v>
      </c>
      <c r="B56" s="900" t="str">
        <f>B24</f>
        <v>Foreign</v>
      </c>
      <c r="C56" s="1157"/>
      <c r="D56" s="1157"/>
      <c r="E56" s="1157"/>
      <c r="F56" s="1157"/>
      <c r="G56" s="1157"/>
      <c r="H56" s="1157"/>
      <c r="I56" s="1144">
        <f>SUM(C56:H56)</f>
        <v>0</v>
      </c>
      <c r="L56" s="157"/>
    </row>
    <row r="57" spans="1:12" ht="11.25" customHeight="1">
      <c r="A57" s="2114"/>
      <c r="B57" s="2115"/>
      <c r="C57" s="2116"/>
      <c r="D57" s="2116"/>
      <c r="E57" s="2116"/>
      <c r="F57" s="2116"/>
      <c r="G57" s="2116"/>
      <c r="H57" s="2116"/>
      <c r="I57" s="2117"/>
      <c r="L57" s="157"/>
    </row>
    <row r="58" spans="1:12" ht="22.5" customHeight="1">
      <c r="A58" s="265">
        <v>310</v>
      </c>
      <c r="B58" s="904" t="str">
        <f>B26</f>
        <v>Asset-Backed Securities</v>
      </c>
      <c r="C58" s="1157"/>
      <c r="D58" s="1157"/>
      <c r="E58" s="1157"/>
      <c r="F58" s="1157"/>
      <c r="G58" s="1157"/>
      <c r="H58" s="1157"/>
      <c r="I58" s="1144">
        <f>SUM(C58:H58)</f>
        <v>0</v>
      </c>
      <c r="L58" s="157"/>
    </row>
    <row r="59" spans="1:12" ht="11.25" customHeight="1">
      <c r="A59" s="2119"/>
      <c r="B59" s="2120"/>
      <c r="C59" s="1790"/>
      <c r="D59" s="1790"/>
      <c r="E59" s="1790"/>
      <c r="F59" s="1790"/>
      <c r="G59" s="1790"/>
      <c r="H59" s="1790"/>
      <c r="I59" s="2121"/>
      <c r="L59" s="157"/>
    </row>
    <row r="60" spans="1:12">
      <c r="A60" s="265">
        <v>320</v>
      </c>
      <c r="B60" s="905" t="str">
        <f>B28</f>
        <v>Other Investments</v>
      </c>
      <c r="C60" s="1155"/>
      <c r="D60" s="1155"/>
      <c r="E60" s="1155"/>
      <c r="F60" s="1155"/>
      <c r="G60" s="1155"/>
      <c r="H60" s="1155"/>
      <c r="I60" s="1175">
        <f>SUM(C60:H60)</f>
        <v>0</v>
      </c>
      <c r="L60" s="157"/>
    </row>
    <row r="61" spans="1:12" ht="22.5" customHeight="1">
      <c r="A61" s="124">
        <v>399</v>
      </c>
      <c r="B61" s="906" t="str">
        <f>B29</f>
        <v>TOTAL</v>
      </c>
      <c r="C61" s="1177">
        <f t="shared" ref="C61:H61" si="0">SUM(C43:C60)</f>
        <v>0</v>
      </c>
      <c r="D61" s="1177">
        <f t="shared" si="0"/>
        <v>0</v>
      </c>
      <c r="E61" s="1177">
        <f t="shared" si="0"/>
        <v>0</v>
      </c>
      <c r="F61" s="1177">
        <f t="shared" si="0"/>
        <v>0</v>
      </c>
      <c r="G61" s="1177">
        <f t="shared" si="0"/>
        <v>0</v>
      </c>
      <c r="H61" s="1177">
        <f t="shared" si="0"/>
        <v>0</v>
      </c>
      <c r="I61" s="1175">
        <f>SUM(C61:H61)</f>
        <v>0</v>
      </c>
      <c r="L61" s="157"/>
    </row>
    <row r="62" spans="1:12" s="18" customFormat="1" ht="22.5" customHeight="1">
      <c r="A62" s="124">
        <v>499</v>
      </c>
      <c r="B62" s="907" t="str">
        <f>IF(Langue=0,K62,L62)</f>
        <v>TOTAL SECURITIES</v>
      </c>
      <c r="C62" s="362"/>
      <c r="D62" s="646"/>
      <c r="E62" s="646"/>
      <c r="F62" s="646"/>
      <c r="G62" s="646"/>
      <c r="H62" s="646"/>
      <c r="I62" s="1179">
        <f>SUM(I61,I29)</f>
        <v>0</v>
      </c>
      <c r="K62" s="929" t="s">
        <v>591</v>
      </c>
      <c r="L62" s="157" t="s">
        <v>1591</v>
      </c>
    </row>
    <row r="63" spans="1:12">
      <c r="A63" s="562"/>
      <c r="B63" s="1033"/>
      <c r="C63" s="41"/>
      <c r="D63" s="41"/>
      <c r="E63" s="41"/>
      <c r="F63" s="41"/>
      <c r="G63" s="41"/>
      <c r="H63" s="41"/>
      <c r="I63" s="401"/>
      <c r="L63" s="157"/>
    </row>
    <row r="64" spans="1:12">
      <c r="A64" s="562"/>
      <c r="B64" s="1033"/>
      <c r="C64" s="41"/>
      <c r="D64" s="41"/>
      <c r="E64" s="41"/>
      <c r="F64" s="41"/>
      <c r="G64" s="41"/>
      <c r="H64" s="41"/>
      <c r="I64" s="401"/>
      <c r="L64" s="157"/>
    </row>
    <row r="65" spans="1:12">
      <c r="A65" s="1752">
        <f>+'1100'!A155+1</f>
        <v>18</v>
      </c>
      <c r="B65" s="1753"/>
      <c r="C65" s="1753"/>
      <c r="D65" s="1753"/>
      <c r="E65" s="1753"/>
      <c r="F65" s="1753"/>
      <c r="G65" s="1753"/>
      <c r="H65" s="1753"/>
      <c r="I65" s="1754"/>
      <c r="L65" s="157"/>
    </row>
    <row r="66" spans="1:12">
      <c r="A66" s="17"/>
      <c r="B66" s="1033"/>
      <c r="C66" s="41"/>
      <c r="D66" s="41"/>
      <c r="E66" s="41"/>
      <c r="F66" s="41"/>
      <c r="G66" s="41"/>
      <c r="H66" s="41"/>
      <c r="I66" s="42"/>
      <c r="L66" s="157"/>
    </row>
    <row r="67" spans="1:12">
      <c r="A67" s="17"/>
      <c r="B67" s="1033"/>
      <c r="C67" s="41"/>
      <c r="D67" s="41"/>
      <c r="E67" s="41"/>
      <c r="F67" s="41"/>
      <c r="G67" s="41"/>
      <c r="H67" s="41"/>
      <c r="I67" s="42"/>
      <c r="K67" s="950" t="s">
        <v>797</v>
      </c>
      <c r="L67" s="174" t="s">
        <v>1386</v>
      </c>
    </row>
    <row r="68" spans="1:12">
      <c r="A68" s="2118"/>
      <c r="B68" s="2118"/>
      <c r="C68" s="2118"/>
      <c r="D68" s="2118"/>
      <c r="E68" s="2118"/>
      <c r="F68" s="2118"/>
      <c r="G68" s="2118"/>
      <c r="H68" s="2118"/>
      <c r="I68" s="2118"/>
      <c r="J68" s="956"/>
      <c r="K68" s="938" t="s">
        <v>1606</v>
      </c>
      <c r="L68" s="403" t="s">
        <v>1598</v>
      </c>
    </row>
    <row r="69" spans="1:12">
      <c r="K69" s="938" t="s">
        <v>1607</v>
      </c>
      <c r="L69" s="403" t="s">
        <v>1599</v>
      </c>
    </row>
    <row r="70" spans="1:12">
      <c r="B70" s="39"/>
      <c r="K70" s="938" t="s">
        <v>1608</v>
      </c>
      <c r="L70" s="403" t="s">
        <v>1600</v>
      </c>
    </row>
    <row r="71" spans="1:12">
      <c r="K71" s="928" t="s">
        <v>592</v>
      </c>
      <c r="L71" s="403" t="s">
        <v>1592</v>
      </c>
    </row>
    <row r="72" spans="1:12">
      <c r="K72" s="928" t="s">
        <v>593</v>
      </c>
      <c r="L72" s="403" t="s">
        <v>1389</v>
      </c>
    </row>
    <row r="73" spans="1:12">
      <c r="K73" s="1019" t="s">
        <v>2403</v>
      </c>
      <c r="L73" s="639" t="s">
        <v>1466</v>
      </c>
    </row>
  </sheetData>
  <sheetProtection algorithmName="SHA-512" hashValue="1Hgj7cVYRzNQuwnThcUGBRgE1VMqrMpQTjbTpNV5OVHw/fMr+3+4yrveXJV0rDz5NvmL+njHSWDm5qtyvHt49g==" saltValue="d9eef4DBP00wwOJ4sVkicg==" spinCount="100000" sheet="1" objects="1" scenarios="1"/>
  <mergeCells count="39">
    <mergeCell ref="A57:I57"/>
    <mergeCell ref="A68:I68"/>
    <mergeCell ref="A65:I65"/>
    <mergeCell ref="A59:I59"/>
    <mergeCell ref="A22:B22"/>
    <mergeCell ref="H8:H29"/>
    <mergeCell ref="A19:B19"/>
    <mergeCell ref="A27:G27"/>
    <mergeCell ref="A25:G25"/>
    <mergeCell ref="A32:I32"/>
    <mergeCell ref="A51:B51"/>
    <mergeCell ref="A33:I33"/>
    <mergeCell ref="A34:I34"/>
    <mergeCell ref="A35:I35"/>
    <mergeCell ref="A36:I36"/>
    <mergeCell ref="A37:I37"/>
    <mergeCell ref="A48:B48"/>
    <mergeCell ref="A40:B41"/>
    <mergeCell ref="A42:B42"/>
    <mergeCell ref="C42:I42"/>
    <mergeCell ref="B45:B46"/>
    <mergeCell ref="A1:G1"/>
    <mergeCell ref="C19:D19"/>
    <mergeCell ref="E19:F19"/>
    <mergeCell ref="A6:I6"/>
    <mergeCell ref="A7:I7"/>
    <mergeCell ref="A8:B9"/>
    <mergeCell ref="A10:B10"/>
    <mergeCell ref="B13:B14"/>
    <mergeCell ref="C13:G13"/>
    <mergeCell ref="A16:B16"/>
    <mergeCell ref="A4:I4"/>
    <mergeCell ref="A5:I5"/>
    <mergeCell ref="K13:K14"/>
    <mergeCell ref="L13:L14"/>
    <mergeCell ref="A2:I2"/>
    <mergeCell ref="A38:I38"/>
    <mergeCell ref="A39:I39"/>
    <mergeCell ref="A3:I3"/>
  </mergeCells>
  <conditionalFormatting sqref="I30:I31 C30:G31">
    <cfRule type="containsErrors" dxfId="112" priority="4">
      <formula>ISERROR(C30)</formula>
    </cfRule>
  </conditionalFormatting>
  <conditionalFormatting sqref="A30:B31">
    <cfRule type="containsErrors" dxfId="111" priority="2">
      <formula>ISERROR(A30)</formula>
    </cfRule>
  </conditionalFormatting>
  <conditionalFormatting sqref="H30:H31">
    <cfRule type="containsErrors" dxfId="110" priority="1">
      <formula>ISERROR(H30)</formula>
    </cfRule>
  </conditionalFormatting>
  <printOptions horizontalCentered="1"/>
  <pageMargins left="0.97370078740157495" right="0.39370078740157499" top="0.59055118110236204" bottom="0.59055118110236204" header="0.31496062992126" footer="0"/>
  <pageSetup scale="76" orientation="landscape" r:id="rId1"/>
  <headerFooter scaleWithDoc="0"/>
  <rowBreaks count="1" manualBreakCount="1">
    <brk id="32" max="8" man="1"/>
  </rowBreaks>
  <drawing r:id="rId2"/>
  <extLst>
    <ext xmlns:x14="http://schemas.microsoft.com/office/spreadsheetml/2009/9/main" uri="{78C0D931-6437-407d-A8EE-F0AAD7539E65}">
      <x14:conditionalFormattings>
        <x14:conditionalFormatting xmlns:xm="http://schemas.microsoft.com/office/excel/2006/main">
          <x14:cfRule type="expression" priority="9" id="{00000000-000E-0000-0A00-000009000000}">
            <xm:f>'\_D_Adj_Norm_Pru_Prat_Comm\_Normes\FORMULAIRES\COOPERATIVES\ÉTATS FINANCIERS\2016_T1\Documents finaux\[FORM_EA_COOP_V2.xlsx]Feuil1'!#REF!=0</xm:f>
            <x14:dxf>
              <font>
                <color theme="0"/>
              </font>
            </x14:dxf>
          </x14:cfRule>
          <xm:sqref>A3:I3</xm:sqref>
        </x14:conditionalFormatting>
        <x14:conditionalFormatting xmlns:xm="http://schemas.microsoft.com/office/excel/2006/main">
          <x14:cfRule type="expression" priority="8" id="{00000000-000E-0000-0A00-000008000000}">
            <xm:f>'\_D_Adj_Norm_Pru_Prat_Comm\_Normes\FORMULAIRES\COOPERATIVES\ÉTATS FINANCIERS\2016_T1\Documents finaux\[FORM_EA_COOP_V2.xlsx]Feuil1'!#REF!=0</xm:f>
            <x14:dxf>
              <font>
                <color theme="0"/>
              </font>
            </x14:dxf>
          </x14:cfRule>
          <xm:sqref>A5:I5</xm:sqref>
        </x14:conditionalFormatting>
        <x14:conditionalFormatting xmlns:xm="http://schemas.microsoft.com/office/excel/2006/main">
          <x14:cfRule type="expression" priority="7" id="{00000000-000E-0000-0A00-000007000000}">
            <xm:f>'\_D_Adj_Norm_Pru_Prat_Comm\_Normes\FORMULAIRES\COOPERATIVES\ÉTATS FINANCIERS\2016_T1\Documents finaux\[FORM_EA_COOP_V2.xlsx]Feuil1'!#REF!=0</xm:f>
            <x14:dxf>
              <font>
                <color theme="0"/>
              </font>
            </x14:dxf>
          </x14:cfRule>
          <xm:sqref>A35</xm:sqref>
        </x14:conditionalFormatting>
        <x14:conditionalFormatting xmlns:xm="http://schemas.microsoft.com/office/excel/2006/main">
          <x14:cfRule type="expression" priority="6" id="{00000000-000E-0000-0A00-000006000000}">
            <xm:f>'\_D_Adj_Norm_Pru_Prat_Comm\_Normes\FORMULAIRES\COOPERATIVES\ÉTATS FINANCIERS\2016_T1\Documents finaux\[FORM_EA_COOP_V2.xlsx]Feuil1'!#REF!=0</xm:f>
            <x14:dxf>
              <font>
                <color theme="0"/>
              </font>
            </x14:dxf>
          </x14:cfRule>
          <xm:sqref>A37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62">
    <tabColor rgb="FF92D050"/>
  </sheetPr>
  <dimension ref="A1:EJ42"/>
  <sheetViews>
    <sheetView zoomScale="90" zoomScaleNormal="90" workbookViewId="0">
      <selection sqref="A1:G1"/>
    </sheetView>
  </sheetViews>
  <sheetFormatPr baseColWidth="10" defaultColWidth="0" defaultRowHeight="15" outlineLevelCol="1"/>
  <cols>
    <col min="1" max="1" width="5.28515625" style="979" customWidth="1"/>
    <col min="2" max="2" width="43.42578125" style="979" customWidth="1"/>
    <col min="3" max="5" width="15" style="979" customWidth="1"/>
    <col min="6" max="6" width="15.7109375" style="979" customWidth="1"/>
    <col min="7" max="8" width="15" style="979" customWidth="1"/>
    <col min="9" max="9" width="17.5703125" style="979" customWidth="1"/>
    <col min="10" max="10" width="3.5703125" style="979" customWidth="1"/>
    <col min="11" max="11" width="39.5703125" style="929" hidden="1" customWidth="1" outlineLevel="1"/>
    <col min="12" max="12" width="45.28515625" style="929" hidden="1" customWidth="1" outlineLevel="1"/>
    <col min="13" max="13" width="7.7109375" style="979" hidden="1" customWidth="1" collapsed="1"/>
    <col min="14" max="140" width="7.7109375" style="979" hidden="1" customWidth="1"/>
    <col min="141" max="16384" width="1" style="979" hidden="1"/>
  </cols>
  <sheetData>
    <row r="1" spans="1:12" ht="24" customHeight="1">
      <c r="A1" s="1779" t="str">
        <f>Identification!A14</f>
        <v>QUÉBEC CHARTERED COMPANY</v>
      </c>
      <c r="B1" s="1780"/>
      <c r="C1" s="1780"/>
      <c r="D1" s="1780"/>
      <c r="E1" s="1780"/>
      <c r="F1" s="1780"/>
      <c r="G1" s="1780"/>
      <c r="H1" s="951"/>
      <c r="I1" s="232" t="str">
        <f>Identification!A15</f>
        <v>ANNUAL STATEMENT</v>
      </c>
    </row>
    <row r="2" spans="1:12">
      <c r="A2" s="1933" t="str">
        <f>IF(Langue=0,"ANNEXE "&amp;'T des M - T of C'!A15,"SCHEDULE "&amp;'T des M - T of C'!A15)</f>
        <v>SCHEDULE 1100.2</v>
      </c>
      <c r="B2" s="1934"/>
      <c r="C2" s="1934"/>
      <c r="D2" s="1934"/>
      <c r="E2" s="1934"/>
      <c r="F2" s="1934"/>
      <c r="G2" s="1934"/>
      <c r="H2" s="1934"/>
      <c r="I2" s="1935"/>
    </row>
    <row r="3" spans="1:12" ht="22.5" customHeight="1">
      <c r="A3" s="1940">
        <f>'300'!$A$3</f>
        <v>0</v>
      </c>
      <c r="B3" s="1941"/>
      <c r="C3" s="1941"/>
      <c r="D3" s="1941"/>
      <c r="E3" s="1941"/>
      <c r="F3" s="1941"/>
      <c r="G3" s="1941"/>
      <c r="H3" s="1941"/>
      <c r="I3" s="1942"/>
    </row>
    <row r="4" spans="1:12" ht="22.5" customHeight="1">
      <c r="A4" s="1767" t="str">
        <f>UPPER('T des M - T of C'!B15)</f>
        <v>LIST OF THE 10 LARGEST SECURITIES</v>
      </c>
      <c r="B4" s="1768"/>
      <c r="C4" s="1768"/>
      <c r="D4" s="1768"/>
      <c r="E4" s="1768"/>
      <c r="F4" s="1768"/>
      <c r="G4" s="1768"/>
      <c r="H4" s="1768"/>
      <c r="I4" s="1769"/>
    </row>
    <row r="5" spans="1:12" ht="22.5" customHeight="1">
      <c r="A5" s="1946" t="str">
        <f>IF(Langue=0,"au "&amp;Identification!J19,"As at "&amp;Identification!J19)</f>
        <v xml:space="preserve">As at </v>
      </c>
      <c r="B5" s="1947"/>
      <c r="C5" s="1947"/>
      <c r="D5" s="1947"/>
      <c r="E5" s="1947"/>
      <c r="F5" s="1947"/>
      <c r="G5" s="1947"/>
      <c r="H5" s="1947"/>
      <c r="I5" s="1948"/>
    </row>
    <row r="6" spans="1:12">
      <c r="A6" s="2088" t="str">
        <f>IF(Langue=0,K6,L6)</f>
        <v>($000)</v>
      </c>
      <c r="B6" s="2089"/>
      <c r="C6" s="2089"/>
      <c r="D6" s="2089"/>
      <c r="E6" s="2089"/>
      <c r="F6" s="2089"/>
      <c r="G6" s="2089"/>
      <c r="H6" s="2089"/>
      <c r="I6" s="2090"/>
      <c r="J6" s="956"/>
      <c r="K6" s="929" t="s">
        <v>325</v>
      </c>
      <c r="L6" s="157" t="s">
        <v>970</v>
      </c>
    </row>
    <row r="7" spans="1:12" ht="11.25" customHeight="1">
      <c r="A7" s="2091"/>
      <c r="B7" s="2092"/>
      <c r="C7" s="2092"/>
      <c r="D7" s="2092"/>
      <c r="E7" s="2092"/>
      <c r="F7" s="2092"/>
      <c r="G7" s="2092"/>
      <c r="H7" s="2092"/>
      <c r="I7" s="2093"/>
      <c r="L7" s="157"/>
    </row>
    <row r="8" spans="1:12" ht="60" customHeight="1">
      <c r="A8" s="2094" t="str">
        <f>IF(Langue=0,K8,L8)</f>
        <v xml:space="preserve">SHORT TERM
(Description)
</v>
      </c>
      <c r="B8" s="2140"/>
      <c r="C8" s="2105"/>
      <c r="D8" s="633" t="str">
        <f>IF(Langue=0,K9,L9)</f>
        <v>A-1, F-1, P-1, 
R-1 
or Equivalent</v>
      </c>
      <c r="E8" s="633" t="str">
        <f>IF(Langue=0,K10,L10)</f>
        <v>A-2, F2, P-2, 
R-2 
or Equivalent</v>
      </c>
      <c r="F8" s="633" t="str">
        <f>IF(Langue=0,K11,L11)</f>
        <v>A-3, F-3, P-3, 
R-3 
or Equivalent</v>
      </c>
      <c r="G8" s="633" t="str">
        <f>IF(Langue=0,K12,L12)</f>
        <v>Other Ratings</v>
      </c>
      <c r="H8" s="633" t="str">
        <f>IF(Langue=0,K13,L13)</f>
        <v>No Rating</v>
      </c>
      <c r="I8" s="633" t="str">
        <f>IF(Langue=0,K14,L14)</f>
        <v>Net Balance Sheet Value</v>
      </c>
      <c r="K8" s="947" t="s">
        <v>1753</v>
      </c>
      <c r="L8" s="261" t="s">
        <v>1754</v>
      </c>
    </row>
    <row r="9" spans="1:12">
      <c r="A9" s="1004"/>
      <c r="B9" s="363" t="s">
        <v>670</v>
      </c>
      <c r="C9" s="647"/>
      <c r="D9" s="538" t="s">
        <v>377</v>
      </c>
      <c r="E9" s="538" t="s">
        <v>376</v>
      </c>
      <c r="F9" s="538" t="s">
        <v>378</v>
      </c>
      <c r="G9" s="538" t="s">
        <v>379</v>
      </c>
      <c r="H9" s="563" t="s">
        <v>380</v>
      </c>
      <c r="I9" s="538" t="s">
        <v>381</v>
      </c>
      <c r="K9" s="939" t="s">
        <v>1606</v>
      </c>
      <c r="L9" s="118" t="s">
        <v>2275</v>
      </c>
    </row>
    <row r="10" spans="1:12">
      <c r="A10" s="509" t="s">
        <v>385</v>
      </c>
      <c r="B10" s="1180"/>
      <c r="C10" s="364"/>
      <c r="D10" s="1155"/>
      <c r="E10" s="1155"/>
      <c r="F10" s="1155"/>
      <c r="G10" s="1155"/>
      <c r="H10" s="1155"/>
      <c r="I10" s="1181">
        <f>SUM(D10:H10)</f>
        <v>0</v>
      </c>
      <c r="K10" s="939" t="s">
        <v>1607</v>
      </c>
      <c r="L10" s="118" t="s">
        <v>2277</v>
      </c>
    </row>
    <row r="11" spans="1:12">
      <c r="A11" s="509" t="s">
        <v>194</v>
      </c>
      <c r="B11" s="1180"/>
      <c r="C11" s="364"/>
      <c r="D11" s="1155"/>
      <c r="E11" s="1155"/>
      <c r="F11" s="1155"/>
      <c r="G11" s="1155"/>
      <c r="H11" s="1155"/>
      <c r="I11" s="1181">
        <f t="shared" ref="I11:I19" si="0">SUM(D11:H11)</f>
        <v>0</v>
      </c>
      <c r="K11" s="939" t="s">
        <v>1608</v>
      </c>
      <c r="L11" s="118" t="s">
        <v>2276</v>
      </c>
    </row>
    <row r="12" spans="1:12">
      <c r="A12" s="509" t="s">
        <v>195</v>
      </c>
      <c r="B12" s="1180"/>
      <c r="C12" s="364"/>
      <c r="D12" s="1155"/>
      <c r="E12" s="1155"/>
      <c r="F12" s="1155"/>
      <c r="G12" s="1155"/>
      <c r="H12" s="1155"/>
      <c r="I12" s="1181">
        <f t="shared" si="0"/>
        <v>0</v>
      </c>
      <c r="K12" s="929" t="s">
        <v>592</v>
      </c>
      <c r="L12" s="118" t="s">
        <v>1592</v>
      </c>
    </row>
    <row r="13" spans="1:12">
      <c r="A13" s="509" t="s">
        <v>200</v>
      </c>
      <c r="B13" s="1180"/>
      <c r="C13" s="364"/>
      <c r="D13" s="1155"/>
      <c r="E13" s="1155"/>
      <c r="F13" s="1155"/>
      <c r="G13" s="1155"/>
      <c r="H13" s="1155"/>
      <c r="I13" s="1181">
        <f t="shared" si="0"/>
        <v>0</v>
      </c>
      <c r="K13" s="929" t="s">
        <v>593</v>
      </c>
      <c r="L13" s="157" t="s">
        <v>1389</v>
      </c>
    </row>
    <row r="14" spans="1:12">
      <c r="A14" s="509" t="s">
        <v>347</v>
      </c>
      <c r="B14" s="1180"/>
      <c r="C14" s="364"/>
      <c r="D14" s="1155"/>
      <c r="E14" s="1155"/>
      <c r="F14" s="1155"/>
      <c r="G14" s="1155"/>
      <c r="H14" s="1155"/>
      <c r="I14" s="1181">
        <f t="shared" si="0"/>
        <v>0</v>
      </c>
      <c r="K14" s="929" t="s">
        <v>2403</v>
      </c>
      <c r="L14" s="157" t="s">
        <v>1466</v>
      </c>
    </row>
    <row r="15" spans="1:12">
      <c r="A15" s="1002" t="s">
        <v>181</v>
      </c>
      <c r="B15" s="1180"/>
      <c r="C15" s="364"/>
      <c r="D15" s="1155"/>
      <c r="E15" s="1155"/>
      <c r="F15" s="1155"/>
      <c r="G15" s="1155"/>
      <c r="H15" s="1155"/>
      <c r="I15" s="1181">
        <f t="shared" si="0"/>
        <v>0</v>
      </c>
      <c r="L15" s="157"/>
    </row>
    <row r="16" spans="1:12">
      <c r="A16" s="509" t="s">
        <v>188</v>
      </c>
      <c r="B16" s="1180"/>
      <c r="C16" s="364"/>
      <c r="D16" s="1155"/>
      <c r="E16" s="1155"/>
      <c r="F16" s="1155"/>
      <c r="G16" s="1155"/>
      <c r="H16" s="1155"/>
      <c r="I16" s="1181">
        <f t="shared" si="0"/>
        <v>0</v>
      </c>
      <c r="L16" s="157"/>
    </row>
    <row r="17" spans="1:12" ht="15" customHeight="1">
      <c r="A17" s="1002" t="s">
        <v>191</v>
      </c>
      <c r="B17" s="1180"/>
      <c r="C17" s="364"/>
      <c r="D17" s="1155"/>
      <c r="E17" s="1155"/>
      <c r="F17" s="1155"/>
      <c r="G17" s="1155"/>
      <c r="H17" s="1155"/>
      <c r="I17" s="1181">
        <f t="shared" si="0"/>
        <v>0</v>
      </c>
      <c r="L17" s="157"/>
    </row>
    <row r="18" spans="1:12" ht="15" customHeight="1">
      <c r="A18" s="1002" t="s">
        <v>396</v>
      </c>
      <c r="B18" s="1180"/>
      <c r="C18" s="364"/>
      <c r="D18" s="1155"/>
      <c r="E18" s="1155"/>
      <c r="F18" s="1155"/>
      <c r="G18" s="1155"/>
      <c r="H18" s="1155"/>
      <c r="I18" s="1181">
        <f t="shared" si="0"/>
        <v>0</v>
      </c>
      <c r="L18" s="157"/>
    </row>
    <row r="19" spans="1:12" ht="15" customHeight="1">
      <c r="A19" s="1002" t="s">
        <v>389</v>
      </c>
      <c r="B19" s="1182"/>
      <c r="C19" s="364"/>
      <c r="D19" s="1155"/>
      <c r="E19" s="1155"/>
      <c r="F19" s="1155"/>
      <c r="G19" s="1155"/>
      <c r="H19" s="1155"/>
      <c r="I19" s="1181">
        <f t="shared" si="0"/>
        <v>0</v>
      </c>
      <c r="L19" s="157"/>
    </row>
    <row r="20" spans="1:12" ht="22.5" customHeight="1">
      <c r="A20" s="564">
        <v>199</v>
      </c>
      <c r="B20" s="2141" t="s">
        <v>53</v>
      </c>
      <c r="C20" s="2142"/>
      <c r="D20" s="1183">
        <f t="shared" ref="D20:I20" si="1">SUM(D10:D19)</f>
        <v>0</v>
      </c>
      <c r="E20" s="1183">
        <f t="shared" si="1"/>
        <v>0</v>
      </c>
      <c r="F20" s="1183">
        <f t="shared" si="1"/>
        <v>0</v>
      </c>
      <c r="G20" s="1183">
        <f t="shared" si="1"/>
        <v>0</v>
      </c>
      <c r="H20" s="1183">
        <f t="shared" si="1"/>
        <v>0</v>
      </c>
      <c r="I20" s="1184">
        <f t="shared" si="1"/>
        <v>0</v>
      </c>
      <c r="L20" s="157"/>
    </row>
    <row r="21" spans="1:12" ht="60" customHeight="1">
      <c r="A21" s="2094" t="str">
        <f>IF(Langue=0,K21,L21)</f>
        <v xml:space="preserve">LONG TERM
(Description)
</v>
      </c>
      <c r="B21" s="2105"/>
      <c r="C21" s="553" t="str">
        <f>IF(Langue=0,K22,L22)</f>
        <v>AAA, AA+ to AA-
PFD-1, P-1 
or Equivalent</v>
      </c>
      <c r="D21" s="406" t="str">
        <f>IF(Langue=0,K23,L23)</f>
        <v>A+ to A-, 
PFD-2, P-2 
or Equivalent</v>
      </c>
      <c r="E21" s="406" t="str">
        <f>IF(Langue=0,K24,L24)</f>
        <v>BBB+ to BBB-,
PFD3, P-3 
or Equivalent</v>
      </c>
      <c r="F21" s="406" t="str">
        <f>IF(Langue=0,K25,L25)</f>
        <v>BB+ to BB-, 
PFD4, P-4 
or Equivalent</v>
      </c>
      <c r="G21" s="406" t="str">
        <f>IF(Langue=0,K26,L26)</f>
        <v>B+ or less,
PFD-5, P-5 
or Equivalent</v>
      </c>
      <c r="H21" s="910" t="str">
        <f>H8</f>
        <v>No Rating</v>
      </c>
      <c r="I21" s="911" t="str">
        <f>I8</f>
        <v>Net Balance Sheet Value</v>
      </c>
      <c r="K21" s="947" t="s">
        <v>1755</v>
      </c>
      <c r="L21" s="118" t="s">
        <v>1756</v>
      </c>
    </row>
    <row r="22" spans="1:12">
      <c r="A22" s="1006"/>
      <c r="B22" s="462" t="s">
        <v>671</v>
      </c>
      <c r="C22" s="407" t="s">
        <v>382</v>
      </c>
      <c r="D22" s="538" t="s">
        <v>383</v>
      </c>
      <c r="E22" s="538" t="s">
        <v>384</v>
      </c>
      <c r="F22" s="538" t="s">
        <v>164</v>
      </c>
      <c r="G22" s="538" t="s">
        <v>145</v>
      </c>
      <c r="H22" s="538" t="s">
        <v>149</v>
      </c>
      <c r="I22" s="538" t="s">
        <v>150</v>
      </c>
      <c r="K22" s="939" t="s">
        <v>1601</v>
      </c>
      <c r="L22" s="118" t="s">
        <v>2265</v>
      </c>
    </row>
    <row r="23" spans="1:12">
      <c r="A23" s="509" t="s">
        <v>385</v>
      </c>
      <c r="B23" s="1185"/>
      <c r="C23" s="1155"/>
      <c r="D23" s="1155"/>
      <c r="E23" s="1155"/>
      <c r="F23" s="1155"/>
      <c r="G23" s="1155"/>
      <c r="H23" s="1155"/>
      <c r="I23" s="1175">
        <f>SUM(C23:H23)</f>
        <v>0</v>
      </c>
      <c r="K23" s="939" t="s">
        <v>1609</v>
      </c>
      <c r="L23" s="118" t="s">
        <v>2269</v>
      </c>
    </row>
    <row r="24" spans="1:12">
      <c r="A24" s="509" t="s">
        <v>194</v>
      </c>
      <c r="B24" s="1185"/>
      <c r="C24" s="1155"/>
      <c r="D24" s="1155"/>
      <c r="E24" s="1155"/>
      <c r="F24" s="1155"/>
      <c r="G24" s="1155"/>
      <c r="H24" s="1155"/>
      <c r="I24" s="1175">
        <f t="shared" ref="I24:I32" si="2">SUM(C24:H24)</f>
        <v>0</v>
      </c>
      <c r="K24" s="939" t="s">
        <v>1610</v>
      </c>
      <c r="L24" s="118" t="s">
        <v>2266</v>
      </c>
    </row>
    <row r="25" spans="1:12">
      <c r="A25" s="509" t="s">
        <v>195</v>
      </c>
      <c r="B25" s="1185"/>
      <c r="C25" s="1155"/>
      <c r="D25" s="1155"/>
      <c r="E25" s="1155"/>
      <c r="F25" s="1155"/>
      <c r="G25" s="1155"/>
      <c r="H25" s="1155"/>
      <c r="I25" s="1175">
        <f t="shared" si="2"/>
        <v>0</v>
      </c>
      <c r="K25" s="939" t="s">
        <v>1604</v>
      </c>
      <c r="L25" s="118" t="s">
        <v>2267</v>
      </c>
    </row>
    <row r="26" spans="1:12">
      <c r="A26" s="509" t="s">
        <v>200</v>
      </c>
      <c r="B26" s="1185"/>
      <c r="C26" s="1155"/>
      <c r="D26" s="1155"/>
      <c r="E26" s="1155"/>
      <c r="F26" s="1155"/>
      <c r="G26" s="1155"/>
      <c r="H26" s="1155"/>
      <c r="I26" s="1175">
        <f t="shared" si="2"/>
        <v>0</v>
      </c>
      <c r="K26" s="939" t="s">
        <v>1605</v>
      </c>
      <c r="L26" s="118" t="s">
        <v>2268</v>
      </c>
    </row>
    <row r="27" spans="1:12">
      <c r="A27" s="509" t="s">
        <v>347</v>
      </c>
      <c r="B27" s="1185"/>
      <c r="C27" s="1155"/>
      <c r="D27" s="1155"/>
      <c r="E27" s="1155"/>
      <c r="F27" s="1155"/>
      <c r="G27" s="1155"/>
      <c r="H27" s="1155"/>
      <c r="I27" s="1175">
        <f t="shared" si="2"/>
        <v>0</v>
      </c>
    </row>
    <row r="28" spans="1:12">
      <c r="A28" s="1002" t="s">
        <v>181</v>
      </c>
      <c r="B28" s="1185"/>
      <c r="C28" s="1155"/>
      <c r="D28" s="1155"/>
      <c r="E28" s="1155"/>
      <c r="F28" s="1155"/>
      <c r="G28" s="1155"/>
      <c r="H28" s="1155"/>
      <c r="I28" s="1175">
        <f t="shared" si="2"/>
        <v>0</v>
      </c>
    </row>
    <row r="29" spans="1:12">
      <c r="A29" s="509" t="s">
        <v>188</v>
      </c>
      <c r="B29" s="1185"/>
      <c r="C29" s="1155"/>
      <c r="D29" s="1155"/>
      <c r="E29" s="1155"/>
      <c r="F29" s="1155"/>
      <c r="G29" s="1155"/>
      <c r="H29" s="1155"/>
      <c r="I29" s="1175">
        <f t="shared" si="2"/>
        <v>0</v>
      </c>
      <c r="K29" s="558" t="s">
        <v>798</v>
      </c>
      <c r="L29" s="559" t="s">
        <v>1590</v>
      </c>
    </row>
    <row r="30" spans="1:12" ht="15" customHeight="1">
      <c r="A30" s="1002" t="s">
        <v>191</v>
      </c>
      <c r="B30" s="1185"/>
      <c r="C30" s="1155"/>
      <c r="D30" s="1155"/>
      <c r="E30" s="1155"/>
      <c r="F30" s="1155"/>
      <c r="G30" s="1155"/>
      <c r="H30" s="1155"/>
      <c r="I30" s="1175">
        <f t="shared" si="2"/>
        <v>0</v>
      </c>
      <c r="K30" s="561" t="s">
        <v>1593</v>
      </c>
      <c r="L30" s="405" t="s">
        <v>2270</v>
      </c>
    </row>
    <row r="31" spans="1:12" ht="15" customHeight="1">
      <c r="A31" s="1002" t="s">
        <v>396</v>
      </c>
      <c r="B31" s="1185"/>
      <c r="C31" s="1155"/>
      <c r="D31" s="1155"/>
      <c r="E31" s="1155"/>
      <c r="F31" s="1155"/>
      <c r="G31" s="1155"/>
      <c r="H31" s="1155"/>
      <c r="I31" s="1175">
        <f t="shared" si="2"/>
        <v>0</v>
      </c>
      <c r="K31" s="561" t="s">
        <v>1594</v>
      </c>
      <c r="L31" s="405" t="s">
        <v>2271</v>
      </c>
    </row>
    <row r="32" spans="1:12" ht="15" customHeight="1">
      <c r="A32" s="1002" t="s">
        <v>389</v>
      </c>
      <c r="B32" s="1186"/>
      <c r="C32" s="1155"/>
      <c r="D32" s="1155"/>
      <c r="E32" s="1155"/>
      <c r="F32" s="1155"/>
      <c r="G32" s="1155"/>
      <c r="H32" s="1155"/>
      <c r="I32" s="1175">
        <f t="shared" si="2"/>
        <v>0</v>
      </c>
      <c r="K32" s="561" t="s">
        <v>1595</v>
      </c>
      <c r="L32" s="405" t="s">
        <v>2272</v>
      </c>
    </row>
    <row r="33" spans="1:12" ht="22.5" customHeight="1">
      <c r="A33" s="207">
        <v>199</v>
      </c>
      <c r="B33" s="1009" t="s">
        <v>53</v>
      </c>
      <c r="C33" s="1183">
        <f t="shared" ref="C33:I33" si="3">SUM(C23:C32)</f>
        <v>0</v>
      </c>
      <c r="D33" s="1183">
        <f t="shared" si="3"/>
        <v>0</v>
      </c>
      <c r="E33" s="1183">
        <f t="shared" si="3"/>
        <v>0</v>
      </c>
      <c r="F33" s="1183">
        <f t="shared" si="3"/>
        <v>0</v>
      </c>
      <c r="G33" s="1183">
        <f t="shared" si="3"/>
        <v>0</v>
      </c>
      <c r="H33" s="1183">
        <f t="shared" si="3"/>
        <v>0</v>
      </c>
      <c r="I33" s="1175">
        <f t="shared" si="3"/>
        <v>0</v>
      </c>
      <c r="K33" s="561" t="s">
        <v>1596</v>
      </c>
      <c r="L33" s="405" t="s">
        <v>2273</v>
      </c>
    </row>
    <row r="34" spans="1:12" ht="22.5" customHeight="1">
      <c r="A34" s="266">
        <v>299</v>
      </c>
      <c r="B34" s="267" t="s">
        <v>80</v>
      </c>
      <c r="C34" s="362"/>
      <c r="D34" s="646"/>
      <c r="E34" s="646"/>
      <c r="F34" s="646"/>
      <c r="G34" s="646"/>
      <c r="H34" s="646"/>
      <c r="I34" s="1144">
        <f>+I20+I33</f>
        <v>0</v>
      </c>
      <c r="K34" s="197" t="s">
        <v>1597</v>
      </c>
      <c r="L34" s="645" t="s">
        <v>2274</v>
      </c>
    </row>
    <row r="35" spans="1:12">
      <c r="A35" s="565"/>
      <c r="B35" s="82"/>
      <c r="C35" s="83"/>
      <c r="D35" s="83"/>
      <c r="E35" s="83"/>
      <c r="F35" s="83"/>
      <c r="G35" s="83"/>
      <c r="H35" s="84"/>
      <c r="I35" s="408"/>
    </row>
    <row r="36" spans="1:12" s="269" customFormat="1">
      <c r="A36" s="566"/>
      <c r="B36" s="80"/>
      <c r="C36" s="81"/>
      <c r="D36" s="81"/>
      <c r="E36" s="81"/>
      <c r="F36" s="81"/>
      <c r="G36" s="81"/>
      <c r="H36" s="85"/>
      <c r="I36" s="408"/>
      <c r="K36" s="929"/>
      <c r="L36" s="929"/>
    </row>
    <row r="37" spans="1:12">
      <c r="A37" s="1752">
        <f>+'1100.1'!A65:I65+1</f>
        <v>19</v>
      </c>
      <c r="B37" s="1753"/>
      <c r="C37" s="1753"/>
      <c r="D37" s="1753"/>
      <c r="E37" s="1753"/>
      <c r="F37" s="1753"/>
      <c r="G37" s="1753"/>
      <c r="H37" s="1753"/>
      <c r="I37" s="1754"/>
    </row>
    <row r="38" spans="1:12">
      <c r="A38" s="17"/>
      <c r="B38" s="1033"/>
      <c r="C38" s="41"/>
      <c r="D38" s="41"/>
      <c r="E38" s="41"/>
      <c r="F38" s="41"/>
      <c r="G38" s="41"/>
      <c r="H38" s="41"/>
      <c r="I38" s="42"/>
    </row>
    <row r="39" spans="1:12">
      <c r="A39" s="17"/>
      <c r="B39" s="1033"/>
      <c r="C39" s="41"/>
      <c r="D39" s="41"/>
      <c r="E39" s="41"/>
      <c r="F39" s="41"/>
      <c r="G39" s="41"/>
      <c r="H39" s="41"/>
      <c r="I39" s="42"/>
    </row>
    <row r="40" spans="1:12">
      <c r="A40" s="2118"/>
      <c r="B40" s="2118"/>
      <c r="C40" s="2118"/>
      <c r="D40" s="2118"/>
      <c r="E40" s="2118"/>
      <c r="F40" s="2118"/>
      <c r="G40" s="2118"/>
      <c r="H40" s="2118"/>
      <c r="I40" s="2118"/>
      <c r="J40" s="956"/>
    </row>
    <row r="42" spans="1:12">
      <c r="B42" s="39"/>
    </row>
  </sheetData>
  <sheetProtection algorithmName="SHA-512" hashValue="PAWBqaHd7L953xCV1RorurJyOpUx3BL/4Mh0aV/vxi3Ks3dvyG8FNCZ+MZWP3zSKK2edt59rHFkTC21th6wIKg==" saltValue="Rn21qRAMRKVni05rIlK+/Q==" spinCount="100000" sheet="1" objects="1" scenarios="1"/>
  <mergeCells count="12">
    <mergeCell ref="A8:C8"/>
    <mergeCell ref="A21:B21"/>
    <mergeCell ref="A40:I40"/>
    <mergeCell ref="A37:I37"/>
    <mergeCell ref="A7:I7"/>
    <mergeCell ref="B20:C20"/>
    <mergeCell ref="A1:G1"/>
    <mergeCell ref="A6:I6"/>
    <mergeCell ref="A2:I2"/>
    <mergeCell ref="A3:I3"/>
    <mergeCell ref="A4:I4"/>
    <mergeCell ref="A5:I5"/>
  </mergeCells>
  <conditionalFormatting sqref="C35:G36 I35:I36">
    <cfRule type="containsErrors" dxfId="105" priority="3">
      <formula>ISERROR(C35)</formula>
    </cfRule>
  </conditionalFormatting>
  <printOptions horizontalCentered="1"/>
  <pageMargins left="0.97370078740157495" right="0.39370078740157499" top="0.59055118110236204" bottom="0.59055118110236204" header="0.31496062992126" footer="0"/>
  <pageSetup scale="73" orientation="landscape" r:id="rId1"/>
  <headerFooter scaleWithDoc="0"/>
  <drawing r:id="rId2"/>
  <extLst>
    <ext xmlns:x14="http://schemas.microsoft.com/office/spreadsheetml/2009/9/main" uri="{78C0D931-6437-407d-A8EE-F0AAD7539E65}">
      <x14:conditionalFormattings>
        <x14:conditionalFormatting xmlns:xm="http://schemas.microsoft.com/office/excel/2006/main">
          <x14:cfRule type="expression" priority="8" id="{00000000-000E-0000-0B00-000008000000}">
            <xm:f>'\_D_Adj_Norm_Pru_Prat_Comm\_Normes\FORMULAIRES\COOPERATIVES\ÉTATS FINANCIERS\2016_T1\Documents finaux\[FORM_EA_COOP_V2.xlsx]Feuil1'!#REF!=0</xm:f>
            <x14:dxf>
              <font>
                <color theme="0"/>
              </font>
            </x14:dxf>
          </x14:cfRule>
          <xm:sqref>A3:I3</xm:sqref>
        </x14:conditionalFormatting>
        <x14:conditionalFormatting xmlns:xm="http://schemas.microsoft.com/office/excel/2006/main">
          <x14:cfRule type="expression" priority="7" id="{00000000-000E-0000-0B00-000007000000}">
            <xm:f>'\_D_Adj_Norm_Pru_Prat_Comm\_Normes\FORMULAIRES\COOPERATIVES\ÉTATS FINANCIERS\2016_T1\Documents finaux\[FORM_EA_COOP_V2.xlsx]Feuil1'!#REF!=0</xm:f>
            <x14:dxf>
              <font>
                <color theme="0"/>
              </font>
            </x14:dxf>
          </x14:cfRule>
          <xm:sqref>A5:I5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rgb="FF92D050"/>
    <pageSetUpPr fitToPage="1"/>
  </sheetPr>
  <dimension ref="A1:S48"/>
  <sheetViews>
    <sheetView topLeftCell="A13" zoomScale="80" zoomScaleNormal="80" workbookViewId="0">
      <selection activeCell="O31" sqref="O31"/>
    </sheetView>
  </sheetViews>
  <sheetFormatPr baseColWidth="10" defaultColWidth="0" defaultRowHeight="15" outlineLevelCol="1"/>
  <cols>
    <col min="1" max="1" width="4.7109375" style="979" customWidth="1"/>
    <col min="2" max="2" width="35.42578125" style="979" customWidth="1"/>
    <col min="3" max="3" width="13.28515625" style="979" customWidth="1"/>
    <col min="4" max="4" width="12.7109375" style="979" customWidth="1"/>
    <col min="5" max="5" width="14.140625" style="979" customWidth="1"/>
    <col min="6" max="6" width="12.7109375" style="979" bestFit="1" customWidth="1"/>
    <col min="7" max="8" width="12.7109375" style="979" customWidth="1"/>
    <col min="9" max="9" width="14.140625" style="979" customWidth="1"/>
    <col min="10" max="10" width="15" style="979" customWidth="1"/>
    <col min="11" max="12" width="12.7109375" style="979" customWidth="1"/>
    <col min="13" max="13" width="14.140625" style="979" customWidth="1"/>
    <col min="14" max="14" width="15" style="979" customWidth="1"/>
    <col min="15" max="15" width="19.28515625" style="979" customWidth="1"/>
    <col min="16" max="16" width="2.7109375" style="979" customWidth="1"/>
    <col min="17" max="17" width="49.85546875" style="929" hidden="1" customWidth="1" outlineLevel="1"/>
    <col min="18" max="18" width="36.85546875" style="929" hidden="1" customWidth="1" outlineLevel="1"/>
    <col min="19" max="19" width="0" style="979" hidden="1" customWidth="1" collapsed="1"/>
    <col min="20" max="16384" width="11.42578125" style="979" hidden="1"/>
  </cols>
  <sheetData>
    <row r="1" spans="1:18" ht="24" customHeight="1">
      <c r="A1" s="1779" t="str">
        <f>Identification!A14</f>
        <v>QUÉBEC CHARTERED COMPANY</v>
      </c>
      <c r="B1" s="1780"/>
      <c r="C1" s="1780"/>
      <c r="D1" s="1780"/>
      <c r="E1" s="1780"/>
      <c r="F1" s="1780"/>
      <c r="G1" s="1780"/>
      <c r="H1" s="1780"/>
      <c r="I1" s="1780"/>
      <c r="J1" s="951"/>
      <c r="K1" s="951"/>
      <c r="L1" s="951"/>
      <c r="M1" s="951"/>
      <c r="N1" s="951"/>
      <c r="O1" s="232" t="str">
        <f>Identification!A15</f>
        <v>ANNUAL STATEMENT</v>
      </c>
    </row>
    <row r="2" spans="1:18">
      <c r="A2" s="2172" t="str">
        <f>IF(Langue=0,"ANNEXE "&amp;'T des M - T of C'!A16,"SCHEDULE "&amp;'T des M - T of C'!A16)</f>
        <v>SCHEDULE 1100.4</v>
      </c>
      <c r="B2" s="2173"/>
      <c r="C2" s="2173"/>
      <c r="D2" s="2173"/>
      <c r="E2" s="2173"/>
      <c r="F2" s="2173"/>
      <c r="G2" s="2173"/>
      <c r="H2" s="2173"/>
      <c r="I2" s="2173"/>
      <c r="J2" s="2173"/>
      <c r="K2" s="2173"/>
      <c r="L2" s="2173"/>
      <c r="M2" s="2173"/>
      <c r="N2" s="2173"/>
      <c r="O2" s="2174"/>
    </row>
    <row r="3" spans="1:18" ht="22.5" customHeight="1">
      <c r="A3" s="1940">
        <f>'300'!$A$3</f>
        <v>0</v>
      </c>
      <c r="B3" s="1941"/>
      <c r="C3" s="1941"/>
      <c r="D3" s="1941"/>
      <c r="E3" s="1941"/>
      <c r="F3" s="1941"/>
      <c r="G3" s="1941"/>
      <c r="H3" s="1941"/>
      <c r="I3" s="1941"/>
      <c r="J3" s="1941"/>
      <c r="K3" s="1941"/>
      <c r="L3" s="1941"/>
      <c r="M3" s="1941"/>
      <c r="N3" s="1941"/>
      <c r="O3" s="1942"/>
    </row>
    <row r="4" spans="1:18" ht="22.5" customHeight="1">
      <c r="A4" s="2175" t="str">
        <f>UPPER('T des M - T of C'!B16)</f>
        <v xml:space="preserve"> CREDIT LOSS PROVISIONS ON SECURITIES (IFRS 9)</v>
      </c>
      <c r="B4" s="2176"/>
      <c r="C4" s="2176"/>
      <c r="D4" s="2176"/>
      <c r="E4" s="2176"/>
      <c r="F4" s="2176"/>
      <c r="G4" s="2176"/>
      <c r="H4" s="2176"/>
      <c r="I4" s="2176"/>
      <c r="J4" s="2176"/>
      <c r="K4" s="2176"/>
      <c r="L4" s="2176"/>
      <c r="M4" s="2176"/>
      <c r="N4" s="2176"/>
      <c r="O4" s="2177"/>
    </row>
    <row r="5" spans="1:18" ht="22.5" customHeight="1">
      <c r="A5" s="1946" t="str">
        <f>IF(Langue=0,"au "&amp;Identification!J19,"As at "&amp;Identification!J19)</f>
        <v xml:space="preserve">As at </v>
      </c>
      <c r="B5" s="1947"/>
      <c r="C5" s="1947"/>
      <c r="D5" s="1947"/>
      <c r="E5" s="1947"/>
      <c r="F5" s="1947"/>
      <c r="G5" s="1947"/>
      <c r="H5" s="1947"/>
      <c r="I5" s="1947"/>
      <c r="J5" s="1947"/>
      <c r="K5" s="1947"/>
      <c r="L5" s="1947"/>
      <c r="M5" s="1947"/>
      <c r="N5" s="1947"/>
      <c r="O5" s="1948"/>
    </row>
    <row r="6" spans="1:18">
      <c r="A6" s="2169" t="str">
        <f>IF(Langue=0,Q6,R6)</f>
        <v>($000)</v>
      </c>
      <c r="B6" s="2170"/>
      <c r="C6" s="2170"/>
      <c r="D6" s="2170"/>
      <c r="E6" s="2170"/>
      <c r="F6" s="2170"/>
      <c r="G6" s="2170"/>
      <c r="H6" s="2170"/>
      <c r="I6" s="2170"/>
      <c r="J6" s="2170"/>
      <c r="K6" s="2170"/>
      <c r="L6" s="2170"/>
      <c r="M6" s="2170"/>
      <c r="N6" s="2170"/>
      <c r="O6" s="2171"/>
      <c r="Q6" s="929" t="s">
        <v>325</v>
      </c>
      <c r="R6" s="157" t="s">
        <v>970</v>
      </c>
    </row>
    <row r="7" spans="1:18" ht="11.25" customHeight="1">
      <c r="A7" s="2157"/>
      <c r="B7" s="2158"/>
      <c r="C7" s="2158"/>
      <c r="D7" s="2158"/>
      <c r="E7" s="2158"/>
      <c r="F7" s="2158"/>
      <c r="G7" s="2158"/>
      <c r="H7" s="2158"/>
      <c r="I7" s="2158"/>
      <c r="J7" s="2158"/>
      <c r="K7" s="2158"/>
      <c r="L7" s="2158"/>
      <c r="M7" s="2158"/>
      <c r="N7" s="2158"/>
      <c r="O7" s="2159"/>
      <c r="R7" s="157"/>
    </row>
    <row r="8" spans="1:18">
      <c r="A8" s="2160" t="str">
        <f>IF(Langue=0,Q8,R8)</f>
        <v>TYPE</v>
      </c>
      <c r="B8" s="2161"/>
      <c r="C8" s="2162" t="str">
        <f>IF(Langue=0,Q35,R35)</f>
        <v>Provisions Stage 1</v>
      </c>
      <c r="D8" s="2163"/>
      <c r="E8" s="2163"/>
      <c r="F8" s="2164"/>
      <c r="G8" s="2144" t="str">
        <f>IF(Langue=0,Q40,R40)</f>
        <v>Provisions Stage 2</v>
      </c>
      <c r="H8" s="2144"/>
      <c r="I8" s="2144"/>
      <c r="J8" s="2144"/>
      <c r="K8" s="2144" t="str">
        <f>IF(Langue=0,Q46,R46)</f>
        <v>Provisions Stage 3</v>
      </c>
      <c r="L8" s="2144"/>
      <c r="M8" s="2144"/>
      <c r="N8" s="2144"/>
      <c r="O8" s="2165" t="s">
        <v>53</v>
      </c>
      <c r="Q8" s="929" t="s">
        <v>91</v>
      </c>
      <c r="R8" s="157" t="s">
        <v>971</v>
      </c>
    </row>
    <row r="9" spans="1:18" ht="15" customHeight="1">
      <c r="A9" s="1767"/>
      <c r="B9" s="1768"/>
      <c r="C9" s="2167" t="str">
        <f>IF(Langue=0,Q36,R36)</f>
        <v>Balance at the Beginning</v>
      </c>
      <c r="D9" s="2167" t="str">
        <f>IF(Langue=0,Q37,R37)</f>
        <v>Provisions/
Write-offs</v>
      </c>
      <c r="E9" s="2167" t="str">
        <f>IF(Langue=0,Q38,R38)</f>
        <v>Provisions Reversed/
Recoveries</v>
      </c>
      <c r="F9" s="2167" t="str">
        <f>IF(Langue=0,Q39,R39)</f>
        <v>Balance at End</v>
      </c>
      <c r="G9" s="2145" t="str">
        <f t="shared" ref="G9:N9" si="0">C9</f>
        <v>Balance at the Beginning</v>
      </c>
      <c r="H9" s="2147" t="str">
        <f t="shared" si="0"/>
        <v>Provisions/
Write-offs</v>
      </c>
      <c r="I9" s="2147" t="str">
        <f t="shared" si="0"/>
        <v>Provisions Reversed/
Recoveries</v>
      </c>
      <c r="J9" s="2147" t="str">
        <f t="shared" si="0"/>
        <v>Balance at End</v>
      </c>
      <c r="K9" s="2145" t="str">
        <f t="shared" si="0"/>
        <v>Balance at the Beginning</v>
      </c>
      <c r="L9" s="2147" t="str">
        <f t="shared" si="0"/>
        <v>Provisions/
Write-offs</v>
      </c>
      <c r="M9" s="2147" t="str">
        <f t="shared" si="0"/>
        <v>Provisions Reversed/
Recoveries</v>
      </c>
      <c r="N9" s="2147" t="str">
        <f t="shared" si="0"/>
        <v>Balance at End</v>
      </c>
      <c r="O9" s="2166"/>
      <c r="R9" s="157"/>
    </row>
    <row r="10" spans="1:18">
      <c r="A10" s="1767"/>
      <c r="B10" s="1768"/>
      <c r="C10" s="2168"/>
      <c r="D10" s="2168"/>
      <c r="E10" s="2168"/>
      <c r="F10" s="2168"/>
      <c r="G10" s="2146"/>
      <c r="H10" s="2148"/>
      <c r="I10" s="2148"/>
      <c r="J10" s="2148"/>
      <c r="K10" s="2146"/>
      <c r="L10" s="2148"/>
      <c r="M10" s="2148"/>
      <c r="N10" s="2148"/>
      <c r="O10" s="2166"/>
      <c r="R10" s="157"/>
    </row>
    <row r="11" spans="1:18" ht="15" customHeight="1">
      <c r="A11" s="2155"/>
      <c r="B11" s="2156"/>
      <c r="C11" s="122" t="s">
        <v>376</v>
      </c>
      <c r="D11" s="122" t="s">
        <v>394</v>
      </c>
      <c r="E11" s="122" t="s">
        <v>395</v>
      </c>
      <c r="F11" s="115" t="s">
        <v>380</v>
      </c>
      <c r="G11" s="115" t="s">
        <v>381</v>
      </c>
      <c r="H11" s="115" t="s">
        <v>382</v>
      </c>
      <c r="I11" s="115" t="s">
        <v>383</v>
      </c>
      <c r="J11" s="115" t="s">
        <v>384</v>
      </c>
      <c r="K11" s="769" t="s">
        <v>164</v>
      </c>
      <c r="L11" s="769" t="s">
        <v>145</v>
      </c>
      <c r="M11" s="769" t="s">
        <v>149</v>
      </c>
      <c r="N11" s="769" t="s">
        <v>150</v>
      </c>
      <c r="O11" s="769" t="s">
        <v>171</v>
      </c>
      <c r="R11" s="157"/>
    </row>
    <row r="12" spans="1:18" s="17" customFormat="1" ht="30" customHeight="1">
      <c r="A12" s="2098" t="str">
        <f>IF(Langue=0,Q12,R12)</f>
        <v>Bonds issued or guaranteed by :</v>
      </c>
      <c r="B12" s="2099"/>
      <c r="C12" s="361"/>
      <c r="D12" s="361"/>
      <c r="E12" s="361"/>
      <c r="F12" s="361"/>
      <c r="G12" s="361"/>
      <c r="H12" s="361"/>
      <c r="I12" s="361"/>
      <c r="J12" s="361"/>
      <c r="K12" s="361"/>
      <c r="L12" s="361"/>
      <c r="M12" s="361"/>
      <c r="N12" s="361"/>
      <c r="O12" s="409"/>
      <c r="P12" s="75"/>
      <c r="Q12" s="256" t="s">
        <v>588</v>
      </c>
      <c r="R12" s="270" t="s">
        <v>1585</v>
      </c>
    </row>
    <row r="13" spans="1:18" s="17" customFormat="1" ht="15" customHeight="1">
      <c r="A13" s="263" t="s">
        <v>385</v>
      </c>
      <c r="B13" s="1007" t="str">
        <f>IF(Langue=0,Q13,R13)</f>
        <v>Federal Gouvernment</v>
      </c>
      <c r="C13" s="1187"/>
      <c r="D13" s="1187"/>
      <c r="E13" s="1187"/>
      <c r="F13" s="1188">
        <f>+C13+D13-E13</f>
        <v>0</v>
      </c>
      <c r="G13" s="1187"/>
      <c r="H13" s="1187"/>
      <c r="I13" s="1187"/>
      <c r="J13" s="1188">
        <f>+G13+H13-I13</f>
        <v>0</v>
      </c>
      <c r="K13" s="1187"/>
      <c r="L13" s="1187"/>
      <c r="M13" s="1187"/>
      <c r="N13" s="1188">
        <f>+K13+L13-M13</f>
        <v>0</v>
      </c>
      <c r="O13" s="1189">
        <f>SUM(F13,J13,N13)</f>
        <v>0</v>
      </c>
      <c r="Q13" s="929" t="s">
        <v>522</v>
      </c>
      <c r="R13" s="157" t="s">
        <v>1384</v>
      </c>
    </row>
    <row r="14" spans="1:18" ht="15" customHeight="1">
      <c r="A14" s="263" t="s">
        <v>194</v>
      </c>
      <c r="B14" s="1007" t="str">
        <f>IF(Langue=0,Q14,R14)</f>
        <v>Provincial Gouvernment</v>
      </c>
      <c r="C14" s="1187"/>
      <c r="D14" s="1187"/>
      <c r="E14" s="1187"/>
      <c r="F14" s="1188">
        <f>+C14+D14-E14</f>
        <v>0</v>
      </c>
      <c r="G14" s="1187"/>
      <c r="H14" s="1187"/>
      <c r="I14" s="1187"/>
      <c r="J14" s="1188">
        <f>+G14+H14-I14</f>
        <v>0</v>
      </c>
      <c r="K14" s="1187"/>
      <c r="L14" s="1187"/>
      <c r="M14" s="1187"/>
      <c r="N14" s="1188">
        <f>+K14+L14-M14</f>
        <v>0</v>
      </c>
      <c r="O14" s="1189">
        <f>SUM(F14,J14,N14)</f>
        <v>0</v>
      </c>
      <c r="Q14" s="929" t="s">
        <v>523</v>
      </c>
      <c r="R14" s="157" t="s">
        <v>1383</v>
      </c>
    </row>
    <row r="15" spans="1:18" ht="30" customHeight="1">
      <c r="A15" s="263" t="s">
        <v>195</v>
      </c>
      <c r="B15" s="1007" t="str">
        <f>IF(Langue=0,Q15,R15)</f>
        <v>Municipal and Public Administrations, School Boards</v>
      </c>
      <c r="C15" s="1187"/>
      <c r="D15" s="1187"/>
      <c r="E15" s="1187"/>
      <c r="F15" s="1188">
        <f>+C15+D15-E15</f>
        <v>0</v>
      </c>
      <c r="G15" s="1187"/>
      <c r="H15" s="1187"/>
      <c r="I15" s="1187"/>
      <c r="J15" s="1188">
        <f>+G15+H15-I15</f>
        <v>0</v>
      </c>
      <c r="K15" s="1187"/>
      <c r="L15" s="1187"/>
      <c r="M15" s="1187"/>
      <c r="N15" s="1188">
        <f>+K15+L15-M15</f>
        <v>0</v>
      </c>
      <c r="O15" s="1189">
        <f>SUM(F15,J15,N15)</f>
        <v>0</v>
      </c>
      <c r="Q15" s="947" t="s">
        <v>589</v>
      </c>
      <c r="R15" s="261" t="s">
        <v>1385</v>
      </c>
    </row>
    <row r="16" spans="1:18" ht="15" customHeight="1">
      <c r="A16" s="263" t="s">
        <v>200</v>
      </c>
      <c r="B16" s="1007" t="str">
        <f>IF(Langue=0,Q16,R16)</f>
        <v>Public Administrations - Foreign</v>
      </c>
      <c r="C16" s="1190"/>
      <c r="D16" s="1190"/>
      <c r="E16" s="1190"/>
      <c r="F16" s="1191">
        <f>+C16+D16-E16</f>
        <v>0</v>
      </c>
      <c r="G16" s="1190"/>
      <c r="H16" s="1190"/>
      <c r="I16" s="1190"/>
      <c r="J16" s="1191">
        <f>+G16+H16-I16</f>
        <v>0</v>
      </c>
      <c r="K16" s="1190"/>
      <c r="L16" s="1190"/>
      <c r="M16" s="1190"/>
      <c r="N16" s="1191">
        <f>+K16+L16-M16</f>
        <v>0</v>
      </c>
      <c r="O16" s="1192">
        <f>SUM(F16,J16,N16)</f>
        <v>0</v>
      </c>
      <c r="Q16" s="929" t="s">
        <v>590</v>
      </c>
      <c r="R16" s="157" t="s">
        <v>1395</v>
      </c>
    </row>
    <row r="17" spans="1:18" ht="22.5" customHeight="1">
      <c r="A17" s="2149" t="str">
        <f>IF(Langue=0,Q17,R17)</f>
        <v>Bonds and debentures</v>
      </c>
      <c r="B17" s="2150"/>
      <c r="C17" s="361"/>
      <c r="D17" s="361"/>
      <c r="E17" s="361"/>
      <c r="F17" s="361"/>
      <c r="G17" s="361"/>
      <c r="H17" s="361"/>
      <c r="I17" s="361"/>
      <c r="J17" s="361"/>
      <c r="K17" s="361"/>
      <c r="L17" s="361"/>
      <c r="M17" s="361"/>
      <c r="N17" s="361"/>
      <c r="O17" s="409"/>
      <c r="Q17" s="929" t="s">
        <v>1</v>
      </c>
      <c r="R17" s="167" t="s">
        <v>1586</v>
      </c>
    </row>
    <row r="18" spans="1:18" ht="15.75" customHeight="1">
      <c r="A18" s="263" t="s">
        <v>347</v>
      </c>
      <c r="B18" s="1007" t="str">
        <f>IF(Langue=0,Q18,R18)</f>
        <v>Canadian</v>
      </c>
      <c r="C18" s="1187"/>
      <c r="D18" s="1187"/>
      <c r="E18" s="1187"/>
      <c r="F18" s="1188">
        <f>+C18+D18-E18</f>
        <v>0</v>
      </c>
      <c r="G18" s="1187"/>
      <c r="H18" s="1187"/>
      <c r="I18" s="1187"/>
      <c r="J18" s="1188">
        <f>+G18+H18-I18</f>
        <v>0</v>
      </c>
      <c r="K18" s="1187"/>
      <c r="L18" s="1187"/>
      <c r="M18" s="1187"/>
      <c r="N18" s="1188">
        <f>+K18+L18-M18</f>
        <v>0</v>
      </c>
      <c r="O18" s="1189">
        <f>SUM(F18,J18,N18)</f>
        <v>0</v>
      </c>
      <c r="Q18" s="929" t="s">
        <v>752</v>
      </c>
      <c r="R18" s="157" t="s">
        <v>1382</v>
      </c>
    </row>
    <row r="19" spans="1:18" ht="15" customHeight="1">
      <c r="A19" s="264" t="s">
        <v>181</v>
      </c>
      <c r="B19" s="1007" t="str">
        <f>IF(Langue=0,Q19,R19)</f>
        <v>Foreign</v>
      </c>
      <c r="C19" s="1190"/>
      <c r="D19" s="1190"/>
      <c r="E19" s="1190"/>
      <c r="F19" s="1191">
        <f>+C19+D19-E19</f>
        <v>0</v>
      </c>
      <c r="G19" s="1190"/>
      <c r="H19" s="1190"/>
      <c r="I19" s="1190"/>
      <c r="J19" s="1191">
        <f>+G19+H19-I19</f>
        <v>0</v>
      </c>
      <c r="K19" s="1190"/>
      <c r="L19" s="1190"/>
      <c r="M19" s="1190"/>
      <c r="N19" s="1191">
        <f>+K19+L19-M19</f>
        <v>0</v>
      </c>
      <c r="O19" s="1192">
        <f>SUM(F19,J19,N19)</f>
        <v>0</v>
      </c>
      <c r="Q19" s="929" t="s">
        <v>753</v>
      </c>
      <c r="R19" s="157" t="s">
        <v>1345</v>
      </c>
    </row>
    <row r="20" spans="1:18" ht="22.5" customHeight="1">
      <c r="A20" s="2149" t="str">
        <f>IF(Langue=0,Q20,R20)</f>
        <v>Common Shares</v>
      </c>
      <c r="B20" s="2150"/>
      <c r="C20" s="361"/>
      <c r="D20" s="361"/>
      <c r="E20" s="361"/>
      <c r="F20" s="361"/>
      <c r="G20" s="361"/>
      <c r="H20" s="361"/>
      <c r="I20" s="361"/>
      <c r="J20" s="361"/>
      <c r="K20" s="361"/>
      <c r="L20" s="361"/>
      <c r="M20" s="361"/>
      <c r="N20" s="361"/>
      <c r="O20" s="409"/>
      <c r="Q20" s="929" t="s">
        <v>577</v>
      </c>
      <c r="R20" s="157" t="s">
        <v>1112</v>
      </c>
    </row>
    <row r="21" spans="1:18" ht="15" customHeight="1">
      <c r="A21" s="263" t="s">
        <v>188</v>
      </c>
      <c r="B21" s="1007" t="str">
        <f>IF(Langue=0,Q21,R21)</f>
        <v>Canadian</v>
      </c>
      <c r="C21" s="1187"/>
      <c r="D21" s="1187"/>
      <c r="E21" s="1187"/>
      <c r="F21" s="1188">
        <f>+C21+D21-E21</f>
        <v>0</v>
      </c>
      <c r="G21" s="1187"/>
      <c r="H21" s="1187"/>
      <c r="I21" s="1187"/>
      <c r="J21" s="1188">
        <f>+G21+H21-I21</f>
        <v>0</v>
      </c>
      <c r="K21" s="1187"/>
      <c r="L21" s="1187"/>
      <c r="M21" s="1187"/>
      <c r="N21" s="1188">
        <f>+K21+L21-M21</f>
        <v>0</v>
      </c>
      <c r="O21" s="1189">
        <f>SUM(F21,J21,N21)</f>
        <v>0</v>
      </c>
      <c r="Q21" s="929" t="s">
        <v>754</v>
      </c>
      <c r="R21" s="157" t="s">
        <v>1382</v>
      </c>
    </row>
    <row r="22" spans="1:18" ht="15" customHeight="1">
      <c r="A22" s="264" t="s">
        <v>191</v>
      </c>
      <c r="B22" s="1007" t="str">
        <f>IF(Langue=0,Q22,R22)</f>
        <v>Foreign</v>
      </c>
      <c r="C22" s="1190"/>
      <c r="D22" s="1190"/>
      <c r="E22" s="1190"/>
      <c r="F22" s="1191">
        <f>+C22+D22-E22</f>
        <v>0</v>
      </c>
      <c r="G22" s="1190"/>
      <c r="H22" s="1190"/>
      <c r="I22" s="1190"/>
      <c r="J22" s="1191">
        <f>+G22+H22-I22</f>
        <v>0</v>
      </c>
      <c r="K22" s="1190"/>
      <c r="L22" s="1190"/>
      <c r="M22" s="1190"/>
      <c r="N22" s="1191">
        <f>+K22+L22-M22</f>
        <v>0</v>
      </c>
      <c r="O22" s="1192">
        <f>SUM(F22,J22,N22)</f>
        <v>0</v>
      </c>
      <c r="Q22" s="929" t="s">
        <v>755</v>
      </c>
      <c r="R22" s="157" t="s">
        <v>1345</v>
      </c>
    </row>
    <row r="23" spans="1:18" ht="22.5" customHeight="1">
      <c r="A23" s="2149" t="str">
        <f>IF(Langue=0,Q23,R23)</f>
        <v>Preferred Shares</v>
      </c>
      <c r="B23" s="2150"/>
      <c r="C23" s="361"/>
      <c r="D23" s="361"/>
      <c r="E23" s="361"/>
      <c r="F23" s="361"/>
      <c r="G23" s="361"/>
      <c r="H23" s="361"/>
      <c r="I23" s="361"/>
      <c r="J23" s="361"/>
      <c r="K23" s="361"/>
      <c r="L23" s="361"/>
      <c r="M23" s="361"/>
      <c r="N23" s="361"/>
      <c r="O23" s="409"/>
      <c r="Q23" s="929" t="s">
        <v>27</v>
      </c>
      <c r="R23" s="157" t="s">
        <v>1113</v>
      </c>
    </row>
    <row r="24" spans="1:18" ht="15" customHeight="1">
      <c r="A24" s="264" t="s">
        <v>396</v>
      </c>
      <c r="B24" s="900" t="str">
        <f>B21</f>
        <v>Canadian</v>
      </c>
      <c r="C24" s="1187"/>
      <c r="D24" s="1187"/>
      <c r="E24" s="1187"/>
      <c r="F24" s="1188">
        <f>+C24+D24-E24</f>
        <v>0</v>
      </c>
      <c r="G24" s="1187"/>
      <c r="H24" s="1187"/>
      <c r="I24" s="1187"/>
      <c r="J24" s="1188">
        <f>+G24+H24-I24</f>
        <v>0</v>
      </c>
      <c r="K24" s="1187"/>
      <c r="L24" s="1187"/>
      <c r="M24" s="1187"/>
      <c r="N24" s="1188">
        <f>+K24+L24-M24</f>
        <v>0</v>
      </c>
      <c r="O24" s="1189">
        <f>SUM(F24,J24,N24)</f>
        <v>0</v>
      </c>
      <c r="R24" s="157"/>
    </row>
    <row r="25" spans="1:18" ht="15" customHeight="1">
      <c r="A25" s="264" t="s">
        <v>389</v>
      </c>
      <c r="B25" s="900" t="str">
        <f>B22</f>
        <v>Foreign</v>
      </c>
      <c r="C25" s="1190"/>
      <c r="D25" s="1190"/>
      <c r="E25" s="1190"/>
      <c r="F25" s="1191">
        <f>+C25+D25-E25</f>
        <v>0</v>
      </c>
      <c r="G25" s="1190"/>
      <c r="H25" s="1190"/>
      <c r="I25" s="1190"/>
      <c r="J25" s="1191">
        <f>+G25+H25-I25</f>
        <v>0</v>
      </c>
      <c r="K25" s="1190"/>
      <c r="L25" s="1190"/>
      <c r="M25" s="1190"/>
      <c r="N25" s="1191">
        <f>+K25+L25-M25</f>
        <v>0</v>
      </c>
      <c r="O25" s="1192">
        <f>SUM(F25,J25,N25)</f>
        <v>0</v>
      </c>
      <c r="R25" s="157"/>
    </row>
    <row r="26" spans="1:18" ht="11.25" customHeight="1">
      <c r="A26" s="2151"/>
      <c r="B26" s="2152"/>
      <c r="C26" s="1905"/>
      <c r="D26" s="1905"/>
      <c r="E26" s="1905"/>
      <c r="F26" s="1905"/>
      <c r="G26" s="1905"/>
      <c r="H26" s="1905"/>
      <c r="I26" s="1905"/>
      <c r="J26" s="1905"/>
      <c r="K26" s="1905"/>
      <c r="L26" s="1905"/>
      <c r="M26" s="1905"/>
      <c r="N26" s="1905"/>
      <c r="O26" s="1906"/>
      <c r="R26" s="157"/>
    </row>
    <row r="27" spans="1:18" ht="22.5" customHeight="1">
      <c r="A27" s="265">
        <v>110</v>
      </c>
      <c r="B27" s="1000" t="str">
        <f>IF(Langue=0,Q27,R27)</f>
        <v>Asset-Backed Securities</v>
      </c>
      <c r="C27" s="1190"/>
      <c r="D27" s="1190"/>
      <c r="E27" s="1190"/>
      <c r="F27" s="1191">
        <f>+C27+D27-E27</f>
        <v>0</v>
      </c>
      <c r="G27" s="1190"/>
      <c r="H27" s="1190"/>
      <c r="I27" s="1190"/>
      <c r="J27" s="1191">
        <f>+G27+H27-I27</f>
        <v>0</v>
      </c>
      <c r="K27" s="1190"/>
      <c r="L27" s="1190"/>
      <c r="M27" s="1190"/>
      <c r="N27" s="1191">
        <f>+K27+L27-M27</f>
        <v>0</v>
      </c>
      <c r="O27" s="1192">
        <f>SUM(F27,J27,N27)</f>
        <v>0</v>
      </c>
      <c r="Q27" s="929" t="s">
        <v>6</v>
      </c>
      <c r="R27" s="157" t="s">
        <v>1394</v>
      </c>
    </row>
    <row r="28" spans="1:18" ht="11.25" customHeight="1">
      <c r="A28" s="2119"/>
      <c r="B28" s="2120"/>
      <c r="C28" s="1790"/>
      <c r="D28" s="1790"/>
      <c r="E28" s="1790"/>
      <c r="F28" s="1790"/>
      <c r="G28" s="1790"/>
      <c r="H28" s="1790"/>
      <c r="I28" s="1790"/>
      <c r="J28" s="1790"/>
      <c r="K28" s="1790"/>
      <c r="L28" s="1790"/>
      <c r="M28" s="1790"/>
      <c r="N28" s="1790"/>
      <c r="O28" s="2121"/>
      <c r="R28" s="157"/>
    </row>
    <row r="29" spans="1:18" ht="22.5" customHeight="1">
      <c r="A29" s="265">
        <v>120</v>
      </c>
      <c r="B29" s="508" t="str">
        <f>IF(Langue=0,Q29,R29)</f>
        <v>Other Investments</v>
      </c>
      <c r="C29" s="1190"/>
      <c r="D29" s="1190"/>
      <c r="E29" s="1190"/>
      <c r="F29" s="1191">
        <f>+C29+D29-E29</f>
        <v>0</v>
      </c>
      <c r="G29" s="1190"/>
      <c r="H29" s="1190"/>
      <c r="I29" s="1190"/>
      <c r="J29" s="1191">
        <f>+G29+H29-I29</f>
        <v>0</v>
      </c>
      <c r="K29" s="1190"/>
      <c r="L29" s="1190"/>
      <c r="M29" s="1190"/>
      <c r="N29" s="1191">
        <f>+K29+L29-M29</f>
        <v>0</v>
      </c>
      <c r="O29" s="1192">
        <f>SUM(F29,J29,N29)</f>
        <v>0</v>
      </c>
      <c r="Q29" s="929" t="s">
        <v>222</v>
      </c>
      <c r="R29" s="157" t="s">
        <v>1073</v>
      </c>
    </row>
    <row r="30" spans="1:18">
      <c r="A30" s="2119"/>
      <c r="B30" s="2120"/>
      <c r="C30" s="1790"/>
      <c r="D30" s="1790"/>
      <c r="E30" s="1790"/>
      <c r="F30" s="1790"/>
      <c r="G30" s="1790"/>
      <c r="H30" s="1790"/>
      <c r="I30" s="1790"/>
      <c r="J30" s="1790"/>
      <c r="K30" s="1790"/>
      <c r="L30" s="1790"/>
      <c r="M30" s="1790"/>
      <c r="N30" s="1790"/>
      <c r="O30" s="2121"/>
      <c r="R30" s="157"/>
    </row>
    <row r="31" spans="1:18" s="18" customFormat="1" ht="22.5" customHeight="1">
      <c r="A31" s="266">
        <v>199</v>
      </c>
      <c r="B31" s="507" t="s">
        <v>80</v>
      </c>
      <c r="C31" s="1193">
        <f t="shared" ref="C31:H31" si="1">SUM(C13:C29)</f>
        <v>0</v>
      </c>
      <c r="D31" s="1193">
        <f t="shared" si="1"/>
        <v>0</v>
      </c>
      <c r="E31" s="1193">
        <f t="shared" si="1"/>
        <v>0</v>
      </c>
      <c r="F31" s="1193">
        <f t="shared" si="1"/>
        <v>0</v>
      </c>
      <c r="G31" s="1193">
        <f t="shared" si="1"/>
        <v>0</v>
      </c>
      <c r="H31" s="1193">
        <f t="shared" si="1"/>
        <v>0</v>
      </c>
      <c r="I31" s="1193">
        <f>SUM(I13:I29)</f>
        <v>0</v>
      </c>
      <c r="J31" s="1193">
        <f>SUM(J13:J29)</f>
        <v>0</v>
      </c>
      <c r="K31" s="1193">
        <f t="shared" ref="K31:L31" si="2">SUM(K13:K29)</f>
        <v>0</v>
      </c>
      <c r="L31" s="1193">
        <f t="shared" si="2"/>
        <v>0</v>
      </c>
      <c r="M31" s="1193">
        <f>SUM(M13:M29)</f>
        <v>0</v>
      </c>
      <c r="N31" s="1193">
        <f>SUM(N13:N29)</f>
        <v>0</v>
      </c>
      <c r="O31" s="1194">
        <f>SUM(O12:O29)</f>
        <v>0</v>
      </c>
      <c r="Q31" s="929"/>
      <c r="R31" s="157"/>
    </row>
    <row r="32" spans="1:18">
      <c r="A32" s="2153"/>
      <c r="B32" s="2154"/>
      <c r="C32" s="1905"/>
      <c r="D32" s="1905"/>
      <c r="E32" s="1905"/>
      <c r="F32" s="1905"/>
      <c r="G32" s="1905"/>
      <c r="H32" s="1905"/>
      <c r="I32" s="1905"/>
      <c r="J32" s="1905"/>
      <c r="K32" s="1905"/>
      <c r="L32" s="1905"/>
      <c r="M32" s="1905"/>
      <c r="N32" s="1905"/>
      <c r="O32" s="1906"/>
      <c r="R32" s="157"/>
    </row>
    <row r="33" spans="1:18">
      <c r="A33" s="1904"/>
      <c r="B33" s="1905"/>
      <c r="C33" s="1905"/>
      <c r="D33" s="1905"/>
      <c r="E33" s="1905"/>
      <c r="F33" s="1905"/>
      <c r="G33" s="1905"/>
      <c r="H33" s="1905"/>
      <c r="I33" s="1905"/>
      <c r="J33" s="1905"/>
      <c r="K33" s="1905"/>
      <c r="L33" s="1905"/>
      <c r="M33" s="1905"/>
      <c r="N33" s="1905"/>
      <c r="O33" s="1906"/>
      <c r="R33" s="157"/>
    </row>
    <row r="34" spans="1:18">
      <c r="A34" s="1752">
        <f>+'1100.2'!A37+1</f>
        <v>20</v>
      </c>
      <c r="B34" s="1753"/>
      <c r="C34" s="1753"/>
      <c r="D34" s="1753"/>
      <c r="E34" s="1753"/>
      <c r="F34" s="1753"/>
      <c r="G34" s="1753"/>
      <c r="H34" s="1753"/>
      <c r="I34" s="1753"/>
      <c r="J34" s="1753"/>
      <c r="K34" s="1753"/>
      <c r="L34" s="1753"/>
      <c r="M34" s="1753"/>
      <c r="N34" s="1753"/>
      <c r="O34" s="1754"/>
      <c r="R34" s="157"/>
    </row>
    <row r="35" spans="1:18">
      <c r="Q35" s="950" t="s">
        <v>2459</v>
      </c>
      <c r="R35" s="174" t="s">
        <v>2456</v>
      </c>
    </row>
    <row r="36" spans="1:18">
      <c r="Q36" s="928" t="s">
        <v>682</v>
      </c>
      <c r="R36" s="398" t="s">
        <v>1460</v>
      </c>
    </row>
    <row r="37" spans="1:18">
      <c r="Q37" s="928" t="s">
        <v>402</v>
      </c>
      <c r="R37" s="398" t="s">
        <v>1397</v>
      </c>
    </row>
    <row r="38" spans="1:18" ht="30">
      <c r="Q38" s="928" t="s">
        <v>400</v>
      </c>
      <c r="R38" s="709" t="s">
        <v>1616</v>
      </c>
    </row>
    <row r="39" spans="1:18">
      <c r="Q39" s="928" t="s">
        <v>401</v>
      </c>
      <c r="R39" s="398" t="s">
        <v>1396</v>
      </c>
    </row>
    <row r="40" spans="1:18">
      <c r="Q40" s="928" t="s">
        <v>2460</v>
      </c>
      <c r="R40" s="398" t="s">
        <v>2457</v>
      </c>
    </row>
    <row r="41" spans="1:18">
      <c r="Q41" s="928" t="s">
        <v>398</v>
      </c>
      <c r="R41" s="398" t="s">
        <v>1460</v>
      </c>
    </row>
    <row r="42" spans="1:18">
      <c r="Q42" s="928" t="s">
        <v>402</v>
      </c>
      <c r="R42" s="398" t="s">
        <v>1398</v>
      </c>
    </row>
    <row r="43" spans="1:18" ht="30">
      <c r="Q43" s="928" t="s">
        <v>400</v>
      </c>
      <c r="R43" s="709" t="s">
        <v>1616</v>
      </c>
    </row>
    <row r="44" spans="1:18">
      <c r="Q44" s="928" t="s">
        <v>399</v>
      </c>
      <c r="R44" s="398" t="s">
        <v>1396</v>
      </c>
    </row>
    <row r="45" spans="1:18">
      <c r="A45" s="1905"/>
      <c r="B45" s="1905"/>
      <c r="C45" s="1905"/>
      <c r="D45" s="1905"/>
      <c r="E45" s="1905"/>
      <c r="F45" s="1905"/>
      <c r="G45" s="1905"/>
      <c r="H45" s="1905"/>
      <c r="I45" s="1905"/>
      <c r="J45" s="1905"/>
      <c r="K45" s="1905"/>
      <c r="L45" s="1905"/>
      <c r="M45" s="1905"/>
      <c r="N45" s="1905"/>
      <c r="O45" s="1905"/>
      <c r="Q45" s="928" t="s">
        <v>53</v>
      </c>
      <c r="R45" s="398" t="s">
        <v>53</v>
      </c>
    </row>
    <row r="46" spans="1:18">
      <c r="A46" s="1905"/>
      <c r="B46" s="1905"/>
      <c r="C46" s="1905"/>
      <c r="D46" s="1905"/>
      <c r="E46" s="1905"/>
      <c r="F46" s="1905"/>
      <c r="G46" s="1905"/>
      <c r="H46" s="1905"/>
      <c r="I46" s="1905"/>
      <c r="J46" s="1905"/>
      <c r="K46" s="1905"/>
      <c r="L46" s="1905"/>
      <c r="M46" s="1905"/>
      <c r="N46" s="1905"/>
      <c r="O46" s="1905"/>
      <c r="Q46" s="1019" t="s">
        <v>2461</v>
      </c>
      <c r="R46" s="639" t="s">
        <v>2458</v>
      </c>
    </row>
    <row r="47" spans="1:18">
      <c r="A47" s="1905"/>
      <c r="B47" s="1905"/>
      <c r="C47" s="1905"/>
      <c r="D47" s="1905"/>
      <c r="E47" s="1905"/>
      <c r="F47" s="1905"/>
      <c r="G47" s="1905"/>
      <c r="H47" s="1905"/>
      <c r="I47" s="1905"/>
      <c r="J47" s="1905"/>
      <c r="K47" s="1905"/>
      <c r="L47" s="1905"/>
      <c r="M47" s="1905"/>
      <c r="N47" s="1905"/>
      <c r="O47" s="1905"/>
    </row>
    <row r="48" spans="1:18">
      <c r="A48" s="2143"/>
      <c r="B48" s="2143"/>
      <c r="C48" s="2143"/>
      <c r="D48" s="2143"/>
      <c r="E48" s="2143"/>
      <c r="F48" s="2143"/>
      <c r="G48" s="2143"/>
      <c r="H48" s="2143"/>
      <c r="I48" s="2143"/>
      <c r="J48" s="2143"/>
      <c r="K48" s="2143"/>
      <c r="L48" s="2143"/>
      <c r="M48" s="2143"/>
      <c r="N48" s="2143"/>
      <c r="O48" s="2143"/>
    </row>
  </sheetData>
  <sheetProtection algorithmName="SHA-512" hashValue="jTdKV/gnyGwXCH6B+fyNFdWGeedsGC3vyfdbU0zAHbb11QgWfr4nQ6LC3hpjlmmjf3a90mej+UtHY/tcrTT6cg==" saltValue="CnHxIdHraUKt1PzKiW+gjA==" spinCount="100000" sheet="1" objects="1" scenarios="1"/>
  <mergeCells count="36">
    <mergeCell ref="A6:O6"/>
    <mergeCell ref="A1:I1"/>
    <mergeCell ref="A2:O2"/>
    <mergeCell ref="A3:O3"/>
    <mergeCell ref="A4:O4"/>
    <mergeCell ref="A5:O5"/>
    <mergeCell ref="J9:J10"/>
    <mergeCell ref="A11:B11"/>
    <mergeCell ref="A12:B12"/>
    <mergeCell ref="A17:B17"/>
    <mergeCell ref="A7:O7"/>
    <mergeCell ref="A8:B10"/>
    <mergeCell ref="C8:F8"/>
    <mergeCell ref="G8:J8"/>
    <mergeCell ref="O8:O10"/>
    <mergeCell ref="C9:C10"/>
    <mergeCell ref="D9:D10"/>
    <mergeCell ref="E9:E10"/>
    <mergeCell ref="F9:F10"/>
    <mergeCell ref="G9:G10"/>
    <mergeCell ref="A34:O34"/>
    <mergeCell ref="A45:O47"/>
    <mergeCell ref="A48:O48"/>
    <mergeCell ref="K8:N8"/>
    <mergeCell ref="K9:K10"/>
    <mergeCell ref="L9:L10"/>
    <mergeCell ref="M9:M10"/>
    <mergeCell ref="N9:N10"/>
    <mergeCell ref="A20:B20"/>
    <mergeCell ref="A23:B23"/>
    <mergeCell ref="A26:O26"/>
    <mergeCell ref="A28:O28"/>
    <mergeCell ref="A30:O30"/>
    <mergeCell ref="A32:O33"/>
    <mergeCell ref="H9:H10"/>
    <mergeCell ref="I9:I10"/>
  </mergeCells>
  <hyperlinks>
    <hyperlink ref="O31" location="_P100118801" tooltip="Bilan / Blance sheet" display="_P100118801" xr:uid="{00000000-0004-0000-0C00-000000000000}"/>
  </hyperlinks>
  <printOptions horizontalCentered="1"/>
  <pageMargins left="0.39370078740157499" right="0.196850393700787" top="0.59055118110236204" bottom="0.59055118110236204" header="0.31496062992126" footer="0.31496062992126"/>
  <pageSetup scale="59" orientation="landscape" r:id="rId1"/>
  <colBreaks count="1" manualBreakCount="1">
    <brk id="1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63">
    <tabColor theme="6" tint="0.39997558519241921"/>
  </sheetPr>
  <dimension ref="A1:G50"/>
  <sheetViews>
    <sheetView topLeftCell="A25" zoomScale="90" zoomScaleNormal="90" workbookViewId="0">
      <selection activeCell="C51" sqref="C51"/>
    </sheetView>
  </sheetViews>
  <sheetFormatPr baseColWidth="10" defaultColWidth="0" defaultRowHeight="15" outlineLevelCol="2"/>
  <cols>
    <col min="1" max="1" width="54.7109375" style="929" customWidth="1"/>
    <col min="2" max="2" width="11" style="929" customWidth="1"/>
    <col min="3" max="3" width="19.28515625" style="929" customWidth="1"/>
    <col min="4" max="4" width="1.42578125" style="929" customWidth="1"/>
    <col min="5" max="6" width="12.7109375" style="929" hidden="1" customWidth="1" outlineLevel="2"/>
    <col min="7" max="7" width="0" style="929" hidden="1" customWidth="1" collapsed="1"/>
    <col min="8" max="16384" width="11.42578125" style="929" hidden="1"/>
  </cols>
  <sheetData>
    <row r="1" spans="1:6" ht="24" customHeight="1">
      <c r="A1" s="959" t="str">
        <f>Identification!A14</f>
        <v>QUÉBEC CHARTERED COMPANY</v>
      </c>
      <c r="B1" s="951"/>
      <c r="C1" s="232" t="str">
        <f>Identification!A15</f>
        <v>ANNUAL STATEMENT</v>
      </c>
      <c r="F1" s="929" t="s">
        <v>2169</v>
      </c>
    </row>
    <row r="2" spans="1:6">
      <c r="A2" s="2172" t="str">
        <f>IF(Langue=0,"ANNEXE "&amp;'T des M - T of C'!A17,"SCHEDULE "&amp;'T des M - T of C'!A17)</f>
        <v>SCHEDULE 1180</v>
      </c>
      <c r="B2" s="2173"/>
      <c r="C2" s="2174"/>
    </row>
    <row r="3" spans="1:6" ht="22.5" customHeight="1">
      <c r="A3" s="1940">
        <f>'300'!$A$3</f>
        <v>0</v>
      </c>
      <c r="B3" s="1941"/>
      <c r="C3" s="1942"/>
    </row>
    <row r="4" spans="1:6" ht="22.5" customHeight="1">
      <c r="A4" s="1767" t="str">
        <f>UPPER('T des M - T of C'!B17)</f>
        <v>OTHER INVESTMENTS</v>
      </c>
      <c r="B4" s="1768"/>
      <c r="C4" s="1769"/>
    </row>
    <row r="5" spans="1:6" ht="22.5" customHeight="1">
      <c r="A5" s="2181" t="str">
        <f>IF(Langue=0,"au "&amp;Identification!J19,"As at "&amp;Identification!J19)</f>
        <v xml:space="preserve">As at </v>
      </c>
      <c r="B5" s="2182"/>
      <c r="C5" s="2183"/>
    </row>
    <row r="6" spans="1:6">
      <c r="A6" s="2088" t="str">
        <f>IF(Langue=0,E6,F6)</f>
        <v>($000)</v>
      </c>
      <c r="B6" s="2089"/>
      <c r="C6" s="2090"/>
      <c r="E6" s="929" t="s">
        <v>325</v>
      </c>
      <c r="F6" s="157" t="s">
        <v>970</v>
      </c>
    </row>
    <row r="7" spans="1:6" ht="11.25" customHeight="1">
      <c r="A7" s="2178"/>
      <c r="B7" s="2179"/>
      <c r="C7" s="2180"/>
      <c r="F7" s="157"/>
    </row>
    <row r="8" spans="1:6">
      <c r="A8" s="1943" t="str">
        <f>IF(Langue=0,E8,F8)</f>
        <v>DESCRIPTION</v>
      </c>
      <c r="B8" s="1944"/>
      <c r="C8" s="2186" t="str">
        <f>IF(Langue=0,E9,F9)</f>
        <v>Amount</v>
      </c>
      <c r="E8" s="929" t="s">
        <v>397</v>
      </c>
      <c r="F8" s="157" t="s">
        <v>397</v>
      </c>
    </row>
    <row r="9" spans="1:6" ht="37.5" customHeight="1">
      <c r="A9" s="2184"/>
      <c r="B9" s="2185"/>
      <c r="C9" s="2187"/>
      <c r="E9" s="929" t="s">
        <v>205</v>
      </c>
      <c r="F9" s="157" t="s">
        <v>1196</v>
      </c>
    </row>
    <row r="10" spans="1:6" ht="15" customHeight="1">
      <c r="A10" s="2188" t="s">
        <v>377</v>
      </c>
      <c r="B10" s="2189"/>
      <c r="C10" s="536" t="s">
        <v>376</v>
      </c>
      <c r="F10" s="157"/>
    </row>
    <row r="11" spans="1:6" ht="15" customHeight="1">
      <c r="A11" s="1195"/>
      <c r="B11" s="379" t="s">
        <v>385</v>
      </c>
      <c r="C11" s="1196"/>
    </row>
    <row r="12" spans="1:6" ht="15" customHeight="1">
      <c r="A12" s="1195"/>
      <c r="B12" s="379" t="s">
        <v>194</v>
      </c>
      <c r="C12" s="1196"/>
    </row>
    <row r="13" spans="1:6" ht="15" customHeight="1">
      <c r="A13" s="1195"/>
      <c r="B13" s="379" t="s">
        <v>195</v>
      </c>
      <c r="C13" s="1196"/>
    </row>
    <row r="14" spans="1:6" ht="15" customHeight="1">
      <c r="A14" s="1195"/>
      <c r="B14" s="379" t="s">
        <v>200</v>
      </c>
      <c r="C14" s="1196"/>
    </row>
    <row r="15" spans="1:6" ht="15" customHeight="1">
      <c r="A15" s="1195"/>
      <c r="B15" s="379" t="s">
        <v>347</v>
      </c>
      <c r="C15" s="1196"/>
      <c r="F15" s="929" t="s">
        <v>324</v>
      </c>
    </row>
    <row r="16" spans="1:6" ht="15" customHeight="1">
      <c r="A16" s="1195"/>
      <c r="B16" s="379" t="s">
        <v>181</v>
      </c>
      <c r="C16" s="1196"/>
    </row>
    <row r="17" spans="1:3" ht="15" customHeight="1">
      <c r="A17" s="1195"/>
      <c r="B17" s="379" t="s">
        <v>188</v>
      </c>
      <c r="C17" s="1196"/>
    </row>
    <row r="18" spans="1:3" ht="15" customHeight="1">
      <c r="A18" s="1195"/>
      <c r="B18" s="379" t="s">
        <v>191</v>
      </c>
      <c r="C18" s="1196"/>
    </row>
    <row r="19" spans="1:3" ht="15" customHeight="1">
      <c r="A19" s="1195"/>
      <c r="B19" s="379" t="s">
        <v>396</v>
      </c>
      <c r="C19" s="1196"/>
    </row>
    <row r="20" spans="1:3" ht="15" customHeight="1">
      <c r="A20" s="1195"/>
      <c r="B20" s="1082">
        <v>100</v>
      </c>
      <c r="C20" s="1196"/>
    </row>
    <row r="21" spans="1:3" ht="15" customHeight="1">
      <c r="A21" s="1195"/>
      <c r="B21" s="1082">
        <v>110</v>
      </c>
      <c r="C21" s="1196"/>
    </row>
    <row r="22" spans="1:3" ht="15" customHeight="1">
      <c r="A22" s="1195"/>
      <c r="B22" s="1082">
        <v>120</v>
      </c>
      <c r="C22" s="1196"/>
    </row>
    <row r="23" spans="1:3" ht="15" customHeight="1">
      <c r="A23" s="1195"/>
      <c r="B23" s="1082">
        <v>130</v>
      </c>
      <c r="C23" s="1196"/>
    </row>
    <row r="24" spans="1:3" ht="15" customHeight="1">
      <c r="A24" s="1195"/>
      <c r="B24" s="1082">
        <v>140</v>
      </c>
      <c r="C24" s="1196"/>
    </row>
    <row r="25" spans="1:3" ht="15" customHeight="1">
      <c r="A25" s="1195"/>
      <c r="B25" s="1082">
        <v>150</v>
      </c>
      <c r="C25" s="1196"/>
    </row>
    <row r="26" spans="1:3" ht="15" customHeight="1">
      <c r="A26" s="1195"/>
      <c r="B26" s="1082">
        <v>160</v>
      </c>
      <c r="C26" s="1196"/>
    </row>
    <row r="27" spans="1:3" ht="15" customHeight="1">
      <c r="A27" s="1195"/>
      <c r="B27" s="1082">
        <v>170</v>
      </c>
      <c r="C27" s="1196"/>
    </row>
    <row r="28" spans="1:3" ht="15" customHeight="1">
      <c r="A28" s="1195"/>
      <c r="B28" s="1082">
        <v>180</v>
      </c>
      <c r="C28" s="1196"/>
    </row>
    <row r="29" spans="1:3" ht="15" customHeight="1">
      <c r="A29" s="1195"/>
      <c r="B29" s="1082">
        <v>190</v>
      </c>
      <c r="C29" s="1196"/>
    </row>
    <row r="30" spans="1:3" ht="15" customHeight="1">
      <c r="A30" s="1195"/>
      <c r="B30" s="1082">
        <v>200</v>
      </c>
      <c r="C30" s="1196"/>
    </row>
    <row r="31" spans="1:3" ht="15" customHeight="1">
      <c r="A31" s="1195"/>
      <c r="B31" s="1082">
        <v>210</v>
      </c>
      <c r="C31" s="1196"/>
    </row>
    <row r="32" spans="1:3" ht="15" customHeight="1">
      <c r="A32" s="1195"/>
      <c r="B32" s="1082">
        <v>220</v>
      </c>
      <c r="C32" s="1196"/>
    </row>
    <row r="33" spans="1:3" ht="15" customHeight="1">
      <c r="A33" s="1195"/>
      <c r="B33" s="1082">
        <v>230</v>
      </c>
      <c r="C33" s="1196"/>
    </row>
    <row r="34" spans="1:3" ht="15" customHeight="1">
      <c r="A34" s="1195"/>
      <c r="B34" s="1082">
        <v>240</v>
      </c>
      <c r="C34" s="1196"/>
    </row>
    <row r="35" spans="1:3" ht="15" customHeight="1">
      <c r="A35" s="1195"/>
      <c r="B35" s="1082">
        <v>250</v>
      </c>
      <c r="C35" s="1196"/>
    </row>
    <row r="36" spans="1:3" ht="15" customHeight="1">
      <c r="A36" s="1195"/>
      <c r="B36" s="1082">
        <v>260</v>
      </c>
      <c r="C36" s="1196"/>
    </row>
    <row r="37" spans="1:3" ht="15" customHeight="1">
      <c r="A37" s="1195"/>
      <c r="B37" s="1082">
        <v>270</v>
      </c>
      <c r="C37" s="1196"/>
    </row>
    <row r="38" spans="1:3" ht="15" customHeight="1">
      <c r="A38" s="1195"/>
      <c r="B38" s="1082">
        <v>280</v>
      </c>
      <c r="C38" s="1196"/>
    </row>
    <row r="39" spans="1:3">
      <c r="A39" s="1197"/>
      <c r="B39" s="1082">
        <v>290</v>
      </c>
      <c r="C39" s="1196"/>
    </row>
    <row r="40" spans="1:3" ht="22.5" customHeight="1">
      <c r="A40" s="1046" t="s">
        <v>80</v>
      </c>
      <c r="B40" s="1041">
        <v>299</v>
      </c>
      <c r="C40" s="1194">
        <f>SUM(C11:C39)</f>
        <v>0</v>
      </c>
    </row>
    <row r="41" spans="1:3">
      <c r="A41" s="1744"/>
      <c r="B41" s="1745"/>
      <c r="C41" s="1696"/>
    </row>
    <row r="42" spans="1:3">
      <c r="A42" s="2"/>
      <c r="B42" s="1"/>
      <c r="C42" s="1696"/>
    </row>
    <row r="43" spans="1:3">
      <c r="A43" s="2"/>
      <c r="B43" s="1"/>
      <c r="C43" s="1696"/>
    </row>
    <row r="44" spans="1:3">
      <c r="A44" s="2"/>
      <c r="B44" s="1"/>
      <c r="C44" s="1696"/>
    </row>
    <row r="45" spans="1:3">
      <c r="A45" s="2"/>
      <c r="B45" s="1"/>
      <c r="C45" s="1696"/>
    </row>
    <row r="46" spans="1:3">
      <c r="A46" s="2190">
        <f>+'1100.4'!A34:O34+1</f>
        <v>21</v>
      </c>
      <c r="B46" s="1753"/>
      <c r="C46" s="1754"/>
    </row>
    <row r="48" spans="1:3" ht="10.5" customHeight="1"/>
    <row r="50" ht="7.5" customHeight="1"/>
  </sheetData>
  <sheetProtection algorithmName="SHA-512" hashValue="mSXRQ0olccLaIaUKfoloY9e9PSuM8zTTfh7emCv4CDGN0jtll7UMV1DLIGokvFf8MaPoJCBIL0VJN7ulsS2dQw==" saltValue="PDLpv1wzkX93WNy/BLF5GA==" spinCount="100000" sheet="1" objects="1" scenarios="1"/>
  <mergeCells count="11">
    <mergeCell ref="A8:B9"/>
    <mergeCell ref="C8:C9"/>
    <mergeCell ref="A10:B10"/>
    <mergeCell ref="A41:C45"/>
    <mergeCell ref="A46:C46"/>
    <mergeCell ref="A7:C7"/>
    <mergeCell ref="A2:C2"/>
    <mergeCell ref="A3:C3"/>
    <mergeCell ref="A4:C4"/>
    <mergeCell ref="A5:C5"/>
    <mergeCell ref="A6:C6"/>
  </mergeCells>
  <hyperlinks>
    <hyperlink ref="C40" location="_P100118001" tooltip="Annexe\Schedule 100" display="_P100118001" xr:uid="{00000000-0004-0000-0D00-000000000000}"/>
  </hyperlinks>
  <printOptions horizontalCentered="1"/>
  <pageMargins left="0.39370078740157499" right="0.39370078740157499" top="1.11555118110236" bottom="0.59055118110236204" header="0.31496062992126" footer="0.31496062992126"/>
  <pageSetup scale="7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0000000-000E-0000-0D00-000002000000}">
            <xm:f>'\Coopératives\[Formulaire COOP_ 2015_VF_1.1.1.xlsx]Feuil1'!#REF!=0</xm:f>
            <x14:dxf>
              <font>
                <color theme="0"/>
              </font>
            </x14:dxf>
          </x14:cfRule>
          <xm:sqref>A4:B4</xm:sqref>
        </x14:conditionalFormatting>
        <x14:conditionalFormatting xmlns:xm="http://schemas.microsoft.com/office/excel/2006/main">
          <x14:cfRule type="expression" priority="1" id="{00000000-000E-0000-0D00-000001000000}">
            <xm:f>'\Coopératives\[Formulaire COOP_ 2015_VF_1.1.1.xlsx]Feuil1'!#REF!=0</xm:f>
            <x14:dxf>
              <font>
                <color theme="0"/>
              </font>
            </x14:dxf>
          </x14:cfRule>
          <xm:sqref>A6:B6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22">
    <tabColor theme="6" tint="0.39997558519241921"/>
  </sheetPr>
  <dimension ref="A1:K45"/>
  <sheetViews>
    <sheetView zoomScale="90" zoomScaleNormal="90" workbookViewId="0">
      <selection activeCell="A22" sqref="A22:G44"/>
    </sheetView>
  </sheetViews>
  <sheetFormatPr baseColWidth="10" defaultColWidth="0" defaultRowHeight="15" outlineLevelCol="1"/>
  <cols>
    <col min="1" max="1" width="6.42578125" style="929" customWidth="1"/>
    <col min="2" max="2" width="36" style="929" customWidth="1"/>
    <col min="3" max="7" width="19.28515625" style="929" customWidth="1"/>
    <col min="8" max="8" width="1.42578125" style="929" customWidth="1"/>
    <col min="9" max="9" width="48.28515625" style="929" hidden="1" customWidth="1" outlineLevel="1"/>
    <col min="10" max="10" width="45.85546875" style="929" hidden="1" customWidth="1" outlineLevel="1"/>
    <col min="11" max="11" width="0" style="929" hidden="1" customWidth="1" collapsed="1"/>
    <col min="12" max="16384" width="11.42578125" style="929" hidden="1"/>
  </cols>
  <sheetData>
    <row r="1" spans="1:10" s="947" customFormat="1" ht="24" customHeight="1">
      <c r="A1" s="2206" t="str">
        <f>Identification!A14</f>
        <v>QUÉBEC CHARTERED COMPANY</v>
      </c>
      <c r="B1" s="2207"/>
      <c r="C1" s="2207"/>
      <c r="D1" s="2207"/>
      <c r="E1" s="2207"/>
      <c r="F1" s="951"/>
      <c r="G1" s="567" t="str">
        <f>Identification!A15</f>
        <v>ANNUAL STATEMENT</v>
      </c>
      <c r="I1" s="929"/>
      <c r="J1" s="929"/>
    </row>
    <row r="2" spans="1:10">
      <c r="A2" s="2172" t="str">
        <f>IF(Langue=0,"ANNEXE "&amp;'T des M - T of C'!A18,"SCHEDULE "&amp;'T des M - T of C'!A18)</f>
        <v>SCHEDULE 1190</v>
      </c>
      <c r="B2" s="2173"/>
      <c r="C2" s="2173"/>
      <c r="D2" s="2173"/>
      <c r="E2" s="2173"/>
      <c r="F2" s="2173"/>
      <c r="G2" s="2174"/>
    </row>
    <row r="3" spans="1:10" ht="22.5" customHeight="1">
      <c r="A3" s="1940">
        <f>'300'!$A$3</f>
        <v>0</v>
      </c>
      <c r="B3" s="1941"/>
      <c r="C3" s="1941"/>
      <c r="D3" s="1941"/>
      <c r="E3" s="1941"/>
      <c r="F3" s="1941"/>
      <c r="G3" s="1942"/>
    </row>
    <row r="4" spans="1:10" ht="22.5" customHeight="1">
      <c r="A4" s="1767" t="str">
        <f>UPPER('T des M - T of C'!B18)</f>
        <v>SECURITIES - RESALE AGREEMENTS AND REPURCHASE AGREEMENTS </v>
      </c>
      <c r="B4" s="1768"/>
      <c r="C4" s="1768"/>
      <c r="D4" s="1768"/>
      <c r="E4" s="1768"/>
      <c r="F4" s="1768"/>
      <c r="G4" s="1769"/>
    </row>
    <row r="5" spans="1:10" ht="22.5" customHeight="1">
      <c r="A5" s="1946" t="str">
        <f>IF(Langue=0,"au "&amp;Identification!J19,"As at "&amp;Identification!J19)</f>
        <v xml:space="preserve">As at </v>
      </c>
      <c r="B5" s="1947"/>
      <c r="C5" s="1947"/>
      <c r="D5" s="1947"/>
      <c r="E5" s="1947"/>
      <c r="F5" s="1947"/>
      <c r="G5" s="1948"/>
    </row>
    <row r="6" spans="1:10">
      <c r="A6" s="2169" t="str">
        <f>IF(Langue=0,I6,J6)</f>
        <v>($000)</v>
      </c>
      <c r="B6" s="2170"/>
      <c r="C6" s="2170"/>
      <c r="D6" s="2170"/>
      <c r="E6" s="2170"/>
      <c r="F6" s="2170"/>
      <c r="G6" s="2171"/>
      <c r="I6" s="929" t="s">
        <v>325</v>
      </c>
      <c r="J6" s="157" t="s">
        <v>970</v>
      </c>
    </row>
    <row r="7" spans="1:10" ht="11.25" customHeight="1">
      <c r="A7" s="2191"/>
      <c r="B7" s="2192"/>
      <c r="C7" s="2192"/>
      <c r="D7" s="2192"/>
      <c r="E7" s="2192"/>
      <c r="F7" s="2192"/>
      <c r="G7" s="2193"/>
      <c r="J7" s="157"/>
    </row>
    <row r="8" spans="1:10" ht="15" customHeight="1">
      <c r="A8" s="2197" t="s">
        <v>397</v>
      </c>
      <c r="B8" s="2198"/>
      <c r="C8" s="2201" t="str">
        <f>IF(Langue=0,I23,J23)</f>
        <v>Amount Recognized as an Asset</v>
      </c>
      <c r="D8" s="2201" t="str">
        <f>IF(Langue=0,I24,J24)</f>
        <v>Amount Recognized as a Liability</v>
      </c>
      <c r="E8" s="2203" t="str">
        <f>IF(Langue=0,I25,J25)</f>
        <v>Assets from Third Parties</v>
      </c>
      <c r="F8" s="2204"/>
      <c r="G8" s="2205"/>
      <c r="J8" s="157"/>
    </row>
    <row r="9" spans="1:10" ht="52.5" customHeight="1">
      <c r="A9" s="2199"/>
      <c r="B9" s="2200"/>
      <c r="C9" s="2202"/>
      <c r="D9" s="2202"/>
      <c r="E9" s="1023" t="str">
        <f>IF(Langue=0,I26,J26)</f>
        <v>Collateral Sold or Repledged</v>
      </c>
      <c r="F9" s="1023" t="str">
        <f>IF(Langue=0,I27,J27)</f>
        <v>Unsold Portion or Reassigned as Collateral</v>
      </c>
      <c r="G9" s="1023" t="str">
        <f>IF(Langue=0,I28,J28)</f>
        <v>Net Amount</v>
      </c>
      <c r="J9" s="157"/>
    </row>
    <row r="10" spans="1:10">
      <c r="A10" s="1019"/>
      <c r="B10" s="648" t="s">
        <v>377</v>
      </c>
      <c r="C10" s="619" t="s">
        <v>376</v>
      </c>
      <c r="D10" s="619" t="s">
        <v>378</v>
      </c>
      <c r="E10" s="619" t="s">
        <v>379</v>
      </c>
      <c r="F10" s="619" t="s">
        <v>380</v>
      </c>
      <c r="G10" s="619" t="s">
        <v>381</v>
      </c>
      <c r="J10" s="157"/>
    </row>
    <row r="11" spans="1:10">
      <c r="A11" s="266" t="s">
        <v>385</v>
      </c>
      <c r="B11" s="365" t="str">
        <f>IF(Langue=0,I11,J11)</f>
        <v>Bank of Canada</v>
      </c>
      <c r="C11" s="1198"/>
      <c r="D11" s="1198"/>
      <c r="E11" s="1198"/>
      <c r="F11" s="1198"/>
      <c r="G11" s="1199">
        <f>+E11-F11</f>
        <v>0</v>
      </c>
      <c r="I11" s="929" t="s">
        <v>541</v>
      </c>
      <c r="J11" s="157" t="s">
        <v>1400</v>
      </c>
    </row>
    <row r="12" spans="1:10" ht="15" customHeight="1">
      <c r="A12" s="266" t="s">
        <v>194</v>
      </c>
      <c r="B12" s="365" t="str">
        <f>IF(Langue=0,I12,J12)</f>
        <v>Canadian Financial Institutions</v>
      </c>
      <c r="C12" s="1198"/>
      <c r="D12" s="1198"/>
      <c r="E12" s="1198"/>
      <c r="F12" s="1198"/>
      <c r="G12" s="1199">
        <f t="shared" ref="G12:G20" si="0">+E12-F12</f>
        <v>0</v>
      </c>
      <c r="I12" s="929" t="s">
        <v>542</v>
      </c>
      <c r="J12" s="157" t="s">
        <v>1401</v>
      </c>
    </row>
    <row r="13" spans="1:10" ht="15" customHeight="1">
      <c r="A13" s="266" t="s">
        <v>195</v>
      </c>
      <c r="B13" s="365" t="str">
        <f>IF(Langue=0,I13,J13)</f>
        <v>Foreign Financial Institutions</v>
      </c>
      <c r="C13" s="1198"/>
      <c r="D13" s="1198"/>
      <c r="E13" s="1198"/>
      <c r="F13" s="1198"/>
      <c r="G13" s="1199">
        <f t="shared" si="0"/>
        <v>0</v>
      </c>
      <c r="I13" s="929" t="s">
        <v>543</v>
      </c>
      <c r="J13" s="157" t="s">
        <v>1404</v>
      </c>
    </row>
    <row r="14" spans="1:10" ht="15" customHeight="1">
      <c r="A14" s="266" t="s">
        <v>200</v>
      </c>
      <c r="B14" s="365" t="str">
        <f>IF(Langue=0,I14,J14)</f>
        <v>Federal and Provincial Governments</v>
      </c>
      <c r="C14" s="1198"/>
      <c r="D14" s="1198"/>
      <c r="E14" s="1198"/>
      <c r="F14" s="1198"/>
      <c r="G14" s="1199">
        <f t="shared" si="0"/>
        <v>0</v>
      </c>
      <c r="I14" s="929" t="s">
        <v>544</v>
      </c>
      <c r="J14" s="157" t="s">
        <v>1402</v>
      </c>
    </row>
    <row r="15" spans="1:10" ht="15" customHeight="1">
      <c r="A15" s="266" t="s">
        <v>347</v>
      </c>
      <c r="B15" s="365" t="str">
        <f>IF(Langue=0,I15,J15)</f>
        <v>Foreign Governments</v>
      </c>
      <c r="C15" s="1198"/>
      <c r="D15" s="1198"/>
      <c r="E15" s="1198"/>
      <c r="F15" s="1198"/>
      <c r="G15" s="1199">
        <f t="shared" si="0"/>
        <v>0</v>
      </c>
      <c r="I15" s="929" t="s">
        <v>545</v>
      </c>
      <c r="J15" s="157" t="s">
        <v>1403</v>
      </c>
    </row>
    <row r="16" spans="1:10">
      <c r="A16" s="475" t="s">
        <v>181</v>
      </c>
      <c r="B16" s="1200"/>
      <c r="C16" s="1198"/>
      <c r="D16" s="1198"/>
      <c r="E16" s="1198"/>
      <c r="F16" s="1198"/>
      <c r="G16" s="1199">
        <f t="shared" si="0"/>
        <v>0</v>
      </c>
      <c r="J16" s="157"/>
    </row>
    <row r="17" spans="1:10">
      <c r="A17" s="475" t="s">
        <v>188</v>
      </c>
      <c r="B17" s="1200"/>
      <c r="C17" s="1198"/>
      <c r="D17" s="1198"/>
      <c r="E17" s="1198"/>
      <c r="F17" s="1198"/>
      <c r="G17" s="1199">
        <f t="shared" si="0"/>
        <v>0</v>
      </c>
      <c r="J17" s="157"/>
    </row>
    <row r="18" spans="1:10">
      <c r="A18" s="475" t="s">
        <v>191</v>
      </c>
      <c r="B18" s="1200"/>
      <c r="C18" s="1198"/>
      <c r="D18" s="1198"/>
      <c r="E18" s="1198"/>
      <c r="F18" s="1198"/>
      <c r="G18" s="1199">
        <f t="shared" si="0"/>
        <v>0</v>
      </c>
      <c r="J18" s="157"/>
    </row>
    <row r="19" spans="1:10">
      <c r="A19" s="475" t="s">
        <v>396</v>
      </c>
      <c r="B19" s="1200"/>
      <c r="C19" s="1198"/>
      <c r="D19" s="1198"/>
      <c r="E19" s="1198"/>
      <c r="F19" s="1198"/>
      <c r="G19" s="1199">
        <f t="shared" si="0"/>
        <v>0</v>
      </c>
      <c r="J19" s="157"/>
    </row>
    <row r="20" spans="1:10">
      <c r="A20" s="475">
        <v>100</v>
      </c>
      <c r="B20" s="1201"/>
      <c r="C20" s="1198"/>
      <c r="D20" s="1198"/>
      <c r="E20" s="1198"/>
      <c r="F20" s="1198"/>
      <c r="G20" s="1199">
        <f t="shared" si="0"/>
        <v>0</v>
      </c>
      <c r="J20" s="157"/>
    </row>
    <row r="21" spans="1:10" s="939" customFormat="1" ht="22.5" customHeight="1">
      <c r="A21" s="271">
        <v>199</v>
      </c>
      <c r="B21" s="649" t="s">
        <v>80</v>
      </c>
      <c r="C21" s="1464">
        <f>SUM(C11:C20)</f>
        <v>0</v>
      </c>
      <c r="D21" s="1202">
        <f>SUM(D11:D20)</f>
        <v>0</v>
      </c>
      <c r="E21" s="1203">
        <f>SUM(E11:E20)</f>
        <v>0</v>
      </c>
      <c r="F21" s="1203">
        <f>SUM(F11:F20)</f>
        <v>0</v>
      </c>
      <c r="G21" s="1204">
        <f>SUM(G11:G20)</f>
        <v>0</v>
      </c>
      <c r="I21" s="929"/>
      <c r="J21" s="157"/>
    </row>
    <row r="22" spans="1:10">
      <c r="A22" s="1744"/>
      <c r="B22" s="1745"/>
      <c r="C22" s="1"/>
      <c r="D22" s="1"/>
      <c r="E22" s="1"/>
      <c r="F22" s="1"/>
      <c r="G22" s="1696"/>
      <c r="I22" s="950" t="s">
        <v>397</v>
      </c>
      <c r="J22" s="174" t="s">
        <v>397</v>
      </c>
    </row>
    <row r="23" spans="1:10">
      <c r="A23" s="2"/>
      <c r="B23" s="1"/>
      <c r="C23" s="1"/>
      <c r="D23" s="1"/>
      <c r="E23" s="1"/>
      <c r="F23" s="1"/>
      <c r="G23" s="1696"/>
      <c r="I23" s="928" t="s">
        <v>536</v>
      </c>
      <c r="J23" s="398" t="s">
        <v>1637</v>
      </c>
    </row>
    <row r="24" spans="1:10">
      <c r="A24" s="2"/>
      <c r="B24" s="1"/>
      <c r="C24" s="1"/>
      <c r="D24" s="1"/>
      <c r="E24" s="1"/>
      <c r="F24" s="1"/>
      <c r="G24" s="1696"/>
      <c r="I24" s="928" t="s">
        <v>775</v>
      </c>
      <c r="J24" s="398" t="s">
        <v>1638</v>
      </c>
    </row>
    <row r="25" spans="1:10">
      <c r="A25" s="2"/>
      <c r="B25" s="1"/>
      <c r="C25" s="1"/>
      <c r="D25" s="1"/>
      <c r="E25" s="1"/>
      <c r="F25" s="1"/>
      <c r="G25" s="1696"/>
      <c r="I25" s="928" t="s">
        <v>537</v>
      </c>
      <c r="J25" s="398" t="s">
        <v>1639</v>
      </c>
    </row>
    <row r="26" spans="1:10">
      <c r="A26" s="2"/>
      <c r="B26" s="1"/>
      <c r="C26" s="1"/>
      <c r="D26" s="1"/>
      <c r="E26" s="1"/>
      <c r="F26" s="1"/>
      <c r="G26" s="1696"/>
      <c r="I26" s="928" t="s">
        <v>538</v>
      </c>
      <c r="J26" s="398" t="s">
        <v>1640</v>
      </c>
    </row>
    <row r="27" spans="1:10">
      <c r="A27" s="2"/>
      <c r="B27" s="1"/>
      <c r="C27" s="1"/>
      <c r="D27" s="1"/>
      <c r="E27" s="1"/>
      <c r="F27" s="1"/>
      <c r="G27" s="1696"/>
      <c r="I27" s="928" t="s">
        <v>539</v>
      </c>
      <c r="J27" s="398" t="s">
        <v>1641</v>
      </c>
    </row>
    <row r="28" spans="1:10">
      <c r="A28" s="2"/>
      <c r="B28" s="1"/>
      <c r="C28" s="1"/>
      <c r="D28" s="1"/>
      <c r="E28" s="1"/>
      <c r="F28" s="1"/>
      <c r="G28" s="1696"/>
      <c r="I28" s="928" t="s">
        <v>540</v>
      </c>
      <c r="J28" s="398" t="s">
        <v>1399</v>
      </c>
    </row>
    <row r="29" spans="1:10">
      <c r="A29" s="2"/>
      <c r="B29" s="1"/>
      <c r="C29" s="1"/>
      <c r="D29" s="1"/>
      <c r="E29" s="1"/>
      <c r="F29" s="1"/>
      <c r="G29" s="1696"/>
      <c r="I29" s="1019"/>
      <c r="J29" s="639"/>
    </row>
    <row r="30" spans="1:10">
      <c r="A30" s="2"/>
      <c r="B30" s="1"/>
      <c r="C30" s="1"/>
      <c r="D30" s="1"/>
      <c r="E30" s="1"/>
      <c r="F30" s="1"/>
      <c r="G30" s="1696"/>
    </row>
    <row r="31" spans="1:10">
      <c r="A31" s="2"/>
      <c r="B31" s="1"/>
      <c r="C31" s="1"/>
      <c r="D31" s="1"/>
      <c r="E31" s="1"/>
      <c r="F31" s="1"/>
      <c r="G31" s="1696"/>
    </row>
    <row r="32" spans="1:10">
      <c r="A32" s="2"/>
      <c r="B32" s="1"/>
      <c r="C32" s="1"/>
      <c r="D32" s="1"/>
      <c r="E32" s="1"/>
      <c r="F32" s="1"/>
      <c r="G32" s="1696"/>
    </row>
    <row r="33" spans="1:7">
      <c r="A33" s="2"/>
      <c r="B33" s="1"/>
      <c r="C33" s="1"/>
      <c r="D33" s="1"/>
      <c r="E33" s="1"/>
      <c r="F33" s="1"/>
      <c r="G33" s="1696"/>
    </row>
    <row r="34" spans="1:7">
      <c r="A34" s="2"/>
      <c r="B34" s="1"/>
      <c r="C34" s="1"/>
      <c r="D34" s="1"/>
      <c r="E34" s="1"/>
      <c r="F34" s="1"/>
      <c r="G34" s="1696"/>
    </row>
    <row r="35" spans="1:7">
      <c r="A35" s="2"/>
      <c r="B35" s="1"/>
      <c r="C35" s="1"/>
      <c r="D35" s="1"/>
      <c r="E35" s="1"/>
      <c r="F35" s="1"/>
      <c r="G35" s="1696"/>
    </row>
    <row r="36" spans="1:7">
      <c r="A36" s="2"/>
      <c r="B36" s="1"/>
      <c r="C36" s="1"/>
      <c r="D36" s="1"/>
      <c r="E36" s="1"/>
      <c r="F36" s="1"/>
      <c r="G36" s="1696"/>
    </row>
    <row r="37" spans="1:7">
      <c r="A37" s="2"/>
      <c r="B37" s="1"/>
      <c r="C37" s="1"/>
      <c r="D37" s="1"/>
      <c r="E37" s="1"/>
      <c r="F37" s="1"/>
      <c r="G37" s="1696"/>
    </row>
    <row r="38" spans="1:7">
      <c r="A38" s="2"/>
      <c r="B38" s="1"/>
      <c r="C38" s="1"/>
      <c r="D38" s="1"/>
      <c r="E38" s="1"/>
      <c r="F38" s="1"/>
      <c r="G38" s="1696"/>
    </row>
    <row r="39" spans="1:7">
      <c r="A39" s="2"/>
      <c r="B39" s="1"/>
      <c r="C39" s="1"/>
      <c r="D39" s="1"/>
      <c r="E39" s="1"/>
      <c r="F39" s="1"/>
      <c r="G39" s="1696"/>
    </row>
    <row r="40" spans="1:7">
      <c r="A40" s="2"/>
      <c r="B40" s="1"/>
      <c r="C40" s="1"/>
      <c r="D40" s="1"/>
      <c r="E40" s="1"/>
      <c r="F40" s="1"/>
      <c r="G40" s="1696"/>
    </row>
    <row r="41" spans="1:7">
      <c r="A41" s="2"/>
      <c r="B41" s="1"/>
      <c r="C41" s="1"/>
      <c r="D41" s="1"/>
      <c r="E41" s="1"/>
      <c r="F41" s="1"/>
      <c r="G41" s="1696"/>
    </row>
    <row r="42" spans="1:7">
      <c r="A42" s="2"/>
      <c r="B42" s="1"/>
      <c r="C42" s="1"/>
      <c r="D42" s="1"/>
      <c r="E42" s="1"/>
      <c r="F42" s="1"/>
      <c r="G42" s="1696"/>
    </row>
    <row r="43" spans="1:7">
      <c r="A43" s="2"/>
      <c r="B43" s="1"/>
      <c r="C43" s="1"/>
      <c r="D43" s="1"/>
      <c r="E43" s="1"/>
      <c r="F43" s="1"/>
      <c r="G43" s="1696"/>
    </row>
    <row r="44" spans="1:7">
      <c r="A44" s="2"/>
      <c r="B44" s="1"/>
      <c r="C44" s="1"/>
      <c r="D44" s="1"/>
      <c r="E44" s="1"/>
      <c r="F44" s="1"/>
      <c r="G44" s="1696"/>
    </row>
    <row r="45" spans="1:7">
      <c r="A45" s="2194">
        <f>+'1180'!A46:C46+1</f>
        <v>22</v>
      </c>
      <c r="B45" s="2195"/>
      <c r="C45" s="2195"/>
      <c r="D45" s="2195"/>
      <c r="E45" s="2195"/>
      <c r="F45" s="2195"/>
      <c r="G45" s="2196"/>
    </row>
  </sheetData>
  <sheetProtection algorithmName="SHA-512" hashValue="BmP7Sl5eQpJZUtkQ1yZuA3IurWZZnwIXKNyrPNU31xgPjyUJLRvGobQQkAoLGyDBs78lOOMjxvS3KfVTeQsfvg==" saltValue="PKrVYHNwV/qmdr5WtZIYwg==" spinCount="100000" sheet="1" objects="1" scenarios="1"/>
  <mergeCells count="13">
    <mergeCell ref="A2:G2"/>
    <mergeCell ref="A3:G3"/>
    <mergeCell ref="A4:G4"/>
    <mergeCell ref="A5:G5"/>
    <mergeCell ref="A1:E1"/>
    <mergeCell ref="A6:G6"/>
    <mergeCell ref="A7:G7"/>
    <mergeCell ref="A22:G44"/>
    <mergeCell ref="A45:G45"/>
    <mergeCell ref="A8:B9"/>
    <mergeCell ref="C8:C9"/>
    <mergeCell ref="E8:G8"/>
    <mergeCell ref="D8:D9"/>
  </mergeCells>
  <hyperlinks>
    <hyperlink ref="C21" location="_P100119002" tooltip="Bilan - Ligne 1190 / Balance Sheet - Line 1190" display="_100_1190_02" xr:uid="{00000000-0004-0000-0E00-000000000000}"/>
    <hyperlink ref="D21" location="_P100231001" tooltip="Bilan - Ligne 2310 / Balance Sheet - Line 2310" display="_P100231001" xr:uid="{00000000-0004-0000-0E00-000001000000}"/>
  </hyperlinks>
  <printOptions horizontalCentered="1"/>
  <pageMargins left="0.39370078740157499" right="0.39370078740157499" top="1.11555118110236" bottom="0.59055118110236204" header="0.31496062992126" footer="0.31496062992126"/>
  <pageSetup scale="67" orientation="portrait" r:id="rId1"/>
  <ignoredErrors>
    <ignoredError sqref="A11:A19"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23">
    <tabColor theme="6" tint="0.59990234076967686"/>
    <pageSetUpPr fitToPage="1"/>
  </sheetPr>
  <dimension ref="A1:XFC49"/>
  <sheetViews>
    <sheetView zoomScale="90" zoomScaleNormal="90" zoomScaleSheetLayoutView="80" workbookViewId="0">
      <selection activeCell="K15" sqref="K15"/>
    </sheetView>
  </sheetViews>
  <sheetFormatPr baseColWidth="10" defaultColWidth="0" defaultRowHeight="15" outlineLevelCol="1"/>
  <cols>
    <col min="1" max="1" width="4.7109375" style="929" customWidth="1"/>
    <col min="2" max="2" width="41.42578125" style="929" customWidth="1"/>
    <col min="3" max="3" width="6" style="929" customWidth="1"/>
    <col min="4" max="9" width="12.7109375" style="1447" customWidth="1"/>
    <col min="10" max="10" width="15" style="1447" customWidth="1"/>
    <col min="11" max="11" width="19.28515625" style="1447" customWidth="1"/>
    <col min="12" max="12" width="25.28515625" style="929" customWidth="1"/>
    <col min="13" max="13" width="4.7109375" style="929" hidden="1" customWidth="1"/>
    <col min="14" max="14" width="48.140625" style="929" hidden="1" customWidth="1" outlineLevel="1"/>
    <col min="15" max="15" width="40.28515625" style="929" hidden="1" customWidth="1" outlineLevel="1"/>
    <col min="16" max="16" width="8.5703125" style="929" hidden="1" customWidth="1" collapsed="1"/>
    <col min="17" max="17" width="0" style="929" hidden="1" customWidth="1"/>
    <col min="18" max="18" width="8.5703125" style="929" hidden="1" customWidth="1"/>
    <col min="19" max="16383" width="11.42578125" style="929" hidden="1"/>
    <col min="16384" max="16384" width="15.42578125" style="929" customWidth="1"/>
  </cols>
  <sheetData>
    <row r="1" spans="1:16" ht="24" customHeight="1">
      <c r="A1" s="1779" t="str">
        <f>Identification!A14</f>
        <v>QUÉBEC CHARTERED COMPANY</v>
      </c>
      <c r="B1" s="1780"/>
      <c r="C1" s="1780"/>
      <c r="D1" s="1780"/>
      <c r="E1" s="1780"/>
      <c r="F1" s="1780"/>
      <c r="G1" s="747"/>
      <c r="H1" s="747"/>
      <c r="I1" s="747"/>
      <c r="J1" s="1450"/>
      <c r="K1" s="568" t="str">
        <f>Identification!A15</f>
        <v>ANNUAL STATEMENT</v>
      </c>
    </row>
    <row r="2" spans="1:16">
      <c r="A2" s="2172" t="str">
        <f>IF(Langue=0,"ANNEXE "&amp;'T des M - T of C'!A19,"SCHEDULE "&amp;'T des M - T of C'!A19)</f>
        <v>SCHEDULE 1200</v>
      </c>
      <c r="B2" s="2173"/>
      <c r="C2" s="2173"/>
      <c r="D2" s="2173"/>
      <c r="E2" s="2173"/>
      <c r="F2" s="2173"/>
      <c r="G2" s="2173"/>
      <c r="H2" s="2173"/>
      <c r="I2" s="2173"/>
      <c r="J2" s="2173"/>
      <c r="K2" s="2174"/>
    </row>
    <row r="3" spans="1:16" ht="22.5" customHeight="1">
      <c r="A3" s="1940">
        <f>'300'!$A$3</f>
        <v>0</v>
      </c>
      <c r="B3" s="1941"/>
      <c r="C3" s="1941"/>
      <c r="D3" s="1941"/>
      <c r="E3" s="1941"/>
      <c r="F3" s="1941"/>
      <c r="G3" s="1941"/>
      <c r="H3" s="1941"/>
      <c r="I3" s="1941"/>
      <c r="J3" s="1941"/>
      <c r="K3" s="1942"/>
    </row>
    <row r="4" spans="1:16" ht="22.5" customHeight="1">
      <c r="A4" s="1767" t="str">
        <f>UPPER('T des M - T of C'!B19)</f>
        <v>LOAN SUMMARY</v>
      </c>
      <c r="B4" s="1768"/>
      <c r="C4" s="1768"/>
      <c r="D4" s="1768"/>
      <c r="E4" s="1768"/>
      <c r="F4" s="1768"/>
      <c r="G4" s="1768"/>
      <c r="H4" s="1768"/>
      <c r="I4" s="1768"/>
      <c r="J4" s="1768"/>
      <c r="K4" s="1769"/>
      <c r="L4" s="272"/>
    </row>
    <row r="5" spans="1:16" ht="22.5" customHeight="1">
      <c r="A5" s="1946" t="str">
        <f>IF(Langue=0,"au "&amp;Identification!J19,"As at "&amp;Identification!J19)</f>
        <v xml:space="preserve">As at </v>
      </c>
      <c r="B5" s="1947"/>
      <c r="C5" s="1947"/>
      <c r="D5" s="1947"/>
      <c r="E5" s="1947"/>
      <c r="F5" s="1947"/>
      <c r="G5" s="1947"/>
      <c r="H5" s="1947"/>
      <c r="I5" s="1947"/>
      <c r="J5" s="1947"/>
      <c r="K5" s="1948"/>
      <c r="L5" s="273"/>
      <c r="M5" s="1044"/>
    </row>
    <row r="6" spans="1:16" ht="15" customHeight="1">
      <c r="A6" s="2210" t="str">
        <f>IF(Langue=0,N6,O6)</f>
        <v>($000)</v>
      </c>
      <c r="B6" s="2211"/>
      <c r="C6" s="2211"/>
      <c r="D6" s="2211"/>
      <c r="E6" s="2211"/>
      <c r="F6" s="2211"/>
      <c r="G6" s="2211"/>
      <c r="H6" s="2211"/>
      <c r="I6" s="2211"/>
      <c r="J6" s="2211"/>
      <c r="K6" s="2212"/>
      <c r="L6" s="1079"/>
      <c r="N6" s="692" t="s">
        <v>325</v>
      </c>
      <c r="O6" s="258" t="s">
        <v>970</v>
      </c>
    </row>
    <row r="7" spans="1:16" ht="11.25" customHeight="1">
      <c r="A7" s="2"/>
      <c r="B7" s="1"/>
      <c r="C7" s="1"/>
      <c r="D7" s="1"/>
      <c r="E7" s="1"/>
      <c r="F7" s="1"/>
      <c r="G7" s="1"/>
      <c r="H7" s="1"/>
      <c r="I7" s="1"/>
      <c r="J7" s="1"/>
      <c r="K7" s="1696"/>
      <c r="O7" s="157"/>
    </row>
    <row r="8" spans="1:16">
      <c r="A8" s="2160" t="str">
        <f>IF(Langue=0,N25,O25)</f>
        <v>TYPE</v>
      </c>
      <c r="B8" s="2161"/>
      <c r="C8" s="2213"/>
      <c r="D8" s="1868" t="str">
        <f>IF(Langue=0,N26,O26)</f>
        <v>Number of Loans</v>
      </c>
      <c r="E8" s="1868" t="str">
        <f>IF(Langue=0,N27,O27)</f>
        <v>Gross Balance of Loans</v>
      </c>
      <c r="F8" s="2208" t="str">
        <f>IF(Langue=0,N28,O28)</f>
        <v>Arrears 90 Days and Over</v>
      </c>
      <c r="G8" s="2214" t="str">
        <f>IF(Langue=0,N29,O29)</f>
        <v>Provisions Stage 1</v>
      </c>
      <c r="H8" s="2214" t="str">
        <f>IF(Langue=0,N30,O30)</f>
        <v>Provisions Stage 2</v>
      </c>
      <c r="I8" s="2214" t="str">
        <f>IF(Langue=0,N31,O31)</f>
        <v>Provisions Stage 3</v>
      </c>
      <c r="J8" s="1868" t="str">
        <f>IF(Langue=0,N35,O35)</f>
        <v>Total Provisions</v>
      </c>
      <c r="K8" s="1868" t="str">
        <f>IF(Langue=0,N36,O36)</f>
        <v>Net Loans</v>
      </c>
      <c r="O8" s="157"/>
    </row>
    <row r="9" spans="1:16" ht="47.25" customHeight="1">
      <c r="A9" s="1767"/>
      <c r="B9" s="1768"/>
      <c r="C9" s="1769"/>
      <c r="D9" s="1869"/>
      <c r="E9" s="1869"/>
      <c r="F9" s="2209"/>
      <c r="G9" s="2215"/>
      <c r="H9" s="2215"/>
      <c r="I9" s="2215"/>
      <c r="J9" s="1869"/>
      <c r="K9" s="1869"/>
      <c r="O9" s="157"/>
    </row>
    <row r="10" spans="1:16">
      <c r="A10" s="2155"/>
      <c r="B10" s="2156"/>
      <c r="C10" s="2222"/>
      <c r="D10" s="1515" t="s">
        <v>376</v>
      </c>
      <c r="E10" s="1515" t="s">
        <v>394</v>
      </c>
      <c r="F10" s="1515" t="s">
        <v>395</v>
      </c>
      <c r="G10" s="1516" t="s">
        <v>384</v>
      </c>
      <c r="H10" s="1516" t="s">
        <v>164</v>
      </c>
      <c r="I10" s="1516" t="s">
        <v>145</v>
      </c>
      <c r="J10" s="755" t="s">
        <v>382</v>
      </c>
      <c r="K10" s="755" t="s">
        <v>383</v>
      </c>
      <c r="O10" s="157"/>
    </row>
    <row r="11" spans="1:16" s="967" customFormat="1" ht="22.5" customHeight="1">
      <c r="A11" s="2223" t="str">
        <f>IF(Langue=0,N11,O11)</f>
        <v>Mortgages</v>
      </c>
      <c r="B11" s="2224"/>
      <c r="C11" s="2224"/>
      <c r="D11" s="2224"/>
      <c r="E11" s="2224"/>
      <c r="F11" s="2224"/>
      <c r="G11" s="2224"/>
      <c r="H11" s="2224"/>
      <c r="I11" s="2224"/>
      <c r="J11" s="2224"/>
      <c r="K11" s="2225"/>
      <c r="N11" s="110" t="s">
        <v>83</v>
      </c>
      <c r="O11" s="175" t="s">
        <v>972</v>
      </c>
      <c r="P11" s="929"/>
    </row>
    <row r="12" spans="1:16" ht="15" customHeight="1">
      <c r="A12" s="928"/>
      <c r="B12" s="931" t="str">
        <f>IF(Langue=0,N12,O12)</f>
        <v>Insured Residential</v>
      </c>
      <c r="C12" s="510" t="s">
        <v>385</v>
      </c>
      <c r="D12" s="1517">
        <f>_P121009902</f>
        <v>0</v>
      </c>
      <c r="E12" s="1599">
        <f>SUM(_1210_PH_résidentiels_assurés)</f>
        <v>0</v>
      </c>
      <c r="F12" s="1517">
        <f>+'1210'!G18</f>
        <v>0</v>
      </c>
      <c r="G12" s="1206"/>
      <c r="H12" s="1206"/>
      <c r="I12" s="1206"/>
      <c r="J12" s="1629">
        <f t="shared" ref="J12:J21" si="0">+G12+H12+I12</f>
        <v>0</v>
      </c>
      <c r="K12" s="1602">
        <f t="shared" ref="K12:K21" si="1">E12-J12</f>
        <v>0</v>
      </c>
      <c r="L12" s="956"/>
      <c r="M12" s="274"/>
      <c r="N12" s="110" t="s">
        <v>84</v>
      </c>
      <c r="O12" s="175" t="s">
        <v>1076</v>
      </c>
      <c r="P12" s="967"/>
    </row>
    <row r="13" spans="1:16" ht="15" customHeight="1">
      <c r="A13" s="928"/>
      <c r="B13" s="931" t="str">
        <f>IF(Langue=0,N13,O13)</f>
        <v>Uninsured Residential</v>
      </c>
      <c r="C13" s="510" t="s">
        <v>194</v>
      </c>
      <c r="D13" s="1517">
        <f>_P121039909</f>
        <v>0</v>
      </c>
      <c r="E13" s="1599">
        <f>SUM(_1210_PH_résidentiels_non_assurés)</f>
        <v>0</v>
      </c>
      <c r="F13" s="1517">
        <f>_P121039913</f>
        <v>0</v>
      </c>
      <c r="G13" s="1206"/>
      <c r="H13" s="1206"/>
      <c r="I13" s="1206"/>
      <c r="J13" s="1629">
        <f t="shared" si="0"/>
        <v>0</v>
      </c>
      <c r="K13" s="1602">
        <f t="shared" si="1"/>
        <v>0</v>
      </c>
      <c r="M13" s="274"/>
      <c r="N13" s="110" t="s">
        <v>85</v>
      </c>
      <c r="O13" s="175" t="s">
        <v>1077</v>
      </c>
      <c r="P13" s="18"/>
    </row>
    <row r="14" spans="1:16" ht="15" customHeight="1">
      <c r="A14" s="928"/>
      <c r="B14" s="931" t="str">
        <f>IF(Langue=0,N14,O14)</f>
        <v>Non-residential</v>
      </c>
      <c r="C14" s="510" t="s">
        <v>195</v>
      </c>
      <c r="D14" s="1517">
        <f>SUM(_1210_nb_hyp_non_résidentiel)</f>
        <v>0</v>
      </c>
      <c r="E14" s="1599">
        <f>SUM(_1210_PH_non_résidentiels)</f>
        <v>0</v>
      </c>
      <c r="F14" s="1517">
        <f>SUM(_1210_PH_non_résidentiels_90_jours)</f>
        <v>0</v>
      </c>
      <c r="G14" s="1206"/>
      <c r="H14" s="1206"/>
      <c r="I14" s="1206"/>
      <c r="J14" s="1629">
        <f t="shared" si="0"/>
        <v>0</v>
      </c>
      <c r="K14" s="1602">
        <f t="shared" si="1"/>
        <v>0</v>
      </c>
      <c r="L14" s="1465"/>
      <c r="M14" s="1465"/>
      <c r="N14" s="110" t="s">
        <v>340</v>
      </c>
      <c r="O14" s="175" t="s">
        <v>977</v>
      </c>
    </row>
    <row r="15" spans="1:16" ht="15" customHeight="1">
      <c r="A15" s="2216" t="str">
        <f t="shared" ref="A15:A21" si="2">IF(Langue=0,N15,O15)</f>
        <v>Consumer</v>
      </c>
      <c r="B15" s="1819"/>
      <c r="C15" s="510" t="s">
        <v>200</v>
      </c>
      <c r="D15" s="1517">
        <f>_P1240.109902</f>
        <v>0</v>
      </c>
      <c r="E15" s="1599">
        <f>SUM(_1240_prêts_consommation_BRUT)</f>
        <v>0</v>
      </c>
      <c r="F15" s="1517">
        <f>_P124019905</f>
        <v>0</v>
      </c>
      <c r="G15" s="1206"/>
      <c r="H15" s="1206"/>
      <c r="I15" s="1206"/>
      <c r="J15" s="1629">
        <f t="shared" si="0"/>
        <v>0</v>
      </c>
      <c r="K15" s="1602">
        <f t="shared" si="1"/>
        <v>0</v>
      </c>
      <c r="L15" s="1598"/>
      <c r="N15" s="110" t="s">
        <v>87</v>
      </c>
      <c r="O15" s="175" t="s">
        <v>973</v>
      </c>
    </row>
    <row r="16" spans="1:16" ht="15" customHeight="1">
      <c r="A16" s="2216" t="str">
        <f t="shared" si="2"/>
        <v>Commercial</v>
      </c>
      <c r="B16" s="1819"/>
      <c r="C16" s="510" t="s">
        <v>347</v>
      </c>
      <c r="D16" s="1599">
        <f>_P1250.109902</f>
        <v>0</v>
      </c>
      <c r="E16" s="1599">
        <f>SUM(_1250_prêts_entreprises_BRUT)</f>
        <v>0</v>
      </c>
      <c r="F16" s="1517">
        <f>_P125039906</f>
        <v>0</v>
      </c>
      <c r="G16" s="1206"/>
      <c r="H16" s="1206"/>
      <c r="I16" s="1206"/>
      <c r="J16" s="1629">
        <f t="shared" si="0"/>
        <v>0</v>
      </c>
      <c r="K16" s="1602">
        <f t="shared" si="1"/>
        <v>0</v>
      </c>
      <c r="L16" s="1598"/>
      <c r="N16" s="110" t="s">
        <v>694</v>
      </c>
      <c r="O16" s="175" t="s">
        <v>474</v>
      </c>
    </row>
    <row r="17" spans="1:16">
      <c r="A17" s="2216" t="str">
        <f t="shared" si="2"/>
        <v>Leasing Contracts</v>
      </c>
      <c r="B17" s="1819"/>
      <c r="C17" s="510" t="s">
        <v>181</v>
      </c>
      <c r="D17" s="1517">
        <f>+_P126009902</f>
        <v>0</v>
      </c>
      <c r="E17" s="1206"/>
      <c r="F17" s="1207"/>
      <c r="G17" s="1206"/>
      <c r="H17" s="1206"/>
      <c r="I17" s="1206"/>
      <c r="J17" s="1466">
        <f t="shared" si="0"/>
        <v>0</v>
      </c>
      <c r="K17" s="1602">
        <f t="shared" si="1"/>
        <v>0</v>
      </c>
      <c r="N17" s="110" t="s">
        <v>86</v>
      </c>
      <c r="O17" s="175" t="s">
        <v>1642</v>
      </c>
    </row>
    <row r="18" spans="1:16">
      <c r="A18" s="2216" t="str">
        <f t="shared" si="2"/>
        <v>Collateral</v>
      </c>
      <c r="B18" s="1819"/>
      <c r="C18" s="510" t="s">
        <v>188</v>
      </c>
      <c r="D18" s="1517">
        <f>+_P127009902</f>
        <v>0</v>
      </c>
      <c r="E18" s="1206"/>
      <c r="F18" s="1206"/>
      <c r="G18" s="1206"/>
      <c r="H18" s="1206"/>
      <c r="I18" s="1206"/>
      <c r="J18" s="1466">
        <f t="shared" si="0"/>
        <v>0</v>
      </c>
      <c r="K18" s="1602">
        <f t="shared" si="1"/>
        <v>0</v>
      </c>
      <c r="N18" s="110" t="s">
        <v>10</v>
      </c>
      <c r="O18" s="175" t="s">
        <v>974</v>
      </c>
    </row>
    <row r="19" spans="1:16" s="939" customFormat="1" ht="30" customHeight="1">
      <c r="A19" s="2217" t="str">
        <f t="shared" si="2"/>
        <v>Financial Institutions and Institutional</v>
      </c>
      <c r="B19" s="2218"/>
      <c r="C19" s="510" t="s">
        <v>191</v>
      </c>
      <c r="D19" s="1517">
        <f>_P1280.109902</f>
        <v>0</v>
      </c>
      <c r="E19" s="1599">
        <f>SUM(_1280_prêts_inst_financières_BRUT)</f>
        <v>0</v>
      </c>
      <c r="F19" s="1517">
        <f>_P128029906</f>
        <v>0</v>
      </c>
      <c r="G19" s="1121"/>
      <c r="H19" s="1121"/>
      <c r="I19" s="1121"/>
      <c r="J19" s="1629">
        <f t="shared" si="0"/>
        <v>0</v>
      </c>
      <c r="K19" s="1603">
        <f t="shared" si="1"/>
        <v>0</v>
      </c>
      <c r="L19" s="20"/>
      <c r="N19" s="110" t="s">
        <v>729</v>
      </c>
      <c r="O19" s="175" t="s">
        <v>981</v>
      </c>
      <c r="P19" s="929"/>
    </row>
    <row r="20" spans="1:16" ht="15" customHeight="1">
      <c r="A20" s="2217" t="str">
        <f t="shared" si="2"/>
        <v>Foreclosed Real Estate</v>
      </c>
      <c r="B20" s="2218"/>
      <c r="C20" s="511" t="s">
        <v>396</v>
      </c>
      <c r="D20" s="1517">
        <f>_P121089916</f>
        <v>0</v>
      </c>
      <c r="E20" s="1599">
        <f>SUM(_1210_immeubles_repris_BRUT)</f>
        <v>0</v>
      </c>
      <c r="F20" s="1206"/>
      <c r="G20" s="1209"/>
      <c r="H20" s="1209"/>
      <c r="I20" s="1209"/>
      <c r="J20" s="1457">
        <f t="shared" si="0"/>
        <v>0</v>
      </c>
      <c r="K20" s="1603">
        <f t="shared" si="1"/>
        <v>0</v>
      </c>
      <c r="L20" s="20"/>
      <c r="N20" s="110" t="s">
        <v>13</v>
      </c>
      <c r="O20" s="175" t="s">
        <v>1080</v>
      </c>
    </row>
    <row r="21" spans="1:16" s="967" customFormat="1">
      <c r="A21" s="2219" t="str">
        <f t="shared" si="2"/>
        <v>Other Loans</v>
      </c>
      <c r="B21" s="2220"/>
      <c r="C21" s="512" t="s">
        <v>389</v>
      </c>
      <c r="D21" s="1209"/>
      <c r="E21" s="1599">
        <f>SUM(_1290_autres_prêts_BRUT)</f>
        <v>0</v>
      </c>
      <c r="F21" s="1517">
        <f>_P129019905</f>
        <v>0</v>
      </c>
      <c r="G21" s="1209"/>
      <c r="H21" s="1209"/>
      <c r="I21" s="1209"/>
      <c r="J21" s="1629">
        <f t="shared" si="0"/>
        <v>0</v>
      </c>
      <c r="K21" s="1604">
        <f t="shared" si="1"/>
        <v>0</v>
      </c>
      <c r="N21" s="110" t="s">
        <v>553</v>
      </c>
      <c r="O21" s="175" t="s">
        <v>1140</v>
      </c>
    </row>
    <row r="22" spans="1:16" s="939" customFormat="1" ht="22.5" customHeight="1">
      <c r="A22" s="2221" t="s">
        <v>80</v>
      </c>
      <c r="B22" s="2221"/>
      <c r="C22" s="510" t="s">
        <v>561</v>
      </c>
      <c r="D22" s="1216">
        <f t="shared" ref="D22:J22" si="3">SUM(D12:D21)</f>
        <v>0</v>
      </c>
      <c r="E22" s="1141">
        <f t="shared" si="3"/>
        <v>0</v>
      </c>
      <c r="F22" s="1458">
        <f t="shared" si="3"/>
        <v>0</v>
      </c>
      <c r="G22" s="1216">
        <f t="shared" si="3"/>
        <v>0</v>
      </c>
      <c r="H22" s="1216">
        <f t="shared" si="3"/>
        <v>0</v>
      </c>
      <c r="I22" s="1216">
        <f t="shared" si="3"/>
        <v>0</v>
      </c>
      <c r="J22" s="1216">
        <f t="shared" si="3"/>
        <v>0</v>
      </c>
      <c r="K22" s="1458">
        <f t="shared" ref="K22" si="4">SUM(K12:K21)</f>
        <v>0</v>
      </c>
      <c r="O22" s="118"/>
    </row>
    <row r="23" spans="1:16">
      <c r="A23" s="1744"/>
      <c r="B23" s="1745"/>
      <c r="C23" s="1745"/>
      <c r="D23" s="1"/>
      <c r="E23" s="1"/>
      <c r="F23" s="1"/>
      <c r="G23" s="1"/>
      <c r="H23" s="1"/>
      <c r="I23" s="1"/>
      <c r="J23" s="1"/>
      <c r="K23" s="1696"/>
      <c r="M23" s="275"/>
      <c r="O23" s="157"/>
    </row>
    <row r="24" spans="1:16">
      <c r="A24" s="2"/>
      <c r="B24" s="1"/>
      <c r="C24" s="1"/>
      <c r="D24" s="1"/>
      <c r="E24" s="1"/>
      <c r="F24" s="1"/>
      <c r="G24" s="1"/>
      <c r="H24" s="1"/>
      <c r="I24" s="1"/>
      <c r="J24" s="1"/>
      <c r="K24" s="1696"/>
      <c r="M24" s="275"/>
      <c r="O24" s="157"/>
    </row>
    <row r="25" spans="1:16">
      <c r="A25" s="2"/>
      <c r="B25" s="1"/>
      <c r="C25" s="1"/>
      <c r="D25" s="1"/>
      <c r="E25" s="1"/>
      <c r="F25" s="1"/>
      <c r="G25" s="1"/>
      <c r="H25" s="1"/>
      <c r="I25" s="1"/>
      <c r="J25" s="1"/>
      <c r="K25" s="1696"/>
      <c r="N25" s="569" t="s">
        <v>91</v>
      </c>
      <c r="O25" s="570" t="s">
        <v>971</v>
      </c>
    </row>
    <row r="26" spans="1:16">
      <c r="A26" s="2"/>
      <c r="B26" s="1"/>
      <c r="C26" s="1"/>
      <c r="D26" s="1"/>
      <c r="E26" s="1"/>
      <c r="F26" s="1"/>
      <c r="G26" s="1"/>
      <c r="H26" s="1"/>
      <c r="I26" s="1"/>
      <c r="J26" s="1"/>
      <c r="K26" s="1696"/>
      <c r="N26" s="571" t="s">
        <v>157</v>
      </c>
      <c r="O26" s="410" t="s">
        <v>1643</v>
      </c>
    </row>
    <row r="27" spans="1:16">
      <c r="A27" s="2"/>
      <c r="B27" s="1"/>
      <c r="C27" s="1"/>
      <c r="D27" s="1"/>
      <c r="E27" s="1"/>
      <c r="F27" s="1"/>
      <c r="G27" s="1"/>
      <c r="H27" s="1"/>
      <c r="I27" s="1"/>
      <c r="J27" s="1"/>
      <c r="K27" s="1696"/>
      <c r="N27" s="571" t="s">
        <v>203</v>
      </c>
      <c r="O27" s="410" t="s">
        <v>1644</v>
      </c>
    </row>
    <row r="28" spans="1:16">
      <c r="A28" s="928"/>
      <c r="K28" s="1448"/>
      <c r="N28" s="571" t="s">
        <v>976</v>
      </c>
      <c r="O28" s="410" t="s">
        <v>1645</v>
      </c>
    </row>
    <row r="29" spans="1:16">
      <c r="A29" s="928"/>
      <c r="K29" s="1448"/>
      <c r="N29" s="571" t="s">
        <v>2459</v>
      </c>
      <c r="O29" s="410" t="s">
        <v>2456</v>
      </c>
    </row>
    <row r="30" spans="1:16">
      <c r="A30" s="928"/>
      <c r="K30" s="1448"/>
      <c r="N30" s="571" t="s">
        <v>2460</v>
      </c>
      <c r="O30" s="410" t="s">
        <v>2457</v>
      </c>
    </row>
    <row r="31" spans="1:16">
      <c r="A31" s="928"/>
      <c r="K31" s="1448"/>
      <c r="N31" s="571" t="s">
        <v>2461</v>
      </c>
      <c r="O31" s="410" t="s">
        <v>2458</v>
      </c>
    </row>
    <row r="32" spans="1:16">
      <c r="A32" s="928"/>
      <c r="K32" s="1448"/>
      <c r="N32" s="571" t="s">
        <v>204</v>
      </c>
      <c r="O32" s="410" t="s">
        <v>1647</v>
      </c>
    </row>
    <row r="33" spans="1:15">
      <c r="A33" s="928"/>
      <c r="K33" s="1448"/>
      <c r="N33" s="571" t="s">
        <v>2452</v>
      </c>
      <c r="O33" s="410" t="s">
        <v>2454</v>
      </c>
    </row>
    <row r="34" spans="1:15">
      <c r="A34" s="928"/>
      <c r="K34" s="1448"/>
      <c r="N34" s="571" t="s">
        <v>2453</v>
      </c>
      <c r="O34" s="398" t="s">
        <v>2455</v>
      </c>
    </row>
    <row r="35" spans="1:15">
      <c r="A35" s="928"/>
      <c r="K35" s="1448"/>
      <c r="N35" s="571" t="s">
        <v>975</v>
      </c>
      <c r="O35" s="410" t="s">
        <v>1646</v>
      </c>
    </row>
    <row r="36" spans="1:15">
      <c r="A36" s="928"/>
      <c r="K36" s="1448"/>
      <c r="N36" s="196" t="s">
        <v>204</v>
      </c>
      <c r="O36" s="650" t="s">
        <v>1647</v>
      </c>
    </row>
    <row r="37" spans="1:15">
      <c r="A37" s="928"/>
      <c r="K37" s="1448"/>
    </row>
    <row r="38" spans="1:15">
      <c r="A38" s="928"/>
      <c r="K38" s="1448"/>
    </row>
    <row r="39" spans="1:15">
      <c r="A39" s="1752">
        <f>+'1190'!A45:G45+1</f>
        <v>23</v>
      </c>
      <c r="B39" s="1753"/>
      <c r="C39" s="1753"/>
      <c r="D39" s="1753"/>
      <c r="E39" s="1753"/>
      <c r="F39" s="1753"/>
      <c r="G39" s="1753"/>
      <c r="H39" s="1753"/>
      <c r="I39" s="1753"/>
      <c r="J39" s="1753"/>
      <c r="K39" s="1754"/>
    </row>
    <row r="43" spans="1:15">
      <c r="C43" s="105" t="s">
        <v>200</v>
      </c>
    </row>
    <row r="44" spans="1:15">
      <c r="C44" s="105" t="s">
        <v>347</v>
      </c>
    </row>
    <row r="45" spans="1:15">
      <c r="C45" s="105" t="s">
        <v>181</v>
      </c>
    </row>
    <row r="46" spans="1:15">
      <c r="C46" s="105" t="s">
        <v>188</v>
      </c>
    </row>
    <row r="47" spans="1:15">
      <c r="C47" s="105" t="s">
        <v>191</v>
      </c>
    </row>
    <row r="48" spans="1:15">
      <c r="C48" s="106" t="s">
        <v>396</v>
      </c>
    </row>
    <row r="49" spans="3:3">
      <c r="C49" s="107" t="s">
        <v>389</v>
      </c>
    </row>
  </sheetData>
  <sheetProtection algorithmName="SHA-512" hashValue="kmqky/5QRQdLd5IkBUfBw/ExzEpiq9+EccK2kT1eB2ZgsyjmP1hkxZyuDQBn1pEh+eeq77WbpQxYzXZcJmF/NA==" saltValue="lLYcs4608vQzVxZOMwIZ5w==" spinCount="100000" sheet="1" objects="1" scenarios="1"/>
  <mergeCells count="29">
    <mergeCell ref="A10:C10"/>
    <mergeCell ref="A11:K11"/>
    <mergeCell ref="A15:B15"/>
    <mergeCell ref="J8:J9"/>
    <mergeCell ref="A25:K27"/>
    <mergeCell ref="I8:I9"/>
    <mergeCell ref="A39:K39"/>
    <mergeCell ref="A16:B16"/>
    <mergeCell ref="A17:B17"/>
    <mergeCell ref="A18:B18"/>
    <mergeCell ref="A19:B19"/>
    <mergeCell ref="A20:B20"/>
    <mergeCell ref="A21:B21"/>
    <mergeCell ref="A22:B22"/>
    <mergeCell ref="A23:K24"/>
    <mergeCell ref="A1:F1"/>
    <mergeCell ref="K8:K9"/>
    <mergeCell ref="D8:D9"/>
    <mergeCell ref="E8:E9"/>
    <mergeCell ref="F8:F9"/>
    <mergeCell ref="A2:K2"/>
    <mergeCell ref="A3:K3"/>
    <mergeCell ref="A4:K4"/>
    <mergeCell ref="A5:K5"/>
    <mergeCell ref="A6:K6"/>
    <mergeCell ref="A7:K7"/>
    <mergeCell ref="A8:C9"/>
    <mergeCell ref="G8:G9"/>
    <mergeCell ref="H8:H9"/>
  </mergeCells>
  <hyperlinks>
    <hyperlink ref="K12" location="_P121009903" tooltip="Annexe\Schedule 1210" display="_P121009903" xr:uid="{00000000-0004-0000-0F00-000000000000}"/>
    <hyperlink ref="K13" location="_P121039910" tooltip="Annexe\Schedule 1210" display="_P121039910" xr:uid="{00000000-0004-0000-0F00-000001000000}"/>
    <hyperlink ref="K15" location="_P124019901" tooltip="Annexe\Schedule 1240" display="_P124019901" xr:uid="{00000000-0004-0000-0F00-000002000000}"/>
    <hyperlink ref="K16" location="_P125039902" tooltip="Annexe\Schedule 1250" display="_P125039902" xr:uid="{00000000-0004-0000-0F00-000003000000}"/>
    <hyperlink ref="K17" location="_P126009903" tooltip="Annexe\Schedule 1260" display="_P126009903" xr:uid="{00000000-0004-0000-0F00-000004000000}"/>
    <hyperlink ref="K18" location="_P127009903" tooltip="Annexe\Schedule 1270" display="_P127009903" xr:uid="{00000000-0004-0000-0F00-000005000000}"/>
    <hyperlink ref="K19" location="_P128029902" tooltip="Annexe\Schedule 1280" display="_P128029902" xr:uid="{00000000-0004-0000-0F00-000006000000}"/>
    <hyperlink ref="K20" location="_P121089917" tooltip="Annexe\Schedule 1210" display="_P121089917" xr:uid="{00000000-0004-0000-0F00-000007000000}"/>
    <hyperlink ref="K21" location="_P129019901" tooltip="Annexe\Schedule 1290" display="_P129019901" xr:uid="{00000000-0004-0000-0F00-000008000000}"/>
    <hyperlink ref="D12" location="_P121009902" tooltip="Annexe\Schedule 1210" display="_P121009902" xr:uid="{00000000-0004-0000-0F00-000009000000}"/>
    <hyperlink ref="D13" location="_P121039909" tooltip="Annexe\Schedule 1210" display="_P121039909" xr:uid="{00000000-0004-0000-0F00-00000A000000}"/>
    <hyperlink ref="D14" location="_P121019902" tooltip="Annexe\Schedule 1210" display="_P121019902" xr:uid="{00000000-0004-0000-0F00-00000B000000}"/>
    <hyperlink ref="F12" location="_P121009906" tooltip="Annexe\Schedule 1210" display="_P121009906" xr:uid="{00000000-0004-0000-0F00-00000C000000}"/>
    <hyperlink ref="F13" location="_P121039913" tooltip="Annexe\Schedule 1210" display="_P121039913" xr:uid="{00000000-0004-0000-0F00-00000D000000}"/>
    <hyperlink ref="F14" location="_1210_PH_non_résidentiels_90_jours" tooltip="Annexe\Schedule 1210" display="_1210_PH_non_résidentiels_90_jours" xr:uid="{00000000-0004-0000-0F00-00000E000000}"/>
    <hyperlink ref="J12" location="_P121009908" tooltip="Annexe\Schedule 1210" display="_P121009908" xr:uid="{00000000-0004-0000-0F00-00000F000000}"/>
    <hyperlink ref="D16" location="_P1250.109902" tooltip="Annexe\Schedule 1250.1" display="_P1250.109902" xr:uid="{00000000-0004-0000-0F00-000010000000}"/>
    <hyperlink ref="F15" location="_P124019905" tooltip="Annexe\Schedule 1240" display="_P124019905" xr:uid="{00000000-0004-0000-0F00-000011000000}"/>
    <hyperlink ref="F19" location="_P128029906" tooltip="Annexe\Schedule 1280" display="_P128029906" xr:uid="{00000000-0004-0000-0F00-000012000000}"/>
    <hyperlink ref="F16" location="_P125039906" tooltip="AnnexeSchedule 1250" display="_P125039906" xr:uid="{00000000-0004-0000-0F00-000013000000}"/>
    <hyperlink ref="D18" location="_P127009902" tooltip="Annexe\Schedule 1270" display="_P127009902" xr:uid="{00000000-0004-0000-0F00-000014000000}"/>
    <hyperlink ref="D17" location="_P126009902" tooltip="Annexe\Schedule 1260" display="_P126009902" xr:uid="{00000000-0004-0000-0F00-000015000000}"/>
    <hyperlink ref="D20" location="_P121089916" tooltip="Annexe\Schedule 1210" display="_P121089916" xr:uid="{00000000-0004-0000-0F00-000016000000}"/>
    <hyperlink ref="D15" location="_P1240.109902" tooltip="Annexe\Schedule 1240.1" display="_P1240.109902" xr:uid="{00000000-0004-0000-0F00-000017000000}"/>
    <hyperlink ref="D19" location="_P1280.109902" tooltip="Annexe\Schedule 1280.1" display="_P1280.109902" xr:uid="{00000000-0004-0000-0F00-000018000000}"/>
    <hyperlink ref="J13" location="_P121039915" tooltip="Annexe\Schedule 1210" display="_P121039915" xr:uid="{00000000-0004-0000-0F00-000019000000}"/>
    <hyperlink ref="J14" location="_P121019908" tooltip="Annexe\Schedule 1210" display="_P121019908" xr:uid="{00000000-0004-0000-0F00-00001A000000}"/>
    <hyperlink ref="J15" location="_P124019906" tooltip="Annexe\Schedule 1240" display="_P124019906" xr:uid="{00000000-0004-0000-0F00-00001B000000}"/>
    <hyperlink ref="J16" location="_P125039908" tooltip="Annexe\Schedule 1250" display="_P125039908" xr:uid="{00000000-0004-0000-0F00-00001C000000}"/>
    <hyperlink ref="J19" location="_P128029907" tooltip="Annexe\Schedule 1280" display="_P128029907" xr:uid="{00000000-0004-0000-0F00-00001D000000}"/>
    <hyperlink ref="J20" location="_P121089918" tooltip="Annexe\Schedule 1210" display="_P121089918" xr:uid="{00000000-0004-0000-0F00-00001E000000}"/>
    <hyperlink ref="J21" location="_P129019906" tooltip="Annexe\Schedule 1290" display="_P129019906" xr:uid="{00000000-0004-0000-0F00-00001F000000}"/>
    <hyperlink ref="F21" location="_P129019905" tooltip="Annexe\Schedule 1290" display="_P129019905" xr:uid="{00000000-0004-0000-0F00-000020000000}"/>
    <hyperlink ref="E12" location="_1210_PH_résidentiels_assurés" tooltip="Annexe\Schedule 1210" display="_1210_PH_résidentiels_assurés" xr:uid="{00000000-0004-0000-0F00-000021000000}"/>
    <hyperlink ref="E13" location="_1210_PH_résidentiels_non_assurés" tooltip="Annexe\Schedule 1210" display="_1210_PH_résidentiels_non_assurés" xr:uid="{00000000-0004-0000-0F00-000022000000}"/>
    <hyperlink ref="E14" location="_1210_PH_non_résidentiels" tooltip="Annexe\Schedule 1210" display="_1210_PH_non_résidentiels" xr:uid="{00000000-0004-0000-0F00-000023000000}"/>
    <hyperlink ref="E15" location="_1240_prêts_consommation_BRUT" tooltip="Annexe\Schedule 1240" display="_1240_prêts_consommation_BRUT" xr:uid="{00000000-0004-0000-0F00-000024000000}"/>
    <hyperlink ref="E16" location="_1250_prêts_entreprises_BRUT" tooltip="Annexe\Schedule 1250" display="_1250_prêts_entreprises_BRUT" xr:uid="{00000000-0004-0000-0F00-000025000000}"/>
    <hyperlink ref="E19" location="_1280_prêts_inst_financières_BRUT" tooltip="Annexe\Schedule 1280" display="_1280_prêts_inst_financières_BRUT" xr:uid="{00000000-0004-0000-0F00-000026000000}"/>
    <hyperlink ref="E20" location="_1210_immeubles_repris_BRUT" tooltip="Annexe\Schedule 1210" display="_1210_immeubles_repris_BRUT" xr:uid="{00000000-0004-0000-0F00-000027000000}"/>
    <hyperlink ref="E21" location="_1290_autres_prêts_BRUT" tooltip="Annexe\Schedule 1290" display="_1290_autres_prêts_BRUT" xr:uid="{00000000-0004-0000-0F00-000028000000}"/>
    <hyperlink ref="K14" location="_P121019903" tooltip="Annexe/Schedule 1210" display="_P121019903" xr:uid="{00000000-0004-0000-0F00-000029000000}"/>
  </hyperlinks>
  <printOptions horizontalCentered="1"/>
  <pageMargins left="0.98425196850393704" right="0.39370078740157499" top="0.59055118110236204" bottom="0.59055118110236204" header="0" footer="0.118110236220472"/>
  <pageSetup scale="75" orientation="landscape" r:id="rId1"/>
  <ignoredErrors>
    <ignoredError sqref="C12:C14 J10:K10 C22 C17:C18 D10:F10"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64">
    <tabColor theme="6" tint="0.59990234076967686"/>
  </sheetPr>
  <dimension ref="A1:N114"/>
  <sheetViews>
    <sheetView topLeftCell="A33" zoomScale="90" zoomScaleNormal="90" workbookViewId="0">
      <selection activeCell="G63" activeCellId="1" sqref="G28 G63"/>
    </sheetView>
  </sheetViews>
  <sheetFormatPr baseColWidth="10" defaultColWidth="0" defaultRowHeight="15" outlineLevelCol="1"/>
  <cols>
    <col min="1" max="1" width="4.7109375" style="929" customWidth="1"/>
    <col min="2" max="2" width="44.7109375" style="929" customWidth="1"/>
    <col min="3" max="3" width="6" style="1070" customWidth="1"/>
    <col min="4" max="7" width="13.7109375" style="1447" customWidth="1"/>
    <col min="8" max="8" width="13.7109375" style="929" customWidth="1"/>
    <col min="9" max="9" width="1.42578125" style="929" customWidth="1"/>
    <col min="10" max="10" width="41.42578125" style="929" hidden="1" customWidth="1" outlineLevel="1"/>
    <col min="11" max="11" width="35.7109375" style="929" hidden="1" customWidth="1" outlineLevel="1"/>
    <col min="12" max="12" width="0" style="929" hidden="1" customWidth="1" collapsed="1"/>
    <col min="13" max="14" width="0" style="929" hidden="1" customWidth="1"/>
    <col min="15" max="16384" width="11.42578125" style="929" hidden="1"/>
  </cols>
  <sheetData>
    <row r="1" spans="1:11" ht="24" customHeight="1">
      <c r="A1" s="1779" t="str">
        <f>Identification!A14</f>
        <v>QUÉBEC CHARTERED COMPANY</v>
      </c>
      <c r="B1" s="1780"/>
      <c r="C1" s="1780"/>
      <c r="D1" s="1780"/>
      <c r="E1" s="1780"/>
      <c r="F1" s="1780"/>
      <c r="G1" s="1780"/>
      <c r="H1" s="1422" t="str">
        <f>Identification!A15</f>
        <v>ANNUAL STATEMENT</v>
      </c>
    </row>
    <row r="2" spans="1:11">
      <c r="A2" s="2262" t="str">
        <f>IF(Langue=0,"ANNEXE "&amp;'T des M - T of C'!A20,"SCHEDULE "&amp;'T des M - T of C'!A20)</f>
        <v>SCHEDULE 1210</v>
      </c>
      <c r="B2" s="2263"/>
      <c r="C2" s="2263"/>
      <c r="D2" s="2263"/>
      <c r="E2" s="2263"/>
      <c r="F2" s="2263"/>
      <c r="G2" s="2263"/>
      <c r="H2" s="2264"/>
    </row>
    <row r="3" spans="1:11" ht="22.5" customHeight="1">
      <c r="A3" s="1940">
        <f>'300'!$A$3</f>
        <v>0</v>
      </c>
      <c r="B3" s="1941"/>
      <c r="C3" s="1941"/>
      <c r="D3" s="1941"/>
      <c r="E3" s="1941"/>
      <c r="F3" s="1941"/>
      <c r="G3" s="1941"/>
      <c r="H3" s="1942"/>
    </row>
    <row r="4" spans="1:11" ht="22.5" customHeight="1">
      <c r="A4" s="1767" t="str">
        <f>UPPER('T des M - T of C'!B20)</f>
        <v>MORTGAGE LOANS</v>
      </c>
      <c r="B4" s="1768"/>
      <c r="C4" s="1768"/>
      <c r="D4" s="1768"/>
      <c r="E4" s="1768"/>
      <c r="F4" s="1768"/>
      <c r="G4" s="1768"/>
      <c r="H4" s="1769"/>
    </row>
    <row r="5" spans="1:11" ht="22.5" customHeight="1">
      <c r="A5" s="1946" t="str">
        <f>IF(Langue=0,"au "&amp;Identification!J19,"As at "&amp;Identification!J19)</f>
        <v xml:space="preserve">As at </v>
      </c>
      <c r="B5" s="1947"/>
      <c r="C5" s="1947"/>
      <c r="D5" s="1947"/>
      <c r="E5" s="1947"/>
      <c r="F5" s="1947"/>
      <c r="G5" s="1947"/>
      <c r="H5" s="1948"/>
    </row>
    <row r="6" spans="1:11" ht="15" customHeight="1">
      <c r="A6" s="2169" t="str">
        <f>IF(Langue=0,J6,K6)</f>
        <v>($000)</v>
      </c>
      <c r="B6" s="2170"/>
      <c r="C6" s="2170"/>
      <c r="D6" s="2170"/>
      <c r="E6" s="2170"/>
      <c r="F6" s="2170"/>
      <c r="G6" s="2170"/>
      <c r="H6" s="2171"/>
      <c r="J6" s="116" t="s">
        <v>325</v>
      </c>
      <c r="K6" s="258" t="s">
        <v>970</v>
      </c>
    </row>
    <row r="7" spans="1:11" ht="11.25" customHeight="1">
      <c r="A7" s="2269"/>
      <c r="B7" s="2270"/>
      <c r="C7" s="2270"/>
      <c r="D7" s="2270"/>
      <c r="E7" s="2270"/>
      <c r="F7" s="2270"/>
      <c r="G7" s="2270"/>
      <c r="H7" s="2271"/>
      <c r="K7" s="157"/>
    </row>
    <row r="8" spans="1:11" ht="15" customHeight="1">
      <c r="A8" s="2160" t="str">
        <f>IF(Langue=0,J8,K8)</f>
        <v>INSURED LOANS</v>
      </c>
      <c r="B8" s="2161"/>
      <c r="C8" s="2213"/>
      <c r="D8" s="2259" t="str">
        <f>IF(Langue=0,J107,K107)</f>
        <v>Current loans</v>
      </c>
      <c r="E8" s="2259"/>
      <c r="F8" s="2230" t="str">
        <f>IF(Langue=0,J110,K110)</f>
        <v>Loans in Arrears</v>
      </c>
      <c r="G8" s="2231"/>
      <c r="H8" s="2208" t="s">
        <v>2683</v>
      </c>
      <c r="J8" s="929" t="s">
        <v>403</v>
      </c>
      <c r="K8" s="157" t="s">
        <v>1195</v>
      </c>
    </row>
    <row r="9" spans="1:11" ht="32.25" customHeight="1">
      <c r="A9" s="1767"/>
      <c r="B9" s="1768"/>
      <c r="C9" s="1769"/>
      <c r="D9" s="1868" t="str">
        <f>IF(Langue=0,J108,K108)</f>
        <v>Number</v>
      </c>
      <c r="E9" s="1868" t="str">
        <f>IF(Langue=0,J109,K109)</f>
        <v>Net Balance Sheet Value</v>
      </c>
      <c r="F9" s="1518" t="str">
        <f>IF(Langue=0,J111,K111)</f>
        <v>30 – 89 Days</v>
      </c>
      <c r="G9" s="1518" t="str">
        <f>IF(Langue=0,J112,K112)</f>
        <v>90 Days and Over</v>
      </c>
      <c r="H9" s="2209"/>
      <c r="K9" s="157"/>
    </row>
    <row r="10" spans="1:11" ht="45" customHeight="1">
      <c r="A10" s="1767"/>
      <c r="B10" s="1768"/>
      <c r="C10" s="1769"/>
      <c r="D10" s="1869"/>
      <c r="E10" s="1869"/>
      <c r="F10" s="1519" t="str">
        <f>IF(Langue=0,J113,K113)</f>
        <v>Amount</v>
      </c>
      <c r="G10" s="1520" t="str">
        <f>F10</f>
        <v>Amount</v>
      </c>
      <c r="H10" s="2209"/>
      <c r="K10" s="157"/>
    </row>
    <row r="11" spans="1:11" ht="15" customHeight="1">
      <c r="A11" s="2155"/>
      <c r="B11" s="2156"/>
      <c r="C11" s="2222"/>
      <c r="D11" s="102" t="s">
        <v>376</v>
      </c>
      <c r="E11" s="102" t="s">
        <v>394</v>
      </c>
      <c r="F11" s="102" t="s">
        <v>395</v>
      </c>
      <c r="G11" s="1521" t="s">
        <v>381</v>
      </c>
      <c r="H11" s="2229"/>
      <c r="J11" s="117"/>
      <c r="K11" s="157"/>
    </row>
    <row r="12" spans="1:11" s="939" customFormat="1" ht="30" customHeight="1">
      <c r="A12" s="2236" t="str">
        <f>IF(Langue=0,J12,K12)</f>
        <v>Residential</v>
      </c>
      <c r="B12" s="2237"/>
      <c r="C12" s="2237"/>
      <c r="D12" s="2237"/>
      <c r="E12" s="2237"/>
      <c r="F12" s="2237"/>
      <c r="G12" s="2237"/>
      <c r="H12" s="2268"/>
      <c r="J12" s="939" t="s">
        <v>787</v>
      </c>
      <c r="K12" s="157" t="s">
        <v>1192</v>
      </c>
    </row>
    <row r="13" spans="1:11" ht="15" customHeight="1">
      <c r="A13" s="2245" t="str">
        <f>IF(Langue=0,J13,K13)</f>
        <v>Single Residential</v>
      </c>
      <c r="B13" s="2246"/>
      <c r="C13" s="461" t="s">
        <v>385</v>
      </c>
      <c r="D13" s="1522"/>
      <c r="E13" s="1522"/>
      <c r="F13" s="1522"/>
      <c r="G13" s="1522"/>
      <c r="H13" s="1212"/>
      <c r="J13" s="929" t="s">
        <v>89</v>
      </c>
      <c r="K13" s="157" t="s">
        <v>1648</v>
      </c>
    </row>
    <row r="14" spans="1:11" ht="15" customHeight="1">
      <c r="A14" s="2265" t="str">
        <f>IF(Langue=0,J14,K14)</f>
        <v>Multiple Dwellings</v>
      </c>
      <c r="B14" s="2266"/>
      <c r="C14" s="2266"/>
      <c r="D14" s="2266"/>
      <c r="E14" s="2266"/>
      <c r="F14" s="2266"/>
      <c r="G14" s="2266"/>
      <c r="H14" s="2267"/>
      <c r="J14" s="929" t="s">
        <v>785</v>
      </c>
      <c r="K14" s="157" t="s">
        <v>1649</v>
      </c>
    </row>
    <row r="15" spans="1:11" ht="15" customHeight="1">
      <c r="A15" s="1423"/>
      <c r="B15" s="144" t="str">
        <f>IF(Langue=0,J15,K15)</f>
        <v>Condominiums</v>
      </c>
      <c r="C15" s="461" t="s">
        <v>194</v>
      </c>
      <c r="D15" s="1433"/>
      <c r="E15" s="1433"/>
      <c r="F15" s="1433"/>
      <c r="G15" s="1433"/>
      <c r="H15" s="1430"/>
      <c r="J15" s="929" t="s">
        <v>786</v>
      </c>
      <c r="K15" s="157" t="s">
        <v>1617</v>
      </c>
    </row>
    <row r="16" spans="1:11" ht="15" customHeight="1">
      <c r="A16" s="1423"/>
      <c r="B16" s="144" t="str">
        <f>IF(Langue=0,J16,K16)</f>
        <v>Condominium Apartments</v>
      </c>
      <c r="C16" s="461" t="s">
        <v>195</v>
      </c>
      <c r="D16" s="1433"/>
      <c r="E16" s="1433"/>
      <c r="F16" s="1433"/>
      <c r="G16" s="1433"/>
      <c r="H16" s="1430"/>
      <c r="J16" s="929" t="s">
        <v>788</v>
      </c>
      <c r="K16" s="157" t="s">
        <v>1650</v>
      </c>
    </row>
    <row r="17" spans="1:11" ht="15" customHeight="1">
      <c r="A17" s="1423"/>
      <c r="B17" s="144" t="str">
        <f>IF(Langue=0,J17,K17)</f>
        <v>Other</v>
      </c>
      <c r="C17" s="461" t="s">
        <v>200</v>
      </c>
      <c r="D17" s="1433"/>
      <c r="E17" s="1433"/>
      <c r="F17" s="1433"/>
      <c r="G17" s="1433"/>
      <c r="H17" s="1430"/>
      <c r="J17" s="929" t="s">
        <v>41</v>
      </c>
      <c r="K17" s="157" t="s">
        <v>1152</v>
      </c>
    </row>
    <row r="18" spans="1:11" ht="22.5" customHeight="1">
      <c r="A18" s="2249" t="str">
        <f>IF(Langue=0,J18,K18)</f>
        <v>Total - Residential</v>
      </c>
      <c r="B18" s="2250"/>
      <c r="C18" s="461" t="s">
        <v>386</v>
      </c>
      <c r="D18" s="1459">
        <f t="shared" ref="D18" si="0">SUM(D13:D17)</f>
        <v>0</v>
      </c>
      <c r="E18" s="1523">
        <f>SUM(E13:E17)</f>
        <v>0</v>
      </c>
      <c r="F18" s="1213">
        <f>SUM(F13:F17)</f>
        <v>0</v>
      </c>
      <c r="G18" s="1202">
        <f>SUM(G13:G17)</f>
        <v>0</v>
      </c>
      <c r="H18" s="1214">
        <f>SUM(H13:H17)</f>
        <v>0</v>
      </c>
      <c r="J18" s="939" t="s">
        <v>1618</v>
      </c>
      <c r="K18" s="157" t="s">
        <v>1193</v>
      </c>
    </row>
    <row r="19" spans="1:11" s="939" customFormat="1" ht="30" customHeight="1">
      <c r="A19" s="2236" t="str">
        <f>IF(Langue=0,J19,K19)</f>
        <v>Non-Residential</v>
      </c>
      <c r="B19" s="2237"/>
      <c r="C19" s="2237"/>
      <c r="D19" s="2237"/>
      <c r="E19" s="2237"/>
      <c r="F19" s="2237"/>
      <c r="G19" s="2237"/>
      <c r="H19" s="2268"/>
      <c r="J19" s="939" t="s">
        <v>340</v>
      </c>
      <c r="K19" s="157" t="s">
        <v>1078</v>
      </c>
    </row>
    <row r="20" spans="1:11" ht="15.75" customHeight="1">
      <c r="A20" s="2247" t="str">
        <f>IF(Langue=0,J20,K20)</f>
        <v>Farm Properties</v>
      </c>
      <c r="B20" s="2248"/>
      <c r="C20" s="1427">
        <v>100</v>
      </c>
      <c r="D20" s="1522"/>
      <c r="E20" s="1522"/>
      <c r="F20" s="1522"/>
      <c r="G20" s="1522"/>
      <c r="H20" s="1212"/>
      <c r="J20" s="929" t="s">
        <v>789</v>
      </c>
      <c r="K20" s="157" t="s">
        <v>1651</v>
      </c>
    </row>
    <row r="21" spans="1:11" ht="15.75" customHeight="1">
      <c r="A21" s="2265" t="str">
        <f>IF(Langue=0,J21,K21)</f>
        <v>Non-farm Properties</v>
      </c>
      <c r="B21" s="2266"/>
      <c r="C21" s="2266"/>
      <c r="D21" s="2266"/>
      <c r="E21" s="2266"/>
      <c r="F21" s="2266"/>
      <c r="G21" s="2266"/>
      <c r="H21" s="2267"/>
      <c r="J21" s="929" t="s">
        <v>790</v>
      </c>
      <c r="K21" s="157" t="s">
        <v>1652</v>
      </c>
    </row>
    <row r="22" spans="1:11" ht="15.75" customHeight="1">
      <c r="A22" s="1423"/>
      <c r="B22" s="144" t="str">
        <f t="shared" ref="B22:B27" si="1">IF(Langue=0,J22,K22)</f>
        <v>Office Buildings</v>
      </c>
      <c r="C22" s="1427">
        <v>110</v>
      </c>
      <c r="D22" s="1433"/>
      <c r="E22" s="1433"/>
      <c r="F22" s="1433"/>
      <c r="G22" s="1433"/>
      <c r="H22" s="1430"/>
      <c r="J22" s="929" t="s">
        <v>791</v>
      </c>
      <c r="K22" s="157" t="s">
        <v>1405</v>
      </c>
    </row>
    <row r="23" spans="1:11" ht="15.75" customHeight="1">
      <c r="A23" s="1423"/>
      <c r="B23" s="144" t="str">
        <f t="shared" si="1"/>
        <v>Shopping Centres</v>
      </c>
      <c r="C23" s="1427">
        <v>120</v>
      </c>
      <c r="D23" s="1433"/>
      <c r="E23" s="1433"/>
      <c r="F23" s="1433"/>
      <c r="G23" s="1433"/>
      <c r="H23" s="1430"/>
      <c r="J23" s="929" t="s">
        <v>792</v>
      </c>
      <c r="K23" s="157" t="s">
        <v>1653</v>
      </c>
    </row>
    <row r="24" spans="1:11" ht="15.75" customHeight="1">
      <c r="A24" s="1423"/>
      <c r="B24" s="144" t="str">
        <f t="shared" si="1"/>
        <v xml:space="preserve"> Land Banking and Development</v>
      </c>
      <c r="C24" s="1427">
        <v>130</v>
      </c>
      <c r="D24" s="1433"/>
      <c r="E24" s="1433"/>
      <c r="F24" s="1433"/>
      <c r="G24" s="1433"/>
      <c r="H24" s="1430"/>
      <c r="J24" s="929" t="s">
        <v>940</v>
      </c>
      <c r="K24" s="157" t="s">
        <v>1654</v>
      </c>
    </row>
    <row r="25" spans="1:11" ht="15.75" customHeight="1">
      <c r="A25" s="1423"/>
      <c r="B25" s="144" t="str">
        <f t="shared" si="1"/>
        <v>Industrial Buildings</v>
      </c>
      <c r="C25" s="1427">
        <v>140</v>
      </c>
      <c r="D25" s="1433"/>
      <c r="E25" s="1433"/>
      <c r="F25" s="1433"/>
      <c r="G25" s="1433"/>
      <c r="H25" s="1430"/>
      <c r="J25" s="929" t="s">
        <v>793</v>
      </c>
      <c r="K25" s="157" t="s">
        <v>1655</v>
      </c>
    </row>
    <row r="26" spans="1:11" ht="15.75" customHeight="1">
      <c r="A26" s="1423"/>
      <c r="B26" s="144" t="str">
        <f t="shared" si="1"/>
        <v>Hotels/Motels</v>
      </c>
      <c r="C26" s="1427">
        <v>150</v>
      </c>
      <c r="D26" s="1433"/>
      <c r="E26" s="1433"/>
      <c r="F26" s="1433"/>
      <c r="G26" s="1433"/>
      <c r="H26" s="1430"/>
      <c r="J26" s="929" t="s">
        <v>90</v>
      </c>
      <c r="K26" s="157" t="s">
        <v>1194</v>
      </c>
    </row>
    <row r="27" spans="1:11" ht="15.75" customHeight="1">
      <c r="A27" s="1423"/>
      <c r="B27" s="144" t="str">
        <f t="shared" si="1"/>
        <v>Other</v>
      </c>
      <c r="C27" s="1427">
        <v>160</v>
      </c>
      <c r="D27" s="1433"/>
      <c r="E27" s="1433"/>
      <c r="F27" s="1433"/>
      <c r="G27" s="1433"/>
      <c r="H27" s="1430"/>
      <c r="J27" s="929" t="s">
        <v>41</v>
      </c>
      <c r="K27" s="157" t="s">
        <v>1152</v>
      </c>
    </row>
    <row r="28" spans="1:11" ht="22.5" customHeight="1">
      <c r="A28" s="2219" t="str">
        <f>IF(Langue=0,J28,K28)</f>
        <v>Total - Non-Residential</v>
      </c>
      <c r="B28" s="2252"/>
      <c r="C28" s="1427">
        <v>199</v>
      </c>
      <c r="D28" s="1524">
        <f t="shared" ref="D28:E28" si="2">SUM(D20:D27)</f>
        <v>0</v>
      </c>
      <c r="E28" s="1524">
        <f t="shared" si="2"/>
        <v>0</v>
      </c>
      <c r="F28" s="1431">
        <f>SUM(F20:F27)</f>
        <v>0</v>
      </c>
      <c r="G28" s="1524">
        <f>SUM(G20:G27)</f>
        <v>0</v>
      </c>
      <c r="H28" s="1432">
        <f>SUM(H20:H27)</f>
        <v>0</v>
      </c>
      <c r="J28" s="939" t="s">
        <v>1619</v>
      </c>
      <c r="K28" s="157" t="s">
        <v>1406</v>
      </c>
    </row>
    <row r="29" spans="1:11" s="939" customFormat="1" ht="22.5" customHeight="1">
      <c r="A29" s="2260" t="str">
        <f>IF(Langue=0,J29,K29)</f>
        <v>TOTAL INSURED MORTGAGE LOANS</v>
      </c>
      <c r="B29" s="2261"/>
      <c r="C29" s="476">
        <v>299</v>
      </c>
      <c r="D29" s="1216">
        <f t="shared" ref="D29:E29" si="3">SUM(D18,D28)</f>
        <v>0</v>
      </c>
      <c r="E29" s="1216">
        <f t="shared" si="3"/>
        <v>0</v>
      </c>
      <c r="F29" s="1216">
        <f>SUM(F18,F28)</f>
        <v>0</v>
      </c>
      <c r="G29" s="1216">
        <f>SUM(G18,G28)</f>
        <v>0</v>
      </c>
      <c r="H29" s="1217">
        <f>SUM(H18,H28)</f>
        <v>0</v>
      </c>
      <c r="J29" s="939" t="s">
        <v>406</v>
      </c>
      <c r="K29" s="157" t="s">
        <v>1198</v>
      </c>
    </row>
    <row r="30" spans="1:11">
      <c r="A30" s="1424"/>
      <c r="B30" s="1425"/>
      <c r="C30" s="1425"/>
      <c r="D30" s="184"/>
      <c r="E30" s="184"/>
      <c r="F30" s="184"/>
      <c r="G30" s="184"/>
      <c r="H30" s="1426"/>
      <c r="K30" s="157"/>
    </row>
    <row r="31" spans="1:11" ht="30" customHeight="1">
      <c r="A31" s="1424"/>
      <c r="B31" s="1425"/>
      <c r="C31" s="1425"/>
      <c r="D31" s="184"/>
      <c r="E31" s="184"/>
      <c r="F31" s="184"/>
      <c r="G31" s="184"/>
      <c r="H31" s="1426"/>
      <c r="K31" s="157"/>
    </row>
    <row r="32" spans="1:11" ht="52.5" customHeight="1">
      <c r="A32" s="1424"/>
      <c r="B32" s="1425"/>
      <c r="C32" s="1425"/>
      <c r="D32" s="184"/>
      <c r="E32" s="184"/>
      <c r="F32" s="184"/>
      <c r="G32" s="184"/>
      <c r="H32" s="1426"/>
      <c r="K32" s="157"/>
    </row>
    <row r="33" spans="1:11">
      <c r="A33" s="1424"/>
      <c r="B33" s="1425"/>
      <c r="C33" s="1425"/>
      <c r="D33" s="184"/>
      <c r="E33" s="184"/>
      <c r="F33" s="184"/>
      <c r="G33" s="184"/>
      <c r="H33" s="1426"/>
      <c r="K33" s="157"/>
    </row>
    <row r="34" spans="1:11">
      <c r="A34" s="1424"/>
      <c r="B34" s="1425"/>
      <c r="C34" s="1425"/>
      <c r="D34" s="184"/>
      <c r="E34" s="184"/>
      <c r="F34" s="184"/>
      <c r="G34" s="184"/>
      <c r="H34" s="1426"/>
      <c r="K34" s="157"/>
    </row>
    <row r="35" spans="1:11">
      <c r="A35" s="2256">
        <f>+'1200'!A39:K39+1</f>
        <v>24</v>
      </c>
      <c r="B35" s="2257"/>
      <c r="C35" s="2257"/>
      <c r="D35" s="2257"/>
      <c r="E35" s="2257"/>
      <c r="F35" s="2257"/>
      <c r="G35" s="2257"/>
      <c r="H35" s="2258"/>
      <c r="K35" s="157"/>
    </row>
    <row r="36" spans="1:11">
      <c r="A36" s="1761" t="str">
        <f>A1</f>
        <v>QUÉBEC CHARTERED COMPANY</v>
      </c>
      <c r="B36" s="1762"/>
      <c r="C36" s="1762"/>
      <c r="D36" s="1762"/>
      <c r="E36" s="1762"/>
      <c r="F36" s="1762"/>
      <c r="G36" s="1762"/>
      <c r="H36" s="1763"/>
      <c r="K36" s="157"/>
    </row>
    <row r="37" spans="1:11">
      <c r="A37" s="2172" t="str">
        <f>A2</f>
        <v>SCHEDULE 1210</v>
      </c>
      <c r="B37" s="2173"/>
      <c r="C37" s="2173"/>
      <c r="D37" s="2173"/>
      <c r="E37" s="2173"/>
      <c r="F37" s="2173"/>
      <c r="G37" s="2173"/>
      <c r="H37" s="2174"/>
      <c r="K37" s="157"/>
    </row>
    <row r="38" spans="1:11" ht="22.5" customHeight="1">
      <c r="A38" s="2239">
        <f>A3</f>
        <v>0</v>
      </c>
      <c r="B38" s="2240"/>
      <c r="C38" s="2240"/>
      <c r="D38" s="2240"/>
      <c r="E38" s="2240"/>
      <c r="F38" s="2240"/>
      <c r="G38" s="2240"/>
      <c r="H38" s="2241"/>
      <c r="K38" s="157"/>
    </row>
    <row r="39" spans="1:11" ht="22.5" customHeight="1">
      <c r="A39" s="1767" t="str">
        <f>IF(Langue=0,A4&amp;" (suite)",A4&amp;" (continued)")</f>
        <v>MORTGAGE LOANS (continued)</v>
      </c>
      <c r="B39" s="1768"/>
      <c r="C39" s="1768"/>
      <c r="D39" s="1768"/>
      <c r="E39" s="1768"/>
      <c r="F39" s="1768"/>
      <c r="G39" s="1768"/>
      <c r="H39" s="1769"/>
      <c r="K39" s="157"/>
    </row>
    <row r="40" spans="1:11" ht="22.5" customHeight="1">
      <c r="A40" s="1946" t="str">
        <f>A5</f>
        <v xml:space="preserve">As at </v>
      </c>
      <c r="B40" s="1947"/>
      <c r="C40" s="1947"/>
      <c r="D40" s="1947"/>
      <c r="E40" s="1947"/>
      <c r="F40" s="1947"/>
      <c r="G40" s="1947"/>
      <c r="H40" s="1948"/>
      <c r="K40" s="157"/>
    </row>
    <row r="41" spans="1:11">
      <c r="A41" s="2226" t="str">
        <f>A6</f>
        <v>($000)</v>
      </c>
      <c r="B41" s="2227"/>
      <c r="C41" s="2227"/>
      <c r="D41" s="2227"/>
      <c r="E41" s="2227"/>
      <c r="F41" s="2227"/>
      <c r="G41" s="2227"/>
      <c r="H41" s="2228"/>
      <c r="K41" s="157"/>
    </row>
    <row r="42" spans="1:11">
      <c r="A42" s="1424"/>
      <c r="B42" s="1425"/>
      <c r="C42" s="1425"/>
      <c r="D42" s="184"/>
      <c r="E42" s="184"/>
      <c r="F42" s="184"/>
      <c r="G42" s="184"/>
      <c r="H42" s="1426"/>
      <c r="K42" s="157"/>
    </row>
    <row r="43" spans="1:11" ht="15" customHeight="1">
      <c r="A43" s="2160" t="str">
        <f>IF(Langue=0,J43,K43)</f>
        <v>UNINSURED LOANS</v>
      </c>
      <c r="B43" s="2161"/>
      <c r="C43" s="2213"/>
      <c r="D43" s="2259" t="str">
        <f>D8</f>
        <v>Current loans</v>
      </c>
      <c r="E43" s="2259"/>
      <c r="F43" s="2230" t="str">
        <f>F8</f>
        <v>Loans in Arrears</v>
      </c>
      <c r="G43" s="2231"/>
      <c r="H43" s="2208" t="s">
        <v>2682</v>
      </c>
      <c r="J43" s="2272" t="s">
        <v>404</v>
      </c>
      <c r="K43" s="2273" t="s">
        <v>1197</v>
      </c>
    </row>
    <row r="44" spans="1:11" ht="34.5" customHeight="1">
      <c r="A44" s="1767"/>
      <c r="B44" s="1768"/>
      <c r="C44" s="1769"/>
      <c r="D44" s="2276" t="str">
        <f>D9</f>
        <v>Number</v>
      </c>
      <c r="E44" s="2276" t="str">
        <f>E9</f>
        <v>Net Balance Sheet Value</v>
      </c>
      <c r="F44" s="1525" t="str">
        <f>F9</f>
        <v>30 – 89 Days</v>
      </c>
      <c r="G44" s="1525" t="str">
        <f>G9</f>
        <v>90 Days and Over</v>
      </c>
      <c r="H44" s="2209"/>
      <c r="J44" s="2272"/>
      <c r="K44" s="2273"/>
    </row>
    <row r="45" spans="1:11" ht="27.75" customHeight="1">
      <c r="A45" s="1767"/>
      <c r="B45" s="1768"/>
      <c r="C45" s="1769"/>
      <c r="D45" s="1868"/>
      <c r="E45" s="1868"/>
      <c r="F45" s="1519" t="str">
        <f>F10</f>
        <v>Amount</v>
      </c>
      <c r="G45" s="1519" t="str">
        <f>G10</f>
        <v>Amount</v>
      </c>
      <c r="H45" s="2209"/>
      <c r="J45" s="2272"/>
      <c r="K45" s="2273"/>
    </row>
    <row r="46" spans="1:11">
      <c r="A46" s="2274"/>
      <c r="B46" s="2189"/>
      <c r="C46" s="2275"/>
      <c r="D46" s="755" t="s">
        <v>384</v>
      </c>
      <c r="E46" s="755" t="s">
        <v>164</v>
      </c>
      <c r="F46" s="755" t="s">
        <v>145</v>
      </c>
      <c r="G46" s="755" t="s">
        <v>150</v>
      </c>
      <c r="H46" s="2229"/>
      <c r="K46" s="157"/>
    </row>
    <row r="47" spans="1:11" s="939" customFormat="1" ht="30" customHeight="1">
      <c r="A47" s="2236" t="str">
        <f>A12</f>
        <v>Residential</v>
      </c>
      <c r="B47" s="2237"/>
      <c r="C47" s="1429"/>
      <c r="D47" s="1526"/>
      <c r="E47" s="1526"/>
      <c r="F47" s="1526"/>
      <c r="G47" s="1526"/>
      <c r="H47" s="1428"/>
      <c r="K47" s="147"/>
    </row>
    <row r="48" spans="1:11" ht="15" customHeight="1">
      <c r="A48" s="2245" t="str">
        <f>A13</f>
        <v>Single Residential</v>
      </c>
      <c r="B48" s="2246"/>
      <c r="C48" s="504">
        <v>300</v>
      </c>
      <c r="D48" s="1522"/>
      <c r="E48" s="1522"/>
      <c r="F48" s="1522"/>
      <c r="G48" s="1522"/>
      <c r="H48" s="1212"/>
      <c r="K48" s="150"/>
    </row>
    <row r="49" spans="1:11">
      <c r="A49" s="2245" t="str">
        <f>A14</f>
        <v>Multiple Dwellings</v>
      </c>
      <c r="B49" s="2251"/>
      <c r="C49" s="2251"/>
      <c r="D49" s="2251"/>
      <c r="E49" s="2251"/>
      <c r="F49" s="2251"/>
      <c r="G49" s="2251"/>
      <c r="H49" s="2246"/>
      <c r="K49" s="150"/>
    </row>
    <row r="50" spans="1:11" ht="15" customHeight="1">
      <c r="A50" s="1423"/>
      <c r="B50" s="144" t="str">
        <f>B15</f>
        <v>Condominiums</v>
      </c>
      <c r="C50" s="513">
        <v>310</v>
      </c>
      <c r="D50" s="1433"/>
      <c r="E50" s="1433"/>
      <c r="F50" s="1433"/>
      <c r="G50" s="1433"/>
      <c r="H50" s="1430"/>
      <c r="K50" s="157"/>
    </row>
    <row r="51" spans="1:11">
      <c r="A51" s="1423"/>
      <c r="B51" s="144" t="str">
        <f>B16</f>
        <v>Condominium Apartments</v>
      </c>
      <c r="C51" s="513">
        <v>320</v>
      </c>
      <c r="D51" s="1433"/>
      <c r="E51" s="1433"/>
      <c r="F51" s="1433"/>
      <c r="G51" s="1433"/>
      <c r="H51" s="1430"/>
      <c r="K51" s="157"/>
    </row>
    <row r="52" spans="1:11" ht="15" customHeight="1">
      <c r="A52" s="1423"/>
      <c r="B52" s="90" t="str">
        <f>B17</f>
        <v>Other</v>
      </c>
      <c r="C52" s="513">
        <v>330</v>
      </c>
      <c r="D52" s="1433"/>
      <c r="E52" s="1433"/>
      <c r="F52" s="1433"/>
      <c r="G52" s="1433"/>
      <c r="H52" s="1434"/>
      <c r="K52" s="157"/>
    </row>
    <row r="53" spans="1:11" ht="22.5" customHeight="1">
      <c r="A53" s="2217" t="str">
        <f>A18</f>
        <v>Total - Residential</v>
      </c>
      <c r="B53" s="2242"/>
      <c r="C53" s="514">
        <v>399</v>
      </c>
      <c r="D53" s="1459">
        <f t="shared" ref="D53:E53" si="4">SUM(D48:D52)</f>
        <v>0</v>
      </c>
      <c r="E53" s="1459">
        <f t="shared" si="4"/>
        <v>0</v>
      </c>
      <c r="F53" s="1213">
        <f>SUM(F48:F52)</f>
        <v>0</v>
      </c>
      <c r="G53" s="1459">
        <f>SUM(G48:G52)</f>
        <v>0</v>
      </c>
      <c r="H53" s="1214">
        <f>SUM(H48:H52)</f>
        <v>0</v>
      </c>
      <c r="J53" s="939"/>
      <c r="K53" s="148"/>
    </row>
    <row r="54" spans="1:11" s="939" customFormat="1" ht="30" customHeight="1">
      <c r="A54" s="2236" t="str">
        <f>A19</f>
        <v>Non-Residential</v>
      </c>
      <c r="B54" s="2237"/>
      <c r="C54" s="2237"/>
      <c r="D54" s="1784"/>
      <c r="E54" s="1784"/>
      <c r="F54" s="1784"/>
      <c r="G54" s="1784"/>
      <c r="H54" s="1785"/>
      <c r="K54" s="147"/>
    </row>
    <row r="55" spans="1:11" ht="15" customHeight="1">
      <c r="A55" s="2247" t="str">
        <f>A20</f>
        <v>Farm Properties</v>
      </c>
      <c r="B55" s="2248"/>
      <c r="C55" s="1427">
        <v>400</v>
      </c>
      <c r="D55" s="1522"/>
      <c r="E55" s="1522"/>
      <c r="F55" s="1522"/>
      <c r="G55" s="1522"/>
      <c r="H55" s="1212"/>
      <c r="K55" s="151"/>
    </row>
    <row r="56" spans="1:11">
      <c r="A56" s="2245" t="str">
        <f>A21</f>
        <v>Non-farm Properties</v>
      </c>
      <c r="B56" s="2251"/>
      <c r="C56" s="2251"/>
      <c r="D56" s="2251"/>
      <c r="E56" s="2251"/>
      <c r="F56" s="2251"/>
      <c r="G56" s="2251"/>
      <c r="H56" s="2246"/>
      <c r="K56" s="150"/>
    </row>
    <row r="57" spans="1:11">
      <c r="A57" s="1423"/>
      <c r="B57" s="144" t="str">
        <f t="shared" ref="B57:B62" si="5">B22</f>
        <v>Office Buildings</v>
      </c>
      <c r="C57" s="1427">
        <v>410</v>
      </c>
      <c r="D57" s="1433"/>
      <c r="E57" s="1433"/>
      <c r="F57" s="1433"/>
      <c r="G57" s="1433"/>
      <c r="H57" s="1430"/>
      <c r="K57" s="157"/>
    </row>
    <row r="58" spans="1:11">
      <c r="A58" s="1423"/>
      <c r="B58" s="144" t="str">
        <f t="shared" si="5"/>
        <v>Shopping Centres</v>
      </c>
      <c r="C58" s="1427">
        <v>420</v>
      </c>
      <c r="D58" s="1433"/>
      <c r="E58" s="1433"/>
      <c r="F58" s="1433"/>
      <c r="G58" s="1433"/>
      <c r="H58" s="1430"/>
      <c r="K58" s="157"/>
    </row>
    <row r="59" spans="1:11">
      <c r="A59" s="1423"/>
      <c r="B59" s="144" t="str">
        <f t="shared" si="5"/>
        <v xml:space="preserve"> Land Banking and Development</v>
      </c>
      <c r="C59" s="1427">
        <v>430</v>
      </c>
      <c r="D59" s="1433"/>
      <c r="E59" s="1433"/>
      <c r="F59" s="1433"/>
      <c r="G59" s="1433"/>
      <c r="H59" s="1430"/>
      <c r="K59" s="157"/>
    </row>
    <row r="60" spans="1:11">
      <c r="A60" s="1423"/>
      <c r="B60" s="144" t="str">
        <f t="shared" si="5"/>
        <v>Industrial Buildings</v>
      </c>
      <c r="C60" s="1427">
        <v>440</v>
      </c>
      <c r="D60" s="1433"/>
      <c r="E60" s="1433"/>
      <c r="F60" s="1433"/>
      <c r="G60" s="1433"/>
      <c r="H60" s="1430"/>
      <c r="K60" s="157"/>
    </row>
    <row r="61" spans="1:11">
      <c r="A61" s="1423"/>
      <c r="B61" s="144" t="str">
        <f t="shared" si="5"/>
        <v>Hotels/Motels</v>
      </c>
      <c r="C61" s="1427">
        <v>450</v>
      </c>
      <c r="D61" s="1433"/>
      <c r="E61" s="1433"/>
      <c r="F61" s="1433"/>
      <c r="G61" s="1433"/>
      <c r="H61" s="1430"/>
      <c r="K61" s="157"/>
    </row>
    <row r="62" spans="1:11" ht="15" customHeight="1">
      <c r="A62" s="1423"/>
      <c r="B62" s="144" t="str">
        <f t="shared" si="5"/>
        <v>Other</v>
      </c>
      <c r="C62" s="1427">
        <v>460</v>
      </c>
      <c r="D62" s="1433"/>
      <c r="E62" s="1433"/>
      <c r="F62" s="1433"/>
      <c r="G62" s="1433"/>
      <c r="H62" s="1434"/>
      <c r="K62" s="157"/>
    </row>
    <row r="63" spans="1:11" ht="22.5" customHeight="1">
      <c r="A63" s="2243" t="str">
        <f>A28</f>
        <v>Total - Non-Residential</v>
      </c>
      <c r="B63" s="2244"/>
      <c r="C63" s="1427">
        <v>499</v>
      </c>
      <c r="D63" s="1600">
        <f t="shared" ref="D63:E63" si="6">SUM(D55:D62)</f>
        <v>0</v>
      </c>
      <c r="E63" s="1600">
        <f t="shared" si="6"/>
        <v>0</v>
      </c>
      <c r="F63" s="1435">
        <f>SUM(F55:F62)</f>
        <v>0</v>
      </c>
      <c r="G63" s="1600">
        <f>SUM(G55:G62)</f>
        <v>0</v>
      </c>
      <c r="H63" s="1436">
        <f>SUM(H55:H62)</f>
        <v>0</v>
      </c>
      <c r="J63" s="939"/>
      <c r="K63" s="148"/>
    </row>
    <row r="64" spans="1:11" s="939" customFormat="1" ht="22.5" customHeight="1">
      <c r="A64" s="2238" t="str">
        <f>IF(Langue=0,J64,K64)</f>
        <v>TOTAL UNINSURED MORTGAGE LOANS</v>
      </c>
      <c r="B64" s="2238"/>
      <c r="C64" s="476">
        <v>599</v>
      </c>
      <c r="D64" s="1216">
        <f t="shared" ref="D64:E64" si="7">SUM(D53,D63)</f>
        <v>0</v>
      </c>
      <c r="E64" s="1216">
        <f t="shared" si="7"/>
        <v>0</v>
      </c>
      <c r="F64" s="1216">
        <f>SUM(F53,F63)</f>
        <v>0</v>
      </c>
      <c r="G64" s="1216">
        <f>SUM(G53,G63)</f>
        <v>0</v>
      </c>
      <c r="H64" s="1217">
        <f>SUM(H53,H63)</f>
        <v>0</v>
      </c>
      <c r="J64" s="956" t="s">
        <v>405</v>
      </c>
      <c r="K64" s="146" t="s">
        <v>1199</v>
      </c>
    </row>
    <row r="65" spans="1:11">
      <c r="A65" s="1744"/>
      <c r="B65" s="1745"/>
      <c r="C65" s="1745"/>
      <c r="D65" s="1"/>
      <c r="E65" s="1"/>
      <c r="F65" s="1"/>
      <c r="G65" s="1"/>
      <c r="H65" s="1696"/>
      <c r="K65" s="157"/>
    </row>
    <row r="66" spans="1:11" ht="30" customHeight="1">
      <c r="A66" s="2"/>
      <c r="B66" s="1"/>
      <c r="C66" s="1"/>
      <c r="D66" s="1"/>
      <c r="E66" s="1"/>
      <c r="F66" s="1"/>
      <c r="G66" s="1"/>
      <c r="H66" s="1696"/>
      <c r="K66" s="157"/>
    </row>
    <row r="67" spans="1:11" ht="56.25" customHeight="1">
      <c r="A67" s="2"/>
      <c r="B67" s="1"/>
      <c r="C67" s="1"/>
      <c r="D67" s="1"/>
      <c r="E67" s="1"/>
      <c r="F67" s="1"/>
      <c r="G67" s="1"/>
      <c r="H67" s="1696"/>
      <c r="K67" s="157"/>
    </row>
    <row r="68" spans="1:11" ht="22.5" customHeight="1">
      <c r="A68" s="2"/>
      <c r="B68" s="1"/>
      <c r="C68" s="1"/>
      <c r="D68" s="1"/>
      <c r="E68" s="1"/>
      <c r="F68" s="1"/>
      <c r="G68" s="1"/>
      <c r="H68" s="1696"/>
      <c r="K68" s="157"/>
    </row>
    <row r="69" spans="1:11">
      <c r="A69" s="2"/>
      <c r="B69" s="1"/>
      <c r="C69" s="1"/>
      <c r="D69" s="1"/>
      <c r="E69" s="1"/>
      <c r="F69" s="1"/>
      <c r="G69" s="1"/>
      <c r="H69" s="1696"/>
      <c r="K69" s="157"/>
    </row>
    <row r="70" spans="1:11">
      <c r="A70" s="1752">
        <f>A35+1</f>
        <v>25</v>
      </c>
      <c r="B70" s="1753"/>
      <c r="C70" s="1753"/>
      <c r="D70" s="1753"/>
      <c r="E70" s="1753"/>
      <c r="F70" s="1753"/>
      <c r="G70" s="1753"/>
      <c r="H70" s="1754"/>
      <c r="K70" s="157"/>
    </row>
    <row r="71" spans="1:11">
      <c r="A71" s="2253" t="str">
        <f t="shared" ref="A71:A75" si="8">A36</f>
        <v>QUÉBEC CHARTERED COMPANY</v>
      </c>
      <c r="B71" s="2254"/>
      <c r="C71" s="2254"/>
      <c r="D71" s="2254"/>
      <c r="E71" s="2254"/>
      <c r="F71" s="2254"/>
      <c r="G71" s="2254"/>
      <c r="H71" s="2255"/>
      <c r="K71" s="157"/>
    </row>
    <row r="72" spans="1:11">
      <c r="A72" s="2172" t="str">
        <f t="shared" si="8"/>
        <v>SCHEDULE 1210</v>
      </c>
      <c r="B72" s="2173"/>
      <c r="C72" s="2173"/>
      <c r="D72" s="2173"/>
      <c r="E72" s="2173"/>
      <c r="F72" s="2173"/>
      <c r="G72" s="2173"/>
      <c r="H72" s="2174"/>
      <c r="K72" s="157"/>
    </row>
    <row r="73" spans="1:11" ht="22.5" customHeight="1">
      <c r="A73" s="2239">
        <f>A3</f>
        <v>0</v>
      </c>
      <c r="B73" s="2240"/>
      <c r="C73" s="2240"/>
      <c r="D73" s="2240"/>
      <c r="E73" s="2240"/>
      <c r="F73" s="2240"/>
      <c r="G73" s="2240"/>
      <c r="H73" s="2241"/>
      <c r="K73" s="157"/>
    </row>
    <row r="74" spans="1:11" ht="22.5" customHeight="1">
      <c r="A74" s="1767" t="str">
        <f>IF(Langue=0,A4&amp;" (suite)",A4&amp;" (continued)")</f>
        <v>MORTGAGE LOANS (continued)</v>
      </c>
      <c r="B74" s="1768"/>
      <c r="C74" s="1768"/>
      <c r="D74" s="1768"/>
      <c r="E74" s="1768"/>
      <c r="F74" s="1768"/>
      <c r="G74" s="1768"/>
      <c r="H74" s="1769"/>
      <c r="K74" s="157"/>
    </row>
    <row r="75" spans="1:11" ht="22.5" customHeight="1">
      <c r="A75" s="1946" t="str">
        <f t="shared" si="8"/>
        <v xml:space="preserve">As at </v>
      </c>
      <c r="B75" s="1947"/>
      <c r="C75" s="1947"/>
      <c r="D75" s="1947"/>
      <c r="E75" s="1947"/>
      <c r="F75" s="1947"/>
      <c r="G75" s="1947"/>
      <c r="H75" s="1948"/>
      <c r="K75" s="157"/>
    </row>
    <row r="76" spans="1:11">
      <c r="A76" s="2169" t="str">
        <f>A6</f>
        <v>($000)</v>
      </c>
      <c r="B76" s="2170"/>
      <c r="C76" s="2170"/>
      <c r="D76" s="2170"/>
      <c r="E76" s="2170"/>
      <c r="F76" s="2170"/>
      <c r="G76" s="2170"/>
      <c r="H76" s="2171"/>
      <c r="K76" s="157"/>
    </row>
    <row r="77" spans="1:11">
      <c r="A77" s="2"/>
      <c r="B77" s="1"/>
      <c r="C77" s="1"/>
      <c r="D77" s="1"/>
      <c r="E77" s="1"/>
      <c r="F77" s="1"/>
      <c r="G77" s="1"/>
      <c r="H77" s="1696"/>
      <c r="K77" s="157"/>
    </row>
    <row r="78" spans="1:11" ht="15" customHeight="1">
      <c r="A78" s="2160" t="str">
        <f>IF(Langue=0,J78,K78)</f>
        <v>FORECLOSURES</v>
      </c>
      <c r="B78" s="2161"/>
      <c r="C78" s="2213"/>
      <c r="D78" s="1868" t="str">
        <f>IF(Langue=0,J79,K79)</f>
        <v>Number</v>
      </c>
      <c r="E78" s="1868" t="str">
        <f>IF(Langue=0,J80,K80)</f>
        <v>Net Balance Sheet Value</v>
      </c>
      <c r="F78" s="1868" t="s">
        <v>1508</v>
      </c>
      <c r="G78" s="1868" t="str">
        <f>IF(Langue=0,J81,K81)</f>
        <v>Net Income (loss)</v>
      </c>
      <c r="H78" s="1437"/>
      <c r="J78" s="950" t="s">
        <v>407</v>
      </c>
      <c r="K78" s="173" t="s">
        <v>1200</v>
      </c>
    </row>
    <row r="79" spans="1:11">
      <c r="A79" s="1767"/>
      <c r="B79" s="1768"/>
      <c r="C79" s="1769"/>
      <c r="D79" s="1869"/>
      <c r="E79" s="1869"/>
      <c r="F79" s="1869"/>
      <c r="G79" s="1869"/>
      <c r="H79" s="1438"/>
      <c r="J79" s="928" t="s">
        <v>151</v>
      </c>
      <c r="K79" s="157" t="s">
        <v>1191</v>
      </c>
    </row>
    <row r="80" spans="1:11">
      <c r="A80" s="1767"/>
      <c r="B80" s="1768"/>
      <c r="C80" s="1769"/>
      <c r="D80" s="1869"/>
      <c r="E80" s="1869"/>
      <c r="F80" s="1869"/>
      <c r="G80" s="1869"/>
      <c r="H80" s="1438"/>
      <c r="J80" s="928" t="s">
        <v>769</v>
      </c>
      <c r="K80" s="157" t="s">
        <v>1466</v>
      </c>
    </row>
    <row r="81" spans="1:11">
      <c r="A81" s="2274"/>
      <c r="B81" s="2189"/>
      <c r="C81" s="2275"/>
      <c r="D81" s="1521" t="s">
        <v>206</v>
      </c>
      <c r="E81" s="1521" t="s">
        <v>207</v>
      </c>
      <c r="F81" s="1521" t="s">
        <v>208</v>
      </c>
      <c r="G81" s="1521" t="s">
        <v>784</v>
      </c>
      <c r="H81" s="1438"/>
      <c r="J81" s="1019" t="s">
        <v>807</v>
      </c>
      <c r="K81" s="651" t="s">
        <v>1201</v>
      </c>
    </row>
    <row r="82" spans="1:11" s="939" customFormat="1" ht="30" customHeight="1">
      <c r="A82" s="2236" t="str">
        <f>A12</f>
        <v>Residential</v>
      </c>
      <c r="B82" s="2237"/>
      <c r="C82" s="2237"/>
      <c r="D82" s="2237"/>
      <c r="E82" s="2237"/>
      <c r="F82" s="2237"/>
      <c r="G82" s="2268"/>
      <c r="H82" s="1439"/>
      <c r="J82" s="956"/>
      <c r="K82" s="147"/>
    </row>
    <row r="83" spans="1:11" ht="15" customHeight="1">
      <c r="A83" s="2245" t="str">
        <f>A13</f>
        <v>Single Residential</v>
      </c>
      <c r="B83" s="2246"/>
      <c r="C83" s="514">
        <v>600</v>
      </c>
      <c r="D83" s="1522"/>
      <c r="E83" s="1522"/>
      <c r="F83" s="1522"/>
      <c r="G83" s="1236"/>
      <c r="H83" s="1438"/>
      <c r="K83" s="157"/>
    </row>
    <row r="84" spans="1:11" ht="15" customHeight="1">
      <c r="A84" s="2245" t="str">
        <f>A14</f>
        <v>Multiple Dwellings</v>
      </c>
      <c r="B84" s="2251"/>
      <c r="C84" s="2251"/>
      <c r="D84" s="2251"/>
      <c r="E84" s="2251"/>
      <c r="F84" s="2251"/>
      <c r="G84" s="2246"/>
      <c r="H84" s="1438"/>
      <c r="J84" s="154"/>
      <c r="K84" s="157"/>
    </row>
    <row r="85" spans="1:11" ht="15" customHeight="1">
      <c r="A85" s="1423"/>
      <c r="B85" s="144" t="str">
        <f>B15</f>
        <v>Condominiums</v>
      </c>
      <c r="C85" s="513">
        <v>610</v>
      </c>
      <c r="D85" s="1433"/>
      <c r="E85" s="1433"/>
      <c r="F85" s="1433"/>
      <c r="G85" s="1434"/>
      <c r="H85" s="1438"/>
      <c r="K85" s="157"/>
    </row>
    <row r="86" spans="1:11" ht="15" customHeight="1">
      <c r="A86" s="1423"/>
      <c r="B86" s="144" t="str">
        <f>B16</f>
        <v>Condominium Apartments</v>
      </c>
      <c r="C86" s="513">
        <v>620</v>
      </c>
      <c r="D86" s="1433"/>
      <c r="E86" s="1433"/>
      <c r="F86" s="1433"/>
      <c r="G86" s="1434"/>
      <c r="H86" s="1438"/>
      <c r="K86" s="157"/>
    </row>
    <row r="87" spans="1:11">
      <c r="A87" s="1423"/>
      <c r="B87" s="144" t="str">
        <f>B17</f>
        <v>Other</v>
      </c>
      <c r="C87" s="513">
        <v>630</v>
      </c>
      <c r="D87" s="1433"/>
      <c r="E87" s="1433"/>
      <c r="F87" s="1433"/>
      <c r="G87" s="1434"/>
      <c r="H87" s="1438"/>
      <c r="K87" s="157"/>
    </row>
    <row r="88" spans="1:11" ht="22.5" customHeight="1">
      <c r="A88" s="2277" t="str">
        <f>A18</f>
        <v>Total - Residential</v>
      </c>
      <c r="B88" s="2278"/>
      <c r="C88" s="514">
        <v>699</v>
      </c>
      <c r="D88" s="1213">
        <f>SUM(D83:D87)</f>
        <v>0</v>
      </c>
      <c r="E88" s="1213">
        <f>SUM(E83:E87)</f>
        <v>0</v>
      </c>
      <c r="F88" s="1213">
        <f>SUM(F83:F87)</f>
        <v>0</v>
      </c>
      <c r="G88" s="1105">
        <f>SUM(G83:G87)</f>
        <v>0</v>
      </c>
      <c r="H88" s="1438"/>
      <c r="J88" s="939"/>
      <c r="K88" s="148"/>
    </row>
    <row r="89" spans="1:11" s="939" customFormat="1" ht="30" customHeight="1">
      <c r="A89" s="2236" t="str">
        <f>A19</f>
        <v>Non-Residential</v>
      </c>
      <c r="B89" s="2237"/>
      <c r="C89" s="1429"/>
      <c r="D89" s="1443"/>
      <c r="E89" s="1443"/>
      <c r="F89" s="1444"/>
      <c r="G89" s="1444"/>
      <c r="H89" s="1439"/>
      <c r="J89" s="953"/>
      <c r="K89" s="147"/>
    </row>
    <row r="90" spans="1:11" ht="15" customHeight="1">
      <c r="A90" s="2247" t="str">
        <f>A20</f>
        <v>Farm Properties</v>
      </c>
      <c r="B90" s="2248"/>
      <c r="C90" s="1427">
        <v>700</v>
      </c>
      <c r="D90" s="1522"/>
      <c r="E90" s="1522"/>
      <c r="F90" s="1522"/>
      <c r="G90" s="1236"/>
      <c r="H90" s="1438"/>
      <c r="J90" s="153"/>
      <c r="K90" s="157"/>
    </row>
    <row r="91" spans="1:11" ht="15" customHeight="1">
      <c r="A91" s="2245" t="str">
        <f>A21</f>
        <v>Non-farm Properties</v>
      </c>
      <c r="B91" s="2251"/>
      <c r="C91" s="2251"/>
      <c r="D91" s="2251"/>
      <c r="E91" s="2251"/>
      <c r="F91" s="2251"/>
      <c r="G91" s="2246"/>
      <c r="H91" s="1438"/>
      <c r="J91" s="1029"/>
      <c r="K91" s="157"/>
    </row>
    <row r="92" spans="1:11">
      <c r="A92" s="1423"/>
      <c r="B92" s="144" t="str">
        <f t="shared" ref="B92:B97" si="9">B22</f>
        <v>Office Buildings</v>
      </c>
      <c r="C92" s="1427">
        <v>710</v>
      </c>
      <c r="D92" s="1433"/>
      <c r="E92" s="1433"/>
      <c r="F92" s="1433"/>
      <c r="G92" s="1434"/>
      <c r="H92" s="1438"/>
      <c r="K92" s="157"/>
    </row>
    <row r="93" spans="1:11">
      <c r="A93" s="1423"/>
      <c r="B93" s="144" t="str">
        <f t="shared" si="9"/>
        <v>Shopping Centres</v>
      </c>
      <c r="C93" s="1427">
        <v>720</v>
      </c>
      <c r="D93" s="1433"/>
      <c r="E93" s="1433"/>
      <c r="F93" s="1433"/>
      <c r="G93" s="1434"/>
      <c r="H93" s="1438"/>
      <c r="K93" s="157"/>
    </row>
    <row r="94" spans="1:11">
      <c r="A94" s="1423"/>
      <c r="B94" s="144" t="str">
        <f t="shared" si="9"/>
        <v xml:space="preserve"> Land Banking and Development</v>
      </c>
      <c r="C94" s="1427">
        <v>730</v>
      </c>
      <c r="D94" s="1433"/>
      <c r="E94" s="1433"/>
      <c r="F94" s="1433"/>
      <c r="G94" s="1434"/>
      <c r="H94" s="1438"/>
      <c r="K94" s="157"/>
    </row>
    <row r="95" spans="1:11">
      <c r="A95" s="1423"/>
      <c r="B95" s="144" t="str">
        <f t="shared" si="9"/>
        <v>Industrial Buildings</v>
      </c>
      <c r="C95" s="1427">
        <v>740</v>
      </c>
      <c r="D95" s="1433"/>
      <c r="E95" s="1433"/>
      <c r="F95" s="1433"/>
      <c r="G95" s="1434"/>
      <c r="H95" s="1438"/>
      <c r="K95" s="157"/>
    </row>
    <row r="96" spans="1:11">
      <c r="A96" s="1423"/>
      <c r="B96" s="144" t="str">
        <f t="shared" si="9"/>
        <v>Hotels/Motels</v>
      </c>
      <c r="C96" s="1427">
        <v>750</v>
      </c>
      <c r="D96" s="1433"/>
      <c r="E96" s="1433"/>
      <c r="F96" s="1433"/>
      <c r="G96" s="1434"/>
      <c r="H96" s="1438"/>
      <c r="K96" s="157"/>
    </row>
    <row r="97" spans="1:11">
      <c r="A97" s="1423"/>
      <c r="B97" s="144" t="str">
        <f t="shared" si="9"/>
        <v>Other</v>
      </c>
      <c r="C97" s="1427">
        <v>760</v>
      </c>
      <c r="D97" s="1433"/>
      <c r="E97" s="1433"/>
      <c r="F97" s="1433"/>
      <c r="G97" s="1434"/>
      <c r="H97" s="1438"/>
      <c r="K97" s="157"/>
    </row>
    <row r="98" spans="1:11" ht="22.5" customHeight="1">
      <c r="A98" s="2277" t="str">
        <f>A28</f>
        <v>Total - Non-Residential</v>
      </c>
      <c r="B98" s="2278"/>
      <c r="C98" s="1427">
        <v>799</v>
      </c>
      <c r="D98" s="1431">
        <f>SUM(D90:D97)</f>
        <v>0</v>
      </c>
      <c r="E98" s="1431">
        <f>SUM(E90:E97)</f>
        <v>0</v>
      </c>
      <c r="F98" s="1431">
        <f>SUM(F90:F97)</f>
        <v>0</v>
      </c>
      <c r="G98" s="1527">
        <f>SUM(G90:G97)</f>
        <v>0</v>
      </c>
      <c r="H98" s="1438"/>
      <c r="J98" s="939"/>
      <c r="K98" s="148"/>
    </row>
    <row r="99" spans="1:11" s="939" customFormat="1" ht="22.5" customHeight="1">
      <c r="A99" s="2238" t="str">
        <f>IF(Langue=0,J99,K99)</f>
        <v>TOTAL FORECLOSURES</v>
      </c>
      <c r="B99" s="2238"/>
      <c r="C99" s="476">
        <v>899</v>
      </c>
      <c r="D99" s="1601">
        <f>D88+D98</f>
        <v>0</v>
      </c>
      <c r="E99" s="1528">
        <f>E88+E98</f>
        <v>0</v>
      </c>
      <c r="F99" s="1528">
        <f>F88+F98</f>
        <v>0</v>
      </c>
      <c r="G99" s="1214">
        <f>G88+G98</f>
        <v>0</v>
      </c>
      <c r="H99" s="1440"/>
      <c r="J99" s="939" t="s">
        <v>408</v>
      </c>
      <c r="K99" s="145" t="s">
        <v>2216</v>
      </c>
    </row>
    <row r="100" spans="1:11">
      <c r="A100" s="2232"/>
      <c r="B100" s="2233"/>
      <c r="C100" s="2233"/>
      <c r="D100" s="2233"/>
      <c r="E100" s="2233"/>
      <c r="F100" s="2233"/>
      <c r="G100" s="2233"/>
      <c r="H100" s="1426"/>
      <c r="K100" s="157"/>
    </row>
    <row r="101" spans="1:11" ht="30" customHeight="1">
      <c r="A101" s="2234"/>
      <c r="B101" s="2235"/>
      <c r="C101" s="2235"/>
      <c r="D101" s="2235"/>
      <c r="E101" s="2235"/>
      <c r="F101" s="2235"/>
      <c r="G101" s="2235"/>
      <c r="H101" s="1426"/>
      <c r="J101" s="929" t="s">
        <v>324</v>
      </c>
      <c r="K101" s="157"/>
    </row>
    <row r="102" spans="1:11" ht="56.25" customHeight="1">
      <c r="A102" s="2234"/>
      <c r="B102" s="2235"/>
      <c r="C102" s="2235"/>
      <c r="D102" s="2235"/>
      <c r="E102" s="2235"/>
      <c r="F102" s="2235"/>
      <c r="G102" s="2235"/>
      <c r="H102" s="1426"/>
      <c r="K102" s="157"/>
    </row>
    <row r="103" spans="1:11" ht="22.5" customHeight="1">
      <c r="A103" s="2234"/>
      <c r="B103" s="2235"/>
      <c r="C103" s="2235"/>
      <c r="D103" s="2235"/>
      <c r="E103" s="2235"/>
      <c r="F103" s="2235"/>
      <c r="G103" s="2235"/>
      <c r="H103" s="1426"/>
      <c r="K103" s="157"/>
    </row>
    <row r="104" spans="1:11">
      <c r="A104" s="1424"/>
      <c r="B104" s="1425"/>
      <c r="C104" s="1425"/>
      <c r="D104" s="184"/>
      <c r="E104" s="184"/>
      <c r="F104" s="184"/>
      <c r="G104" s="184"/>
      <c r="H104" s="1426"/>
      <c r="K104" s="157"/>
    </row>
    <row r="105" spans="1:11">
      <c r="A105" s="1752">
        <f>A70+1</f>
        <v>26</v>
      </c>
      <c r="B105" s="1753"/>
      <c r="C105" s="1753"/>
      <c r="D105" s="1753"/>
      <c r="E105" s="1753"/>
      <c r="F105" s="1753"/>
      <c r="G105" s="1753"/>
      <c r="H105" s="1441"/>
      <c r="K105" s="157"/>
    </row>
    <row r="106" spans="1:11">
      <c r="K106" s="157"/>
    </row>
    <row r="107" spans="1:11">
      <c r="J107" s="950" t="s">
        <v>92</v>
      </c>
      <c r="K107" s="173" t="s">
        <v>1190</v>
      </c>
    </row>
    <row r="108" spans="1:11">
      <c r="J108" s="928" t="s">
        <v>151</v>
      </c>
      <c r="K108" s="157" t="s">
        <v>1191</v>
      </c>
    </row>
    <row r="109" spans="1:11">
      <c r="J109" s="928" t="s">
        <v>769</v>
      </c>
      <c r="K109" s="157" t="s">
        <v>1466</v>
      </c>
    </row>
    <row r="110" spans="1:11">
      <c r="J110" s="928" t="s">
        <v>836</v>
      </c>
      <c r="K110" s="157" t="s">
        <v>1656</v>
      </c>
    </row>
    <row r="111" spans="1:11">
      <c r="J111" s="928" t="s">
        <v>93</v>
      </c>
      <c r="K111" s="157" t="s">
        <v>1567</v>
      </c>
    </row>
    <row r="112" spans="1:11">
      <c r="J112" s="928" t="s">
        <v>94</v>
      </c>
      <c r="K112" s="157" t="s">
        <v>1566</v>
      </c>
    </row>
    <row r="113" spans="10:11">
      <c r="J113" s="928" t="s">
        <v>205</v>
      </c>
      <c r="K113" s="157" t="s">
        <v>1196</v>
      </c>
    </row>
    <row r="114" spans="10:11">
      <c r="J114" s="1019"/>
      <c r="K114" s="651"/>
    </row>
  </sheetData>
  <sheetProtection algorithmName="SHA-512" hashValue="82IQ9pg/qVCH+0dmi4KX5d2EO7mx6xEHc1aGsbVISnlWBjr1qPIXEHe19DZRug3JZ79gu6k7yu772gLxRKCXjw==" saltValue="J3XOianx/jAbLkva/TQIXQ==" spinCount="100000" sheet="1" objects="1" scenarios="1"/>
  <mergeCells count="76">
    <mergeCell ref="A99:B99"/>
    <mergeCell ref="A88:B88"/>
    <mergeCell ref="A98:B98"/>
    <mergeCell ref="A83:B83"/>
    <mergeCell ref="A84:G84"/>
    <mergeCell ref="A90:B90"/>
    <mergeCell ref="A91:G91"/>
    <mergeCell ref="J43:J45"/>
    <mergeCell ref="A54:H54"/>
    <mergeCell ref="K43:K45"/>
    <mergeCell ref="A81:C81"/>
    <mergeCell ref="A89:B89"/>
    <mergeCell ref="A82:G82"/>
    <mergeCell ref="A75:H75"/>
    <mergeCell ref="A46:C46"/>
    <mergeCell ref="D44:D45"/>
    <mergeCell ref="E44:E45"/>
    <mergeCell ref="A76:H76"/>
    <mergeCell ref="A77:H77"/>
    <mergeCell ref="A78:C80"/>
    <mergeCell ref="D78:D80"/>
    <mergeCell ref="A49:H49"/>
    <mergeCell ref="A55:B55"/>
    <mergeCell ref="A1:G1"/>
    <mergeCell ref="D43:E43"/>
    <mergeCell ref="A11:C11"/>
    <mergeCell ref="A29:B29"/>
    <mergeCell ref="A8:C10"/>
    <mergeCell ref="D8:E8"/>
    <mergeCell ref="D9:D10"/>
    <mergeCell ref="E9:E10"/>
    <mergeCell ref="A3:H3"/>
    <mergeCell ref="A2:H2"/>
    <mergeCell ref="A21:H21"/>
    <mergeCell ref="A19:H19"/>
    <mergeCell ref="A14:H14"/>
    <mergeCell ref="A12:H12"/>
    <mergeCell ref="F8:G8"/>
    <mergeCell ref="A7:H7"/>
    <mergeCell ref="A56:H56"/>
    <mergeCell ref="A28:B28"/>
    <mergeCell ref="E78:E80"/>
    <mergeCell ref="F78:F80"/>
    <mergeCell ref="G78:G80"/>
    <mergeCell ref="A67:H69"/>
    <mergeCell ref="A71:H71"/>
    <mergeCell ref="A72:H72"/>
    <mergeCell ref="A35:H35"/>
    <mergeCell ref="A39:H39"/>
    <mergeCell ref="A40:H40"/>
    <mergeCell ref="A6:H6"/>
    <mergeCell ref="A5:H5"/>
    <mergeCell ref="A4:H4"/>
    <mergeCell ref="H8:H11"/>
    <mergeCell ref="A13:B13"/>
    <mergeCell ref="A20:B20"/>
    <mergeCell ref="A18:B18"/>
    <mergeCell ref="A36:H36"/>
    <mergeCell ref="A37:H37"/>
    <mergeCell ref="A38:H38"/>
    <mergeCell ref="A105:G105"/>
    <mergeCell ref="A41:H41"/>
    <mergeCell ref="H43:H46"/>
    <mergeCell ref="F43:G43"/>
    <mergeCell ref="A100:G101"/>
    <mergeCell ref="A102:G103"/>
    <mergeCell ref="A65:H66"/>
    <mergeCell ref="A70:H70"/>
    <mergeCell ref="A43:C45"/>
    <mergeCell ref="A47:B47"/>
    <mergeCell ref="A64:B64"/>
    <mergeCell ref="A73:H73"/>
    <mergeCell ref="A74:H74"/>
    <mergeCell ref="A53:B53"/>
    <mergeCell ref="A63:B63"/>
    <mergeCell ref="A48:B48"/>
  </mergeCells>
  <hyperlinks>
    <hyperlink ref="G99" location="_P300332001" tooltip="Annexe 300 - Ligne 3320\Schedule 300 - Line 3320" display="_P300332001" xr:uid="{00000000-0004-0000-1000-000000000000}"/>
    <hyperlink ref="D53" location="_P120002002" tooltip="Annexe\Schedule 1200" display="_P120002002" xr:uid="{00000000-0004-0000-1000-000001000000}"/>
    <hyperlink ref="D18" location="_P120001002" tooltip="Annexe\Schedule 1200" display="_P120001002" xr:uid="{00000000-0004-0000-1000-000002000000}"/>
    <hyperlink ref="D28" location="_P120003002" tooltip="Annexe\Schedule 1200" display="_1200_030_02" xr:uid="{00000000-0004-0000-1000-000003000000}"/>
    <hyperlink ref="D63" location="_P120003002" tooltip="Annexe\Schedule 1200" display="_P120003002" xr:uid="{00000000-0004-0000-1000-000004000000}"/>
    <hyperlink ref="D99" location="_P120009002" tooltip="Annexe\Schedule 1200" display="_P120009002" xr:uid="{00000000-0004-0000-1000-000005000000}"/>
    <hyperlink ref="G53" location="_P120002004" tooltip="Annexe\Schedule 1200" display="_1200_020_04" xr:uid="{00000000-0004-0000-1000-000006000000}"/>
    <hyperlink ref="G28" location="_P120003004" tooltip="Annexe\Schedule 1200" display="_1200_030_04" xr:uid="{00000000-0004-0000-1000-000007000000}"/>
    <hyperlink ref="G63" location="_P120003004" tooltip="Annexe\Schedule 1200" display="_P120003004" xr:uid="{00000000-0004-0000-1000-000008000000}"/>
    <hyperlink ref="E99" location="_P120009008" tooltip="Annexe\Schedule 1200" display="_1200_090_08" xr:uid="{00000000-0004-0000-1000-000009000000}"/>
    <hyperlink ref="E18" location="_P120001008" tooltip="Annexe\Schedule 1200" display="_P120001008" xr:uid="{00000000-0004-0000-1000-00000A000000}"/>
    <hyperlink ref="E53" location="_P120002008" tooltip="Annexe\Schedule 1200" display="_P120002008" xr:uid="{00000000-0004-0000-1000-00000B000000}"/>
    <hyperlink ref="E28" location="_P120003008" tooltip="Annexe\Schedule 1200" display="_1200_030_03" xr:uid="{00000000-0004-0000-1000-00000C000000}"/>
    <hyperlink ref="E63" location="_P120003008" tooltip="Annexe\Schedule 1200" display="_P120003008" xr:uid="{00000000-0004-0000-1000-00000D000000}"/>
    <hyperlink ref="F99" location="_P120009007" tooltip="Annexe\Schedule 1200" display="_1200_090_07" xr:uid="{00000000-0004-0000-1000-00000E000000}"/>
    <hyperlink ref="H28" location="_P120003007" tooltip="Annexe\Schedule 1200" display="_P120003007" xr:uid="{00000000-0004-0000-1000-00000F000000}"/>
    <hyperlink ref="H53" location="_P120002007" tooltip="Annexe\Schedule 1200" display="_P120002007" xr:uid="{00000000-0004-0000-1000-000010000000}"/>
    <hyperlink ref="H63" location="_P120003007" tooltip="Annexe\Schedule 1200" display="_P120003007" xr:uid="{00000000-0004-0000-1000-000011000000}"/>
    <hyperlink ref="G18" location="_P120001004" tooltip="Annexe\Schedule 1200" display="_P120001004" xr:uid="{00000000-0004-0000-1000-000012000000}"/>
    <hyperlink ref="H18" location="_P120001007" tooltip="Annexe\Schedule 1200" display="_P120001007" xr:uid="{00000000-0004-0000-1000-000013000000}"/>
  </hyperlinks>
  <printOptions horizontalCentered="1"/>
  <pageMargins left="0.39370078740157499" right="0.39370078740157499" top="1.1105511811023601" bottom="0.59055118110236204" header="0.31496062992126" footer="0.31496062992126"/>
  <pageSetup scale="69" orientation="portrait" r:id="rId1"/>
  <rowBreaks count="2" manualBreakCount="2">
    <brk id="35" max="16383" man="1"/>
    <brk id="70"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9">
    <tabColor rgb="FF92D050"/>
    <pageSetUpPr fitToPage="1"/>
  </sheetPr>
  <dimension ref="A1:N30"/>
  <sheetViews>
    <sheetView zoomScale="90" zoomScaleNormal="90" workbookViewId="0">
      <selection sqref="A1:E1"/>
    </sheetView>
  </sheetViews>
  <sheetFormatPr baseColWidth="10" defaultColWidth="0" defaultRowHeight="15" outlineLevelCol="1"/>
  <cols>
    <col min="1" max="1" width="25.5703125" style="929" customWidth="1"/>
    <col min="2" max="2" width="6" style="929" customWidth="1"/>
    <col min="3" max="9" width="13.7109375" style="929" customWidth="1"/>
    <col min="10" max="10" width="16.85546875" style="929" bestFit="1" customWidth="1"/>
    <col min="11" max="11" width="1.42578125" style="929" customWidth="1"/>
    <col min="12" max="12" width="41.42578125" style="929" hidden="1" customWidth="1" outlineLevel="1"/>
    <col min="13" max="13" width="42" style="929" hidden="1" customWidth="1" outlineLevel="1"/>
    <col min="14" max="14" width="0" style="929" hidden="1" customWidth="1" collapsed="1"/>
    <col min="15" max="16384" width="11.42578125" style="929" hidden="1"/>
  </cols>
  <sheetData>
    <row r="1" spans="1:13" ht="24" customHeight="1">
      <c r="A1" s="1779" t="str">
        <f>Identification!A14</f>
        <v>QUÉBEC CHARTERED COMPANY</v>
      </c>
      <c r="B1" s="1780"/>
      <c r="C1" s="1780"/>
      <c r="D1" s="1780"/>
      <c r="E1" s="1780"/>
      <c r="F1" s="951"/>
      <c r="G1" s="951"/>
      <c r="H1" s="951"/>
      <c r="I1" s="951"/>
      <c r="J1" s="232" t="str">
        <f>Identification!A15</f>
        <v>ANNUAL STATEMENT</v>
      </c>
    </row>
    <row r="2" spans="1:13">
      <c r="A2" s="2172" t="str">
        <f>IF(Langue=0,"ANNEXE "&amp;'T des M - T of C'!A21,"SCHEDULE "&amp;'T des M - T of C'!A21)</f>
        <v>SCHEDULE 1210.1</v>
      </c>
      <c r="B2" s="2173"/>
      <c r="C2" s="2173"/>
      <c r="D2" s="2173"/>
      <c r="E2" s="2173"/>
      <c r="F2" s="2173"/>
      <c r="G2" s="2173"/>
      <c r="J2" s="930"/>
    </row>
    <row r="3" spans="1:13" ht="22.5" customHeight="1">
      <c r="A3" s="1940">
        <f>'300'!$A$3</f>
        <v>0</v>
      </c>
      <c r="B3" s="1941"/>
      <c r="C3" s="1941"/>
      <c r="D3" s="1941"/>
      <c r="E3" s="1941"/>
      <c r="F3" s="1941"/>
      <c r="G3" s="1941"/>
      <c r="H3" s="1941"/>
      <c r="I3" s="1941"/>
      <c r="J3" s="1942"/>
    </row>
    <row r="4" spans="1:13" ht="22.5" customHeight="1">
      <c r="A4" s="1767" t="str">
        <f>UPPER('T des M - T of C'!B21)</f>
        <v>SUMMARY OF MORTGAGE LOANS BY AMOUNT</v>
      </c>
      <c r="B4" s="1768"/>
      <c r="C4" s="1768"/>
      <c r="D4" s="1768"/>
      <c r="E4" s="1768"/>
      <c r="F4" s="1768"/>
      <c r="G4" s="1768"/>
      <c r="H4" s="1768"/>
      <c r="I4" s="1768"/>
      <c r="J4" s="1769"/>
    </row>
    <row r="5" spans="1:13" ht="22.5" customHeight="1">
      <c r="A5" s="1946" t="str">
        <f>IF(Langue=0,"au "&amp;Identification!J19,"As at "&amp;Identification!J19)</f>
        <v xml:space="preserve">As at </v>
      </c>
      <c r="B5" s="1947"/>
      <c r="C5" s="1947"/>
      <c r="D5" s="1947"/>
      <c r="E5" s="1947"/>
      <c r="F5" s="1947"/>
      <c r="G5" s="1947"/>
      <c r="H5" s="1947"/>
      <c r="I5" s="1947"/>
      <c r="J5" s="1948"/>
    </row>
    <row r="6" spans="1:13">
      <c r="A6" s="2169" t="str">
        <f>IF(Langue=0,L6,M6)</f>
        <v>($000)</v>
      </c>
      <c r="B6" s="2170"/>
      <c r="C6" s="2170"/>
      <c r="D6" s="2170"/>
      <c r="E6" s="2170"/>
      <c r="F6" s="2170"/>
      <c r="G6" s="2170"/>
      <c r="H6" s="2170"/>
      <c r="I6" s="2170"/>
      <c r="J6" s="2171"/>
      <c r="L6" s="116" t="s">
        <v>325</v>
      </c>
      <c r="M6" s="258" t="s">
        <v>970</v>
      </c>
    </row>
    <row r="7" spans="1:13" ht="11.25" customHeight="1">
      <c r="A7" s="2178"/>
      <c r="B7" s="2179"/>
      <c r="C7" s="2179"/>
      <c r="D7" s="2179"/>
      <c r="E7" s="2179"/>
      <c r="F7" s="2179"/>
      <c r="G7" s="2179"/>
      <c r="H7" s="1020"/>
      <c r="J7" s="930"/>
    </row>
    <row r="8" spans="1:13" ht="79.5" customHeight="1">
      <c r="A8" s="2283" t="str">
        <f>IF(Langue=0,L8,M8)</f>
        <v>STRATA</v>
      </c>
      <c r="B8" s="2284"/>
      <c r="C8" s="2279" t="str">
        <f>IF(Langue=0,L19,M19)</f>
        <v>Residential Mortgage Loans - Insured CMHC</v>
      </c>
      <c r="D8" s="2280"/>
      <c r="E8" s="2279" t="str">
        <f>IF(Langue=0,L22,M22)</f>
        <v>Residential Mortgage Loans - Insured Other</v>
      </c>
      <c r="F8" s="2280"/>
      <c r="G8" s="2279" t="str">
        <f>IF(Langue=0,L25,M25)</f>
        <v>Residential Mortgage Loans - 
Uninsured</v>
      </c>
      <c r="H8" s="2280"/>
      <c r="I8" s="97" t="str">
        <f>IF(Langue=0,L28,M28)</f>
        <v>Non-Residential Mortgage Loans - Uninsured</v>
      </c>
      <c r="J8" s="2281" t="s">
        <v>53</v>
      </c>
      <c r="L8" s="177" t="s">
        <v>409</v>
      </c>
      <c r="M8" s="178" t="s">
        <v>1202</v>
      </c>
    </row>
    <row r="9" spans="1:13">
      <c r="A9" s="2285"/>
      <c r="B9" s="2286"/>
      <c r="C9" s="634" t="str">
        <f>IF(Langue=0,L20,M20)</f>
        <v>Number</v>
      </c>
      <c r="D9" s="634" t="str">
        <f>IF(Langue=0,L21,M21)</f>
        <v>Amount</v>
      </c>
      <c r="E9" s="634" t="str">
        <f>IF(Langue=0,L23,M23)</f>
        <v>Number</v>
      </c>
      <c r="F9" s="634" t="str">
        <f>IF(Langue=0,L24,M24)</f>
        <v>Amount</v>
      </c>
      <c r="G9" s="634" t="str">
        <f>IF(Langue=0,L26,M26)</f>
        <v>Number</v>
      </c>
      <c r="H9" s="634" t="str">
        <f>IF(Langue=0,L27,M27)</f>
        <v>Amount</v>
      </c>
      <c r="I9" s="634" t="str">
        <f>IF(Langue=0,L29,M29)</f>
        <v>Amount</v>
      </c>
      <c r="J9" s="2282"/>
      <c r="L9" s="176"/>
      <c r="M9" s="179"/>
    </row>
    <row r="10" spans="1:13">
      <c r="A10" s="2287"/>
      <c r="B10" s="2288"/>
      <c r="C10" s="620" t="s">
        <v>377</v>
      </c>
      <c r="D10" s="620" t="s">
        <v>376</v>
      </c>
      <c r="E10" s="621" t="s">
        <v>378</v>
      </c>
      <c r="F10" s="621" t="s">
        <v>379</v>
      </c>
      <c r="G10" s="620" t="s">
        <v>380</v>
      </c>
      <c r="H10" s="620" t="s">
        <v>381</v>
      </c>
      <c r="I10" s="621" t="s">
        <v>382</v>
      </c>
      <c r="J10" s="620" t="s">
        <v>383</v>
      </c>
      <c r="L10" s="176"/>
      <c r="M10" s="179"/>
    </row>
    <row r="11" spans="1:13">
      <c r="A11" s="94" t="str">
        <f>IF(Langue=0,L11,M11)</f>
        <v>0 to 250</v>
      </c>
      <c r="B11" s="515" t="s">
        <v>385</v>
      </c>
      <c r="C11" s="1221"/>
      <c r="D11" s="1221"/>
      <c r="E11" s="1221"/>
      <c r="F11" s="1221"/>
      <c r="G11" s="1221"/>
      <c r="H11" s="1221"/>
      <c r="I11" s="1221"/>
      <c r="J11" s="1222">
        <f>+H11+D11+F11+I11</f>
        <v>0</v>
      </c>
      <c r="L11" s="16" t="s">
        <v>799</v>
      </c>
      <c r="M11" s="120" t="s">
        <v>1210</v>
      </c>
    </row>
    <row r="12" spans="1:13">
      <c r="A12" s="94" t="str">
        <f>IF(Langue=0,L12,M12)</f>
        <v>Over 250 to 500</v>
      </c>
      <c r="B12" s="515" t="s">
        <v>194</v>
      </c>
      <c r="C12" s="1221"/>
      <c r="D12" s="1221"/>
      <c r="E12" s="1221"/>
      <c r="F12" s="1221"/>
      <c r="G12" s="1221"/>
      <c r="H12" s="1221"/>
      <c r="I12" s="1221"/>
      <c r="J12" s="1222">
        <f>+H12+D12+F12+I12</f>
        <v>0</v>
      </c>
      <c r="L12" s="16" t="s">
        <v>850</v>
      </c>
      <c r="M12" s="120" t="s">
        <v>1203</v>
      </c>
    </row>
    <row r="13" spans="1:13">
      <c r="A13" s="94" t="str">
        <f>IF(Langue=0,L13,M13)</f>
        <v>Over 500 to 1,000</v>
      </c>
      <c r="B13" s="515" t="s">
        <v>195</v>
      </c>
      <c r="C13" s="1221"/>
      <c r="D13" s="1221"/>
      <c r="E13" s="1221"/>
      <c r="F13" s="1221"/>
      <c r="G13" s="1221"/>
      <c r="H13" s="1221"/>
      <c r="I13" s="1221"/>
      <c r="J13" s="1222">
        <f>+H13+D13+F13+I13</f>
        <v>0</v>
      </c>
      <c r="L13" s="16" t="s">
        <v>803</v>
      </c>
      <c r="M13" s="120" t="s">
        <v>1204</v>
      </c>
    </row>
    <row r="14" spans="1:13">
      <c r="A14" s="94" t="str">
        <f>IF(Langue=0,L14,M14)</f>
        <v>Over 1,000 to 5,000</v>
      </c>
      <c r="B14" s="515" t="s">
        <v>200</v>
      </c>
      <c r="C14" s="1221"/>
      <c r="D14" s="1221"/>
      <c r="E14" s="1221"/>
      <c r="F14" s="1221"/>
      <c r="G14" s="1221"/>
      <c r="H14" s="1221"/>
      <c r="I14" s="1221"/>
      <c r="J14" s="1222">
        <f>+H14+D14+F14+I14</f>
        <v>0</v>
      </c>
      <c r="L14" s="16" t="s">
        <v>802</v>
      </c>
      <c r="M14" s="120" t="s">
        <v>1205</v>
      </c>
    </row>
    <row r="15" spans="1:13">
      <c r="A15" s="94" t="str">
        <f>IF(Langue=0,L15,M15)</f>
        <v>Over 5,000</v>
      </c>
      <c r="B15" s="515" t="s">
        <v>347</v>
      </c>
      <c r="C15" s="1221"/>
      <c r="D15" s="1221"/>
      <c r="E15" s="1221"/>
      <c r="F15" s="1221"/>
      <c r="G15" s="1221"/>
      <c r="H15" s="1221"/>
      <c r="I15" s="1221"/>
      <c r="J15" s="1222">
        <f>+H15+D15+F15+I15</f>
        <v>0</v>
      </c>
      <c r="L15" s="16" t="s">
        <v>410</v>
      </c>
      <c r="M15" s="120" t="s">
        <v>1206</v>
      </c>
    </row>
    <row r="16" spans="1:13" ht="22.5" customHeight="1">
      <c r="A16" s="98" t="s">
        <v>80</v>
      </c>
      <c r="B16" s="516" t="s">
        <v>386</v>
      </c>
      <c r="C16" s="1223">
        <f t="shared" ref="C16:J16" si="0">SUM(C11:C15)</f>
        <v>0</v>
      </c>
      <c r="D16" s="1223">
        <f t="shared" si="0"/>
        <v>0</v>
      </c>
      <c r="E16" s="1223">
        <f t="shared" si="0"/>
        <v>0</v>
      </c>
      <c r="F16" s="1223">
        <f t="shared" si="0"/>
        <v>0</v>
      </c>
      <c r="G16" s="1223">
        <f t="shared" si="0"/>
        <v>0</v>
      </c>
      <c r="H16" s="1223">
        <f t="shared" si="0"/>
        <v>0</v>
      </c>
      <c r="I16" s="1223">
        <f t="shared" si="0"/>
        <v>0</v>
      </c>
      <c r="J16" s="1224">
        <f t="shared" si="0"/>
        <v>0</v>
      </c>
      <c r="L16" s="119"/>
      <c r="M16" s="121"/>
    </row>
    <row r="17" spans="1:13">
      <c r="A17" s="928"/>
      <c r="J17" s="930"/>
    </row>
    <row r="18" spans="1:13">
      <c r="A18" s="928"/>
      <c r="J18" s="930"/>
    </row>
    <row r="19" spans="1:13">
      <c r="A19" s="928"/>
      <c r="J19" s="930"/>
      <c r="L19" s="950" t="s">
        <v>851</v>
      </c>
      <c r="M19" s="174" t="s">
        <v>1207</v>
      </c>
    </row>
    <row r="20" spans="1:13">
      <c r="A20" s="928"/>
      <c r="J20" s="930"/>
      <c r="L20" s="928" t="s">
        <v>151</v>
      </c>
      <c r="M20" s="398" t="s">
        <v>1191</v>
      </c>
    </row>
    <row r="21" spans="1:13">
      <c r="A21" s="928"/>
      <c r="J21" s="930"/>
      <c r="L21" s="928" t="s">
        <v>205</v>
      </c>
      <c r="M21" s="398" t="s">
        <v>1196</v>
      </c>
    </row>
    <row r="22" spans="1:13">
      <c r="A22" s="928"/>
      <c r="J22" s="930"/>
      <c r="L22" s="928" t="s">
        <v>1620</v>
      </c>
      <c r="M22" s="398" t="s">
        <v>1209</v>
      </c>
    </row>
    <row r="23" spans="1:13">
      <c r="A23" s="928"/>
      <c r="J23" s="930"/>
      <c r="L23" s="928" t="s">
        <v>151</v>
      </c>
      <c r="M23" s="398" t="s">
        <v>1191</v>
      </c>
    </row>
    <row r="24" spans="1:13">
      <c r="A24" s="928"/>
      <c r="J24" s="930"/>
      <c r="L24" s="928" t="s">
        <v>205</v>
      </c>
      <c r="M24" s="398" t="s">
        <v>1196</v>
      </c>
    </row>
    <row r="25" spans="1:13">
      <c r="A25" s="928"/>
      <c r="J25" s="930"/>
      <c r="L25" s="928" t="s">
        <v>852</v>
      </c>
      <c r="M25" s="398" t="s">
        <v>1208</v>
      </c>
    </row>
    <row r="26" spans="1:13">
      <c r="A26" s="928"/>
      <c r="J26" s="930"/>
      <c r="L26" s="928" t="s">
        <v>151</v>
      </c>
      <c r="M26" s="398" t="s">
        <v>1191</v>
      </c>
    </row>
    <row r="27" spans="1:13">
      <c r="A27" s="928"/>
      <c r="J27" s="930"/>
      <c r="L27" s="928" t="s">
        <v>205</v>
      </c>
      <c r="M27" s="398" t="s">
        <v>1196</v>
      </c>
    </row>
    <row r="28" spans="1:13">
      <c r="A28" s="928"/>
      <c r="J28" s="930"/>
      <c r="L28" s="928" t="s">
        <v>853</v>
      </c>
      <c r="M28" s="403" t="s">
        <v>1621</v>
      </c>
    </row>
    <row r="29" spans="1:13">
      <c r="A29" s="928"/>
      <c r="J29" s="930"/>
      <c r="L29" s="1019" t="s">
        <v>205</v>
      </c>
      <c r="M29" s="639" t="s">
        <v>1196</v>
      </c>
    </row>
    <row r="30" spans="1:13">
      <c r="A30" s="1752">
        <f>+'1210'!A105:H105+1</f>
        <v>27</v>
      </c>
      <c r="B30" s="1753"/>
      <c r="C30" s="1753"/>
      <c r="D30" s="1753"/>
      <c r="E30" s="1753"/>
      <c r="F30" s="1753"/>
      <c r="G30" s="1753"/>
      <c r="H30" s="1753"/>
      <c r="I30" s="1753"/>
      <c r="J30" s="1754"/>
    </row>
  </sheetData>
  <sheetProtection algorithmName="SHA-512" hashValue="t7isX03qJw01ZZVdFi7ytK5brUWPZvQN0CQBi8VwCsSf5PiP3qi/ji8S7YVH8R5Q2E6jZ9SbhAgHQuxKyRyQIQ==" saltValue="EknyfmgeEFnBqs5YCV45fA==" spinCount="100000" sheet="1" objects="1" scenarios="1"/>
  <mergeCells count="13">
    <mergeCell ref="A30:J30"/>
    <mergeCell ref="A2:G2"/>
    <mergeCell ref="A1:E1"/>
    <mergeCell ref="C8:D8"/>
    <mergeCell ref="E8:F8"/>
    <mergeCell ref="G8:H8"/>
    <mergeCell ref="A5:J5"/>
    <mergeCell ref="A4:J4"/>
    <mergeCell ref="A3:J3"/>
    <mergeCell ref="J8:J9"/>
    <mergeCell ref="A7:G7"/>
    <mergeCell ref="A8:B10"/>
    <mergeCell ref="A6:J6"/>
  </mergeCells>
  <printOptions horizontalCentered="1"/>
  <pageMargins left="0.39370078740157499" right="0.39370078740157499" top="0.59055118110236204" bottom="0.59055118110236204" header="0.31496062992126" footer="0.31496062992126"/>
  <pageSetup scale="6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30">
    <tabColor rgb="FF92D050"/>
  </sheetPr>
  <dimension ref="A1:I88"/>
  <sheetViews>
    <sheetView zoomScale="90" zoomScaleNormal="90" workbookViewId="0">
      <selection activeCell="F13" sqref="F13"/>
    </sheetView>
  </sheetViews>
  <sheetFormatPr baseColWidth="10" defaultColWidth="0" defaultRowHeight="15" outlineLevelCol="1"/>
  <cols>
    <col min="1" max="1" width="38" style="929" customWidth="1"/>
    <col min="2" max="2" width="6" style="929" customWidth="1"/>
    <col min="3" max="4" width="16.42578125" style="929" customWidth="1"/>
    <col min="5" max="5" width="16.7109375" style="929" customWidth="1"/>
    <col min="6" max="6" width="1.42578125" style="929" customWidth="1"/>
    <col min="7" max="7" width="43.7109375" style="929" hidden="1" customWidth="1" outlineLevel="1"/>
    <col min="8" max="8" width="37.7109375" style="929" hidden="1" customWidth="1" outlineLevel="1"/>
    <col min="9" max="9" width="0" style="929" hidden="1" customWidth="1" collapsed="1"/>
    <col min="10" max="16384" width="11.42578125" style="929" hidden="1"/>
  </cols>
  <sheetData>
    <row r="1" spans="1:8" ht="24" customHeight="1">
      <c r="A1" s="1779" t="str">
        <f>Identification!A14</f>
        <v>QUÉBEC CHARTERED COMPANY</v>
      </c>
      <c r="B1" s="1780"/>
      <c r="C1" s="1780"/>
      <c r="D1" s="951"/>
      <c r="E1" s="232" t="str">
        <f>Identification!A15</f>
        <v>ANNUAL STATEMENT</v>
      </c>
    </row>
    <row r="2" spans="1:8">
      <c r="A2" s="2172" t="str">
        <f>IF(Langue=0,"ANNEXE "&amp;'T des M - T of C'!A22,"SCHEDULE "&amp;'T des M - T of C'!A22)</f>
        <v>SCHEDULE 1210.2</v>
      </c>
      <c r="B2" s="2173"/>
      <c r="C2" s="2173"/>
      <c r="D2" s="2173"/>
      <c r="E2" s="2174"/>
    </row>
    <row r="3" spans="1:8" ht="22.5" customHeight="1">
      <c r="A3" s="1940">
        <f>'300'!$A$3</f>
        <v>0</v>
      </c>
      <c r="B3" s="1941"/>
      <c r="C3" s="1941"/>
      <c r="D3" s="1941"/>
      <c r="E3" s="1942"/>
    </row>
    <row r="4" spans="1:8" ht="22.5" customHeight="1">
      <c r="A4" s="1767" t="str">
        <f>UPPER('T des M - T of C'!B22)</f>
        <v>MORTGAGE LOAN CHARACTERISTICS</v>
      </c>
      <c r="B4" s="1768"/>
      <c r="C4" s="1768"/>
      <c r="D4" s="1768"/>
      <c r="E4" s="1769"/>
    </row>
    <row r="5" spans="1:8" ht="22.5" customHeight="1">
      <c r="A5" s="1946" t="str">
        <f>IF(Langue=0,"au "&amp;Identification!J19,"As at "&amp;Identification!J19)</f>
        <v xml:space="preserve">As at </v>
      </c>
      <c r="B5" s="1947"/>
      <c r="C5" s="1947"/>
      <c r="D5" s="1947"/>
      <c r="E5" s="1948"/>
    </row>
    <row r="6" spans="1:8" ht="15" customHeight="1">
      <c r="A6" s="2169" t="str">
        <f>IF(Langue=0,G6,H6)</f>
        <v>($000)</v>
      </c>
      <c r="B6" s="2170"/>
      <c r="C6" s="2170"/>
      <c r="D6" s="2170"/>
      <c r="E6" s="2171"/>
      <c r="G6" s="929" t="s">
        <v>325</v>
      </c>
      <c r="H6" s="157" t="s">
        <v>970</v>
      </c>
    </row>
    <row r="7" spans="1:8" ht="11.25" customHeight="1">
      <c r="A7" s="2178"/>
      <c r="B7" s="2179"/>
      <c r="C7" s="2179"/>
      <c r="D7" s="2179"/>
      <c r="E7" s="2180"/>
      <c r="G7" s="950" t="s">
        <v>413</v>
      </c>
      <c r="H7" s="174" t="s">
        <v>1223</v>
      </c>
    </row>
    <row r="8" spans="1:8" ht="15" customHeight="1">
      <c r="A8" s="2289" t="str">
        <f>IF(Langue=0,G7,H7)</f>
        <v>LOAN TO VALUE RATIOS (LTV)
( %)</v>
      </c>
      <c r="B8" s="2290"/>
      <c r="C8" s="2291" t="str">
        <f>IF(Langue=0,G8,H8)</f>
        <v>Residential Mortgage Loans</v>
      </c>
      <c r="D8" s="2292"/>
      <c r="E8" s="2292" t="str">
        <f>IF(Langue=0,G11,H11)</f>
        <v>Non-Residential Mortgage 
Loans</v>
      </c>
      <c r="G8" s="928" t="s">
        <v>235</v>
      </c>
      <c r="H8" s="398" t="s">
        <v>1220</v>
      </c>
    </row>
    <row r="9" spans="1:8" ht="15" customHeight="1">
      <c r="A9" s="1896"/>
      <c r="B9" s="1897"/>
      <c r="C9" s="2293"/>
      <c r="D9" s="2294"/>
      <c r="E9" s="2295"/>
      <c r="G9" s="928" t="s">
        <v>96</v>
      </c>
      <c r="H9" s="398" t="s">
        <v>1221</v>
      </c>
    </row>
    <row r="10" spans="1:8" ht="30" customHeight="1">
      <c r="A10" s="1896"/>
      <c r="B10" s="1897"/>
      <c r="C10" s="1026" t="str">
        <f>IF(Langue=0,G9,H9)</f>
        <v>Insured</v>
      </c>
      <c r="D10" s="1026" t="str">
        <f>IF(Langue=0,G10,H10)</f>
        <v>Uninsured</v>
      </c>
      <c r="E10" s="2295"/>
      <c r="G10" s="928" t="s">
        <v>95</v>
      </c>
      <c r="H10" s="398" t="s">
        <v>1222</v>
      </c>
    </row>
    <row r="11" spans="1:8" ht="15.75" customHeight="1">
      <c r="A11" s="2296"/>
      <c r="B11" s="2296"/>
      <c r="C11" s="536" t="s">
        <v>376</v>
      </c>
      <c r="D11" s="536" t="s">
        <v>394</v>
      </c>
      <c r="E11" s="536" t="s">
        <v>395</v>
      </c>
      <c r="G11" s="1019" t="s">
        <v>236</v>
      </c>
      <c r="H11" s="644" t="s">
        <v>1624</v>
      </c>
    </row>
    <row r="12" spans="1:8" ht="15" customHeight="1">
      <c r="A12" s="572" t="s">
        <v>237</v>
      </c>
      <c r="B12" s="517" t="s">
        <v>385</v>
      </c>
      <c r="C12" s="1225"/>
      <c r="D12" s="1225"/>
      <c r="E12" s="1106"/>
      <c r="G12" s="929" t="s">
        <v>237</v>
      </c>
      <c r="H12" s="157" t="s">
        <v>237</v>
      </c>
    </row>
    <row r="13" spans="1:8" ht="15" customHeight="1">
      <c r="A13" s="573" t="str">
        <f t="shared" ref="A13:A21" si="0">IF(Langue=0,G13,H13)</f>
        <v>&gt; 50% and ≤ 65%</v>
      </c>
      <c r="B13" s="517" t="s">
        <v>194</v>
      </c>
      <c r="C13" s="1225"/>
      <c r="D13" s="1225"/>
      <c r="E13" s="1106"/>
      <c r="G13" s="929" t="s">
        <v>238</v>
      </c>
      <c r="H13" s="157" t="s">
        <v>1211</v>
      </c>
    </row>
    <row r="14" spans="1:8" ht="15" customHeight="1">
      <c r="A14" s="573" t="str">
        <f t="shared" si="0"/>
        <v>&gt; 65% and ≤ 75%</v>
      </c>
      <c r="B14" s="517" t="s">
        <v>195</v>
      </c>
      <c r="C14" s="1225"/>
      <c r="D14" s="1225"/>
      <c r="E14" s="1106"/>
      <c r="G14" s="929" t="s">
        <v>239</v>
      </c>
      <c r="H14" s="157" t="s">
        <v>1212</v>
      </c>
    </row>
    <row r="15" spans="1:8" ht="15" customHeight="1">
      <c r="A15" s="573" t="str">
        <f t="shared" si="0"/>
        <v>&gt; 75% and ≤ 80%</v>
      </c>
      <c r="B15" s="517" t="s">
        <v>200</v>
      </c>
      <c r="C15" s="1225"/>
      <c r="D15" s="1225"/>
      <c r="E15" s="1106"/>
      <c r="G15" s="929" t="s">
        <v>240</v>
      </c>
      <c r="H15" s="157" t="s">
        <v>1213</v>
      </c>
    </row>
    <row r="16" spans="1:8" ht="15" customHeight="1">
      <c r="A16" s="573" t="str">
        <f t="shared" si="0"/>
        <v>&gt; 80% and ≤ 85%</v>
      </c>
      <c r="B16" s="517" t="s">
        <v>347</v>
      </c>
      <c r="C16" s="1225"/>
      <c r="D16" s="1225"/>
      <c r="E16" s="1106"/>
      <c r="G16" s="929" t="s">
        <v>241</v>
      </c>
      <c r="H16" s="157" t="s">
        <v>1214</v>
      </c>
    </row>
    <row r="17" spans="1:8" ht="15" customHeight="1">
      <c r="A17" s="573" t="str">
        <f t="shared" si="0"/>
        <v>&gt; 85% and ≤ 90%</v>
      </c>
      <c r="B17" s="517" t="s">
        <v>181</v>
      </c>
      <c r="C17" s="1225"/>
      <c r="D17" s="1225"/>
      <c r="E17" s="1106"/>
      <c r="G17" s="929" t="s">
        <v>242</v>
      </c>
      <c r="H17" s="157" t="s">
        <v>1215</v>
      </c>
    </row>
    <row r="18" spans="1:8" ht="15" customHeight="1">
      <c r="A18" s="573" t="str">
        <f t="shared" si="0"/>
        <v>&gt; 90% and ≤ 95%</v>
      </c>
      <c r="B18" s="517" t="s">
        <v>188</v>
      </c>
      <c r="C18" s="1225"/>
      <c r="D18" s="1225"/>
      <c r="E18" s="1106"/>
      <c r="G18" s="929" t="s">
        <v>243</v>
      </c>
      <c r="H18" s="157" t="s">
        <v>1216</v>
      </c>
    </row>
    <row r="19" spans="1:8" ht="15" customHeight="1">
      <c r="A19" s="573" t="str">
        <f t="shared" si="0"/>
        <v>&gt; 95% and ≤ 100%</v>
      </c>
      <c r="B19" s="517" t="s">
        <v>191</v>
      </c>
      <c r="C19" s="1225"/>
      <c r="D19" s="1225"/>
      <c r="E19" s="1106"/>
      <c r="G19" s="929" t="s">
        <v>244</v>
      </c>
      <c r="H19" s="157" t="s">
        <v>1217</v>
      </c>
    </row>
    <row r="20" spans="1:8" ht="15" customHeight="1">
      <c r="A20" s="573" t="str">
        <f t="shared" si="0"/>
        <v>&gt; 100%</v>
      </c>
      <c r="B20" s="517" t="s">
        <v>396</v>
      </c>
      <c r="C20" s="1225"/>
      <c r="D20" s="1225"/>
      <c r="E20" s="1106"/>
      <c r="G20" s="929" t="s">
        <v>245</v>
      </c>
      <c r="H20" s="157" t="s">
        <v>245</v>
      </c>
    </row>
    <row r="21" spans="1:8" ht="15" customHeight="1">
      <c r="A21" s="573" t="str">
        <f t="shared" si="0"/>
        <v>No Ratio Provided</v>
      </c>
      <c r="B21" s="517" t="s">
        <v>559</v>
      </c>
      <c r="C21" s="1129"/>
      <c r="D21" s="1129"/>
      <c r="E21" s="1116"/>
      <c r="G21" s="929" t="s">
        <v>261</v>
      </c>
      <c r="H21" s="157" t="s">
        <v>1657</v>
      </c>
    </row>
    <row r="22" spans="1:8" ht="22.5" customHeight="1">
      <c r="A22" s="276" t="s">
        <v>80</v>
      </c>
      <c r="B22" s="517" t="s">
        <v>386</v>
      </c>
      <c r="C22" s="1140">
        <f>SUM(C12:C21)</f>
        <v>0</v>
      </c>
      <c r="D22" s="1140">
        <f>SUM(D12:D21)</f>
        <v>0</v>
      </c>
      <c r="E22" s="1226">
        <f>SUM(E12:E21)</f>
        <v>0</v>
      </c>
      <c r="H22" s="157"/>
    </row>
    <row r="23" spans="1:8">
      <c r="A23" s="2289" t="str">
        <f>IF(Langue=0,G23,H23)</f>
        <v>AMORTIZATION PERIOD 
(in years)</v>
      </c>
      <c r="B23" s="2307"/>
      <c r="C23" s="2302" t="str">
        <f>C8</f>
        <v>Residential Mortgage Loans</v>
      </c>
      <c r="D23" s="2303"/>
      <c r="E23" s="2306" t="str">
        <f>E8</f>
        <v>Non-Residential Mortgage 
Loans</v>
      </c>
      <c r="G23" s="939" t="s">
        <v>1623</v>
      </c>
      <c r="H23" s="118" t="s">
        <v>1622</v>
      </c>
    </row>
    <row r="24" spans="1:8" ht="15" customHeight="1">
      <c r="A24" s="1896"/>
      <c r="B24" s="1898"/>
      <c r="C24" s="2304"/>
      <c r="D24" s="2305"/>
      <c r="E24" s="2306"/>
      <c r="H24" s="157"/>
    </row>
    <row r="25" spans="1:8" ht="37.5" customHeight="1">
      <c r="A25" s="1896"/>
      <c r="B25" s="1898"/>
      <c r="C25" s="768" t="str">
        <f>C10</f>
        <v>Insured</v>
      </c>
      <c r="D25" s="1068" t="str">
        <f>D10</f>
        <v>Uninsured</v>
      </c>
      <c r="E25" s="2306"/>
      <c r="H25" s="157"/>
    </row>
    <row r="26" spans="1:8">
      <c r="A26" s="2296"/>
      <c r="B26" s="2296"/>
      <c r="C26" s="536" t="s">
        <v>376</v>
      </c>
      <c r="D26" s="536" t="s">
        <v>394</v>
      </c>
      <c r="E26" s="536" t="s">
        <v>395</v>
      </c>
      <c r="H26" s="157"/>
    </row>
    <row r="27" spans="1:8" ht="15" customHeight="1">
      <c r="A27" s="573" t="str">
        <f t="shared" ref="A27:A34" si="1">IF(Langue=0,G27,H27)</f>
        <v>≤ 15 years</v>
      </c>
      <c r="B27" s="503">
        <v>100</v>
      </c>
      <c r="C27" s="1225"/>
      <c r="D27" s="1225"/>
      <c r="E27" s="1106"/>
      <c r="G27" s="929" t="s">
        <v>246</v>
      </c>
      <c r="H27" s="157" t="s">
        <v>1218</v>
      </c>
    </row>
    <row r="28" spans="1:8" ht="15" customHeight="1">
      <c r="A28" s="573" t="str">
        <f t="shared" si="1"/>
        <v>&gt; 15 years and ≤ 20 years</v>
      </c>
      <c r="B28" s="503">
        <v>110</v>
      </c>
      <c r="C28" s="1225"/>
      <c r="D28" s="1225"/>
      <c r="E28" s="1106"/>
      <c r="G28" s="929" t="s">
        <v>247</v>
      </c>
      <c r="H28" s="157" t="s">
        <v>1236</v>
      </c>
    </row>
    <row r="29" spans="1:8" ht="15" customHeight="1">
      <c r="A29" s="573" t="str">
        <f t="shared" si="1"/>
        <v>&gt; 20 years and ≤ 25 years</v>
      </c>
      <c r="B29" s="503">
        <v>120</v>
      </c>
      <c r="C29" s="1225"/>
      <c r="D29" s="1225"/>
      <c r="E29" s="1106"/>
      <c r="G29" s="929" t="s">
        <v>248</v>
      </c>
      <c r="H29" s="157" t="s">
        <v>1237</v>
      </c>
    </row>
    <row r="30" spans="1:8" ht="15" customHeight="1">
      <c r="A30" s="573" t="str">
        <f t="shared" si="1"/>
        <v>&gt; 25 years and ≤ 30 years</v>
      </c>
      <c r="B30" s="503">
        <v>130</v>
      </c>
      <c r="C30" s="1225"/>
      <c r="D30" s="1225"/>
      <c r="E30" s="1106"/>
      <c r="G30" s="929" t="s">
        <v>249</v>
      </c>
      <c r="H30" s="157" t="s">
        <v>1238</v>
      </c>
    </row>
    <row r="31" spans="1:8" ht="15" customHeight="1">
      <c r="A31" s="573" t="str">
        <f t="shared" si="1"/>
        <v>&gt; 30 years and ≤ 35 years</v>
      </c>
      <c r="B31" s="503">
        <v>140</v>
      </c>
      <c r="C31" s="1225"/>
      <c r="D31" s="1225"/>
      <c r="E31" s="1106"/>
      <c r="G31" s="929" t="s">
        <v>250</v>
      </c>
      <c r="H31" s="157" t="s">
        <v>1239</v>
      </c>
    </row>
    <row r="32" spans="1:8" ht="15" customHeight="1">
      <c r="A32" s="573" t="str">
        <f t="shared" si="1"/>
        <v>&gt; 35 years and ≤ 40 years</v>
      </c>
      <c r="B32" s="503">
        <v>150</v>
      </c>
      <c r="C32" s="1225"/>
      <c r="D32" s="1225"/>
      <c r="E32" s="1106"/>
      <c r="G32" s="929" t="s">
        <v>251</v>
      </c>
      <c r="H32" s="157" t="s">
        <v>1240</v>
      </c>
    </row>
    <row r="33" spans="1:8" ht="15" customHeight="1">
      <c r="A33" s="573" t="str">
        <f t="shared" si="1"/>
        <v>&gt; 40 years</v>
      </c>
      <c r="B33" s="503">
        <v>160</v>
      </c>
      <c r="C33" s="1225"/>
      <c r="D33" s="1225"/>
      <c r="E33" s="1106"/>
      <c r="G33" s="929" t="s">
        <v>252</v>
      </c>
      <c r="H33" s="157" t="s">
        <v>1219</v>
      </c>
    </row>
    <row r="34" spans="1:8" ht="15" customHeight="1">
      <c r="A34" s="573" t="str">
        <f t="shared" si="1"/>
        <v>Other</v>
      </c>
      <c r="B34" s="503">
        <v>165</v>
      </c>
      <c r="C34" s="1225"/>
      <c r="D34" s="1225"/>
      <c r="E34" s="1106"/>
      <c r="G34" s="929" t="s">
        <v>411</v>
      </c>
      <c r="H34" s="157" t="s">
        <v>1152</v>
      </c>
    </row>
    <row r="35" spans="1:8" ht="22.5" customHeight="1">
      <c r="A35" s="276" t="s">
        <v>80</v>
      </c>
      <c r="B35" s="518">
        <v>199</v>
      </c>
      <c r="C35" s="1140">
        <f>SUM(C27:C34)</f>
        <v>0</v>
      </c>
      <c r="D35" s="1140">
        <f>SUM(D27:D34)</f>
        <v>0</v>
      </c>
      <c r="E35" s="1226">
        <f>SUM(E27:E34)</f>
        <v>0</v>
      </c>
      <c r="H35" s="157"/>
    </row>
    <row r="36" spans="1:8">
      <c r="A36" s="2297"/>
      <c r="B36" s="2298"/>
      <c r="C36" s="2299"/>
      <c r="D36" s="2299"/>
      <c r="E36" s="2300"/>
      <c r="H36" s="157"/>
    </row>
    <row r="37" spans="1:8">
      <c r="A37" s="2301"/>
      <c r="B37" s="2299"/>
      <c r="C37" s="2299"/>
      <c r="D37" s="2299"/>
      <c r="E37" s="2300"/>
      <c r="H37" s="157"/>
    </row>
    <row r="38" spans="1:8">
      <c r="A38" s="2301"/>
      <c r="B38" s="2299"/>
      <c r="C38" s="2299"/>
      <c r="D38" s="2299"/>
      <c r="E38" s="2300"/>
      <c r="H38" s="157"/>
    </row>
    <row r="39" spans="1:8">
      <c r="A39" s="2301"/>
      <c r="B39" s="2299"/>
      <c r="C39" s="2299"/>
      <c r="D39" s="2299"/>
      <c r="E39" s="2300"/>
      <c r="H39" s="157"/>
    </row>
    <row r="40" spans="1:8">
      <c r="A40" s="2301"/>
      <c r="B40" s="2299"/>
      <c r="C40" s="2299"/>
      <c r="D40" s="2299"/>
      <c r="E40" s="2300"/>
      <c r="H40" s="157"/>
    </row>
    <row r="41" spans="1:8">
      <c r="A41" s="2301"/>
      <c r="B41" s="2299"/>
      <c r="C41" s="2299"/>
      <c r="D41" s="2299"/>
      <c r="E41" s="2300"/>
      <c r="H41" s="157"/>
    </row>
    <row r="42" spans="1:8">
      <c r="A42" s="2301"/>
      <c r="B42" s="2299"/>
      <c r="C42" s="2299"/>
      <c r="D42" s="2299"/>
      <c r="E42" s="2300"/>
      <c r="H42" s="157"/>
    </row>
    <row r="43" spans="1:8">
      <c r="A43" s="2301"/>
      <c r="B43" s="2299"/>
      <c r="C43" s="2299"/>
      <c r="D43" s="2299"/>
      <c r="E43" s="2300"/>
      <c r="H43" s="157"/>
    </row>
    <row r="44" spans="1:8">
      <c r="A44" s="1752">
        <f>+'1210.1'!A30:J30+1</f>
        <v>28</v>
      </c>
      <c r="B44" s="1753"/>
      <c r="C44" s="1753"/>
      <c r="D44" s="1753"/>
      <c r="E44" s="1754"/>
      <c r="H44" s="157"/>
    </row>
    <row r="45" spans="1:8">
      <c r="A45" s="2131" t="str">
        <f>A1</f>
        <v>QUÉBEC CHARTERED COMPANY</v>
      </c>
      <c r="B45" s="2132"/>
      <c r="C45" s="2132"/>
      <c r="D45" s="2132"/>
      <c r="E45" s="2133"/>
      <c r="H45" s="157"/>
    </row>
    <row r="46" spans="1:8">
      <c r="A46" s="2311" t="str">
        <f>A2</f>
        <v>SCHEDULE 1210.2</v>
      </c>
      <c r="B46" s="2312"/>
      <c r="C46" s="2312"/>
      <c r="D46" s="2312"/>
      <c r="E46" s="2313"/>
      <c r="H46" s="157"/>
    </row>
    <row r="47" spans="1:8" ht="22.5" customHeight="1">
      <c r="A47" s="1940">
        <f>A3</f>
        <v>0</v>
      </c>
      <c r="B47" s="1941"/>
      <c r="C47" s="1941"/>
      <c r="D47" s="1941"/>
      <c r="E47" s="1942"/>
      <c r="H47" s="157"/>
    </row>
    <row r="48" spans="1:8" ht="22.5" customHeight="1">
      <c r="A48" s="1781" t="str">
        <f>IF(Langue=0,A4&amp;" (suite)",A4&amp;" (continued)")</f>
        <v>MORTGAGE LOAN CHARACTERISTICS (continued)</v>
      </c>
      <c r="B48" s="1782"/>
      <c r="C48" s="1782"/>
      <c r="D48" s="1782"/>
      <c r="E48" s="1783"/>
      <c r="H48" s="157"/>
    </row>
    <row r="49" spans="1:8" ht="22.5" customHeight="1">
      <c r="A49" s="2137" t="str">
        <f>A5</f>
        <v xml:space="preserve">As at </v>
      </c>
      <c r="B49" s="2138"/>
      <c r="C49" s="2138"/>
      <c r="D49" s="2138"/>
      <c r="E49" s="2139"/>
      <c r="H49" s="157"/>
    </row>
    <row r="50" spans="1:8">
      <c r="A50" s="2314" t="str">
        <f>A6</f>
        <v>($000)</v>
      </c>
      <c r="B50" s="2315"/>
      <c r="C50" s="2315"/>
      <c r="D50" s="2315"/>
      <c r="E50" s="2316"/>
      <c r="H50" s="157"/>
    </row>
    <row r="51" spans="1:8" ht="10.5" customHeight="1">
      <c r="A51" s="2178"/>
      <c r="B51" s="2179"/>
      <c r="C51" s="2179"/>
      <c r="D51" s="2179"/>
      <c r="E51" s="2180"/>
      <c r="H51" s="157"/>
    </row>
    <row r="52" spans="1:8" ht="15" customHeight="1">
      <c r="A52" s="2289" t="str">
        <f>IF(Langue=0,G52,H52)</f>
        <v>TOTAL DEBT SERVICE RATIO
(%)</v>
      </c>
      <c r="B52" s="2307"/>
      <c r="C52" s="2309" t="str">
        <f>C8</f>
        <v>Residential Mortgage Loans</v>
      </c>
      <c r="D52" s="2310"/>
      <c r="E52" s="622"/>
      <c r="G52" s="929" t="s">
        <v>412</v>
      </c>
      <c r="H52" s="157" t="s">
        <v>1224</v>
      </c>
    </row>
    <row r="53" spans="1:8" ht="15" customHeight="1">
      <c r="A53" s="1896"/>
      <c r="B53" s="1898"/>
      <c r="C53" s="2304"/>
      <c r="D53" s="2305"/>
      <c r="E53" s="622"/>
      <c r="H53" s="157"/>
    </row>
    <row r="54" spans="1:8" ht="37.5" customHeight="1">
      <c r="A54" s="1896"/>
      <c r="B54" s="1898"/>
      <c r="C54" s="1068" t="str">
        <f>C10</f>
        <v>Insured</v>
      </c>
      <c r="D54" s="1068" t="str">
        <f>D10</f>
        <v>Uninsured</v>
      </c>
      <c r="E54" s="622"/>
      <c r="H54" s="157"/>
    </row>
    <row r="55" spans="1:8">
      <c r="A55" s="2296"/>
      <c r="B55" s="2296"/>
      <c r="C55" s="536" t="s">
        <v>376</v>
      </c>
      <c r="D55" s="536" t="s">
        <v>394</v>
      </c>
      <c r="E55" s="622"/>
      <c r="H55" s="157"/>
    </row>
    <row r="56" spans="1:8" ht="15" customHeight="1">
      <c r="A56" s="573" t="str">
        <f t="shared" ref="A56:A64" si="2">IF(Langue=0,G56,H56)</f>
        <v>≤ 25%</v>
      </c>
      <c r="B56" s="503">
        <v>200</v>
      </c>
      <c r="C56" s="1225"/>
      <c r="D56" s="1106"/>
      <c r="E56" s="411"/>
      <c r="G56" s="929" t="s">
        <v>253</v>
      </c>
      <c r="H56" s="157" t="s">
        <v>253</v>
      </c>
    </row>
    <row r="57" spans="1:8" ht="15" customHeight="1">
      <c r="A57" s="573" t="str">
        <f t="shared" si="2"/>
        <v>&gt; 25% and ≤ 30%</v>
      </c>
      <c r="B57" s="503">
        <v>210</v>
      </c>
      <c r="C57" s="1225"/>
      <c r="D57" s="1106"/>
      <c r="E57" s="411"/>
      <c r="G57" s="929" t="s">
        <v>254</v>
      </c>
      <c r="H57" s="157" t="s">
        <v>1225</v>
      </c>
    </row>
    <row r="58" spans="1:8" ht="15" customHeight="1">
      <c r="A58" s="573" t="str">
        <f t="shared" si="2"/>
        <v>&gt; 30% and ≤ 35%</v>
      </c>
      <c r="B58" s="503">
        <v>220</v>
      </c>
      <c r="C58" s="1225"/>
      <c r="D58" s="1106"/>
      <c r="E58" s="411"/>
      <c r="G58" s="929" t="s">
        <v>255</v>
      </c>
      <c r="H58" s="157" t="s">
        <v>1226</v>
      </c>
    </row>
    <row r="59" spans="1:8" ht="15" customHeight="1">
      <c r="A59" s="573" t="str">
        <f t="shared" si="2"/>
        <v>&gt; 35% and ≤ 40%</v>
      </c>
      <c r="B59" s="503">
        <v>230</v>
      </c>
      <c r="C59" s="1225"/>
      <c r="D59" s="1106"/>
      <c r="E59" s="411"/>
      <c r="G59" s="929" t="s">
        <v>256</v>
      </c>
      <c r="H59" s="157" t="s">
        <v>1227</v>
      </c>
    </row>
    <row r="60" spans="1:8" ht="15" customHeight="1">
      <c r="A60" s="573" t="str">
        <f t="shared" si="2"/>
        <v>&gt; 40% and ≤ 45%</v>
      </c>
      <c r="B60" s="503">
        <v>240</v>
      </c>
      <c r="C60" s="1225"/>
      <c r="D60" s="1106"/>
      <c r="E60" s="411"/>
      <c r="G60" s="929" t="s">
        <v>257</v>
      </c>
      <c r="H60" s="157" t="s">
        <v>1228</v>
      </c>
    </row>
    <row r="61" spans="1:8" ht="15" customHeight="1">
      <c r="A61" s="573" t="str">
        <f t="shared" si="2"/>
        <v>&gt; 45% and ≤ 50%</v>
      </c>
      <c r="B61" s="503">
        <v>250</v>
      </c>
      <c r="C61" s="1225"/>
      <c r="D61" s="1106"/>
      <c r="E61" s="411"/>
      <c r="G61" s="929" t="s">
        <v>258</v>
      </c>
      <c r="H61" s="157" t="s">
        <v>1229</v>
      </c>
    </row>
    <row r="62" spans="1:8" ht="15" customHeight="1">
      <c r="A62" s="573" t="str">
        <f t="shared" si="2"/>
        <v>&gt; 50% and ≤ 55%</v>
      </c>
      <c r="B62" s="503">
        <v>260</v>
      </c>
      <c r="C62" s="1225"/>
      <c r="D62" s="1106"/>
      <c r="E62" s="411"/>
      <c r="G62" s="929" t="s">
        <v>259</v>
      </c>
      <c r="H62" s="157" t="s">
        <v>1230</v>
      </c>
    </row>
    <row r="63" spans="1:8" ht="15" customHeight="1">
      <c r="A63" s="573" t="str">
        <f t="shared" si="2"/>
        <v>&gt; 55%</v>
      </c>
      <c r="B63" s="503">
        <v>270</v>
      </c>
      <c r="C63" s="1225"/>
      <c r="D63" s="1106"/>
      <c r="E63" s="411"/>
      <c r="G63" s="929" t="s">
        <v>260</v>
      </c>
      <c r="H63" s="157" t="s">
        <v>260</v>
      </c>
    </row>
    <row r="64" spans="1:8" ht="15" customHeight="1">
      <c r="A64" s="573" t="str">
        <f t="shared" si="2"/>
        <v>No Ratio Provided</v>
      </c>
      <c r="B64" s="503">
        <v>285</v>
      </c>
      <c r="C64" s="1225"/>
      <c r="D64" s="1106"/>
      <c r="E64" s="411"/>
      <c r="G64" s="929" t="s">
        <v>261</v>
      </c>
      <c r="H64" s="157" t="s">
        <v>1657</v>
      </c>
    </row>
    <row r="65" spans="1:8" ht="22.5" customHeight="1">
      <c r="A65" s="276" t="s">
        <v>80</v>
      </c>
      <c r="B65" s="517">
        <v>299</v>
      </c>
      <c r="C65" s="1140">
        <f>SUM(C56:C64)</f>
        <v>0</v>
      </c>
      <c r="D65" s="1226">
        <f>SUM(D56:D64)</f>
        <v>0</v>
      </c>
      <c r="E65" s="411"/>
      <c r="G65" s="929" t="s">
        <v>80</v>
      </c>
      <c r="H65" s="157" t="s">
        <v>80</v>
      </c>
    </row>
    <row r="66" spans="1:8" ht="15" customHeight="1">
      <c r="A66" s="2289" t="str">
        <f>IF(Langue=0,G68,H68)</f>
        <v>CREDIT RATING AGENCY RATING</v>
      </c>
      <c r="B66" s="2307"/>
      <c r="C66" s="2302" t="str">
        <f>C8</f>
        <v>Residential Mortgage Loans</v>
      </c>
      <c r="D66" s="2303"/>
      <c r="E66" s="622"/>
      <c r="H66" s="157"/>
    </row>
    <row r="67" spans="1:8" ht="15" customHeight="1">
      <c r="A67" s="1896"/>
      <c r="B67" s="1898"/>
      <c r="C67" s="2304"/>
      <c r="D67" s="2305"/>
      <c r="E67" s="622"/>
      <c r="H67" s="157"/>
    </row>
    <row r="68" spans="1:8" ht="37.5" customHeight="1">
      <c r="A68" s="1896"/>
      <c r="B68" s="1898"/>
      <c r="C68" s="1068" t="str">
        <f>C10</f>
        <v>Insured</v>
      </c>
      <c r="D68" s="1068" t="str">
        <f>D10</f>
        <v>Uninsured</v>
      </c>
      <c r="E68" s="622"/>
      <c r="G68" s="929" t="s">
        <v>262</v>
      </c>
      <c r="H68" s="157" t="s">
        <v>1241</v>
      </c>
    </row>
    <row r="69" spans="1:8" ht="15" customHeight="1">
      <c r="A69" s="2296"/>
      <c r="B69" s="2296"/>
      <c r="C69" s="536" t="s">
        <v>376</v>
      </c>
      <c r="D69" s="536" t="s">
        <v>394</v>
      </c>
      <c r="E69" s="622"/>
      <c r="H69" s="157"/>
    </row>
    <row r="70" spans="1:8" ht="15" customHeight="1">
      <c r="A70" s="573" t="str">
        <f t="shared" ref="A70:A77" si="3">IF(Langue=0,G70,H70)</f>
        <v>≤ 500</v>
      </c>
      <c r="B70" s="503">
        <v>300</v>
      </c>
      <c r="C70" s="1225"/>
      <c r="D70" s="1106"/>
      <c r="E70" s="411"/>
      <c r="G70" s="929" t="s">
        <v>263</v>
      </c>
      <c r="H70" s="157" t="s">
        <v>263</v>
      </c>
    </row>
    <row r="71" spans="1:8" ht="15" customHeight="1">
      <c r="A71" s="573" t="str">
        <f t="shared" si="3"/>
        <v>&gt; 500 and ≤ 550</v>
      </c>
      <c r="B71" s="503">
        <v>310</v>
      </c>
      <c r="C71" s="1225"/>
      <c r="D71" s="1106"/>
      <c r="E71" s="411"/>
      <c r="G71" s="929" t="s">
        <v>264</v>
      </c>
      <c r="H71" s="157" t="s">
        <v>1231</v>
      </c>
    </row>
    <row r="72" spans="1:8" ht="15" customHeight="1">
      <c r="A72" s="573" t="str">
        <f t="shared" si="3"/>
        <v>&gt; 550 and ≤ 600</v>
      </c>
      <c r="B72" s="503">
        <v>320</v>
      </c>
      <c r="C72" s="1225"/>
      <c r="D72" s="1106"/>
      <c r="E72" s="411"/>
      <c r="G72" s="929" t="s">
        <v>265</v>
      </c>
      <c r="H72" s="157" t="s">
        <v>1232</v>
      </c>
    </row>
    <row r="73" spans="1:8" ht="15" customHeight="1">
      <c r="A73" s="573" t="str">
        <f t="shared" si="3"/>
        <v>&gt; 600 and ≤ 650</v>
      </c>
      <c r="B73" s="503">
        <v>330</v>
      </c>
      <c r="C73" s="1225"/>
      <c r="D73" s="1106"/>
      <c r="E73" s="411"/>
      <c r="G73" s="929" t="s">
        <v>266</v>
      </c>
      <c r="H73" s="157" t="s">
        <v>1233</v>
      </c>
    </row>
    <row r="74" spans="1:8" ht="15" customHeight="1">
      <c r="A74" s="573" t="str">
        <f t="shared" si="3"/>
        <v>&gt; 650 and ≤ 700</v>
      </c>
      <c r="B74" s="503">
        <v>340</v>
      </c>
      <c r="C74" s="1225"/>
      <c r="D74" s="1106"/>
      <c r="E74" s="411"/>
      <c r="G74" s="929" t="s">
        <v>267</v>
      </c>
      <c r="H74" s="157" t="s">
        <v>1234</v>
      </c>
    </row>
    <row r="75" spans="1:8" ht="15" customHeight="1">
      <c r="A75" s="573" t="str">
        <f t="shared" si="3"/>
        <v>&gt; 700 and ≤ 750</v>
      </c>
      <c r="B75" s="503">
        <v>350</v>
      </c>
      <c r="C75" s="1225"/>
      <c r="D75" s="1106"/>
      <c r="E75" s="411"/>
      <c r="G75" s="929" t="s">
        <v>268</v>
      </c>
      <c r="H75" s="157" t="s">
        <v>1235</v>
      </c>
    </row>
    <row r="76" spans="1:8" ht="15" customHeight="1">
      <c r="A76" s="573" t="str">
        <f t="shared" si="3"/>
        <v>&gt; 750</v>
      </c>
      <c r="B76" s="503">
        <v>360</v>
      </c>
      <c r="C76" s="1225"/>
      <c r="D76" s="1106"/>
      <c r="E76" s="411"/>
      <c r="G76" s="929" t="s">
        <v>269</v>
      </c>
      <c r="H76" s="157" t="s">
        <v>269</v>
      </c>
    </row>
    <row r="77" spans="1:8" ht="15" customHeight="1">
      <c r="A77" s="573" t="str">
        <f t="shared" si="3"/>
        <v>No Rating</v>
      </c>
      <c r="B77" s="503">
        <v>375</v>
      </c>
      <c r="C77" s="1225"/>
      <c r="D77" s="1106"/>
      <c r="E77" s="411"/>
      <c r="G77" s="929" t="s">
        <v>270</v>
      </c>
      <c r="H77" s="157" t="s">
        <v>1389</v>
      </c>
    </row>
    <row r="78" spans="1:8" ht="22.5" customHeight="1">
      <c r="A78" s="276" t="s">
        <v>80</v>
      </c>
      <c r="B78" s="518">
        <v>399</v>
      </c>
      <c r="C78" s="1140">
        <f>SUM(C70:C77)</f>
        <v>0</v>
      </c>
      <c r="D78" s="1226">
        <f>SUM(D70:D77)</f>
        <v>0</v>
      </c>
      <c r="E78" s="411"/>
      <c r="G78" s="929" t="s">
        <v>80</v>
      </c>
      <c r="H78" s="157" t="s">
        <v>80</v>
      </c>
    </row>
    <row r="79" spans="1:8">
      <c r="A79" s="2297"/>
      <c r="B79" s="2298"/>
      <c r="C79" s="2299"/>
      <c r="D79" s="2299"/>
      <c r="E79" s="2308"/>
      <c r="H79" s="157"/>
    </row>
    <row r="80" spans="1:8">
      <c r="A80" s="2301"/>
      <c r="B80" s="2299"/>
      <c r="C80" s="2299"/>
      <c r="D80" s="2299"/>
      <c r="E80" s="2300"/>
      <c r="H80" s="157"/>
    </row>
    <row r="81" spans="1:8">
      <c r="A81" s="2301"/>
      <c r="B81" s="2299"/>
      <c r="C81" s="2299"/>
      <c r="D81" s="2299"/>
      <c r="E81" s="2300"/>
      <c r="H81" s="157"/>
    </row>
    <row r="82" spans="1:8">
      <c r="A82" s="2301"/>
      <c r="B82" s="2299"/>
      <c r="C82" s="2299"/>
      <c r="D82" s="2299"/>
      <c r="E82" s="2300"/>
      <c r="H82" s="157"/>
    </row>
    <row r="83" spans="1:8">
      <c r="A83" s="2301"/>
      <c r="B83" s="2299"/>
      <c r="C83" s="2299"/>
      <c r="D83" s="2299"/>
      <c r="E83" s="2300"/>
      <c r="H83" s="157"/>
    </row>
    <row r="84" spans="1:8">
      <c r="A84" s="2301"/>
      <c r="B84" s="2299"/>
      <c r="C84" s="2299"/>
      <c r="D84" s="2299"/>
      <c r="E84" s="2300"/>
      <c r="H84" s="157"/>
    </row>
    <row r="85" spans="1:8">
      <c r="A85" s="2301"/>
      <c r="B85" s="2299"/>
      <c r="C85" s="2299"/>
      <c r="D85" s="2299"/>
      <c r="E85" s="2300"/>
      <c r="H85" s="157"/>
    </row>
    <row r="86" spans="1:8">
      <c r="A86" s="2301"/>
      <c r="B86" s="2299"/>
      <c r="C86" s="2299"/>
      <c r="D86" s="2299"/>
      <c r="E86" s="2300"/>
      <c r="H86" s="157"/>
    </row>
    <row r="87" spans="1:8">
      <c r="A87" s="1723">
        <f>A44+1</f>
        <v>29</v>
      </c>
      <c r="B87" s="1724"/>
      <c r="C87" s="1724"/>
      <c r="D87" s="1724"/>
      <c r="E87" s="1725"/>
      <c r="H87" s="157"/>
    </row>
    <row r="88" spans="1:8">
      <c r="H88" s="157"/>
    </row>
  </sheetData>
  <sheetProtection algorithmName="SHA-512" hashValue="AXERsek/twuR/3n+itEu+bcsIkSFsuLOrff4JSG2k4+MCrIMWhfdfd8012eRgmpepj5pSCUQR+NS7v0VF2c56g==" saltValue="NQuzQnaR2J8aB8h/51WUGQ==" spinCount="100000" sheet="1" objects="1" scenarios="1"/>
  <mergeCells count="34">
    <mergeCell ref="A46:E46"/>
    <mergeCell ref="A47:E47"/>
    <mergeCell ref="A50:E50"/>
    <mergeCell ref="A41:E43"/>
    <mergeCell ref="A48:E48"/>
    <mergeCell ref="A49:E49"/>
    <mergeCell ref="A44:E44"/>
    <mergeCell ref="A45:E45"/>
    <mergeCell ref="A55:B55"/>
    <mergeCell ref="A51:E51"/>
    <mergeCell ref="A79:E83"/>
    <mergeCell ref="A84:E86"/>
    <mergeCell ref="A87:E87"/>
    <mergeCell ref="A69:B69"/>
    <mergeCell ref="C66:D67"/>
    <mergeCell ref="A66:B68"/>
    <mergeCell ref="C52:D53"/>
    <mergeCell ref="A52:B54"/>
    <mergeCell ref="A11:B11"/>
    <mergeCell ref="A36:E40"/>
    <mergeCell ref="A26:B26"/>
    <mergeCell ref="C23:D24"/>
    <mergeCell ref="E23:E25"/>
    <mergeCell ref="A23:B25"/>
    <mergeCell ref="A2:E2"/>
    <mergeCell ref="A3:E3"/>
    <mergeCell ref="A4:E4"/>
    <mergeCell ref="A5:E5"/>
    <mergeCell ref="A1:C1"/>
    <mergeCell ref="A6:E6"/>
    <mergeCell ref="A7:E7"/>
    <mergeCell ref="A8:B10"/>
    <mergeCell ref="C8:D9"/>
    <mergeCell ref="E8:E10"/>
  </mergeCells>
  <printOptions horizontalCentered="1"/>
  <pageMargins left="0.39370078740157499" right="0.39370078740157499" top="1.11555118110236" bottom="0.59055118110236204" header="0.31496062992126" footer="0.31496062992126"/>
  <pageSetup scale="76" orientation="portrait" r:id="rId1"/>
  <rowBreaks count="1" manualBreakCount="1">
    <brk id="44" max="4" man="1"/>
  </rowBreaks>
  <colBreaks count="1" manualBreakCount="1">
    <brk id="5" max="1048575" man="1"/>
  </colBreaks>
  <ignoredErrors>
    <ignoredError sqref="C11:E11 C26:E26 C55:D55 C69:D69 B12:B2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4" tint="-0.24991607409894101"/>
  </sheetPr>
  <dimension ref="A1:J98"/>
  <sheetViews>
    <sheetView zoomScale="90" zoomScaleNormal="90" workbookViewId="0">
      <selection sqref="A1:C1"/>
    </sheetView>
  </sheetViews>
  <sheetFormatPr baseColWidth="10" defaultColWidth="0" defaultRowHeight="15" outlineLevelCol="1"/>
  <cols>
    <col min="1" max="1" width="13.5703125" style="890" customWidth="1"/>
    <col min="2" max="2" width="89.5703125" style="887" customWidth="1"/>
    <col min="3" max="3" width="7" style="1088" customWidth="1"/>
    <col min="4" max="4" width="4.28515625" style="872" hidden="1" customWidth="1" outlineLevel="1"/>
    <col min="5" max="5" width="11.42578125" style="872" hidden="1" customWidth="1" outlineLevel="1"/>
    <col min="6" max="6" width="50.140625" style="872" hidden="1" customWidth="1" outlineLevel="1"/>
    <col min="7" max="9" width="37.5703125" style="872" hidden="1" customWidth="1" outlineLevel="1"/>
    <col min="10" max="10" width="12.140625" style="872" hidden="1" customWidth="1" collapsed="1"/>
    <col min="11" max="16384" width="37.5703125" style="872" hidden="1"/>
  </cols>
  <sheetData>
    <row r="1" spans="1:9" ht="30" customHeight="1">
      <c r="A1" s="1729" t="str">
        <f>Identification!A7</f>
        <v>TRUST COMPANY \ SAVINGS COMPANY</v>
      </c>
      <c r="B1" s="1730"/>
      <c r="C1" s="1731"/>
    </row>
    <row r="2" spans="1:9" ht="24" customHeight="1">
      <c r="A2" s="1732" t="str">
        <f>IF(Langue=0,F2,G2)</f>
        <v>TABLE OF CONTENTS</v>
      </c>
      <c r="B2" s="1733"/>
      <c r="C2" s="1734"/>
      <c r="F2" s="872" t="s">
        <v>180</v>
      </c>
      <c r="G2" s="872" t="s">
        <v>1002</v>
      </c>
    </row>
    <row r="3" spans="1:9" ht="55.5" customHeight="1">
      <c r="A3" s="873" t="str">
        <f>IF(Langue=0,F3,G3)</f>
        <v>Schedule</v>
      </c>
      <c r="B3" s="874"/>
      <c r="C3" s="875" t="s">
        <v>773</v>
      </c>
      <c r="F3" s="872" t="s">
        <v>550</v>
      </c>
      <c r="G3" s="872" t="s">
        <v>1003</v>
      </c>
    </row>
    <row r="4" spans="1:9" ht="11.25" customHeight="1">
      <c r="A4" s="1738"/>
      <c r="B4" s="1739"/>
      <c r="C4" s="1740"/>
    </row>
    <row r="5" spans="1:9" ht="15.75" customHeight="1">
      <c r="A5" s="1410" t="s">
        <v>2186</v>
      </c>
      <c r="B5" s="876" t="s">
        <v>2186</v>
      </c>
      <c r="C5" s="877">
        <f>+Certification!A48</f>
        <v>3</v>
      </c>
    </row>
    <row r="6" spans="1:9" ht="11.25" customHeight="1">
      <c r="A6" s="1411"/>
      <c r="B6" s="944"/>
      <c r="C6" s="945"/>
    </row>
    <row r="7" spans="1:9" ht="15.75" customHeight="1">
      <c r="A7" s="1410">
        <v>100</v>
      </c>
      <c r="B7" s="876" t="str">
        <f>IF(Format=0,IF(Langue=0,F7,G7),(IF(Langue=0,H7,I7)))</f>
        <v>Balance sheet</v>
      </c>
      <c r="C7" s="877">
        <f>+'100'!A54</f>
        <v>4</v>
      </c>
      <c r="F7" s="872" t="s">
        <v>849</v>
      </c>
      <c r="G7" s="872" t="s">
        <v>1004</v>
      </c>
      <c r="H7" s="872" t="s">
        <v>2489</v>
      </c>
      <c r="I7" s="872" t="s">
        <v>2490</v>
      </c>
    </row>
    <row r="8" spans="1:9" ht="15.75" customHeight="1">
      <c r="A8" s="1410">
        <v>300</v>
      </c>
      <c r="B8" s="876" t="str">
        <f t="shared" ref="B8:B11" si="0">IF(Format=0,IF(Langue=0,F8,G8),(IF(Langue=0,H8,I8)))</f>
        <v>Statement of income</v>
      </c>
      <c r="C8" s="877">
        <f>+'300'!A59</f>
        <v>8</v>
      </c>
      <c r="F8" s="872" t="s">
        <v>894</v>
      </c>
      <c r="G8" s="872" t="s">
        <v>1005</v>
      </c>
      <c r="H8" s="872" t="s">
        <v>2491</v>
      </c>
      <c r="I8" s="872" t="s">
        <v>2492</v>
      </c>
    </row>
    <row r="9" spans="1:9" ht="15.75" customHeight="1">
      <c r="A9" s="1410">
        <v>400</v>
      </c>
      <c r="B9" s="876" t="str">
        <f t="shared" si="0"/>
        <v>Comprehensive income</v>
      </c>
      <c r="C9" s="877">
        <f>+'400'!A49</f>
        <v>10</v>
      </c>
      <c r="F9" s="872" t="s">
        <v>895</v>
      </c>
      <c r="G9" s="872" t="s">
        <v>1046</v>
      </c>
      <c r="H9" s="872" t="s">
        <v>2493</v>
      </c>
      <c r="I9" s="872" t="s">
        <v>2494</v>
      </c>
    </row>
    <row r="10" spans="1:9" ht="15.75" customHeight="1">
      <c r="A10" s="1410">
        <v>500</v>
      </c>
      <c r="B10" s="876" t="str">
        <f t="shared" si="0"/>
        <v>Statement of changes in equity</v>
      </c>
      <c r="C10" s="877">
        <f>+'500'!A23</f>
        <v>11</v>
      </c>
      <c r="F10" s="872" t="s">
        <v>896</v>
      </c>
      <c r="G10" s="872" t="s">
        <v>1006</v>
      </c>
      <c r="H10" s="872" t="s">
        <v>2495</v>
      </c>
      <c r="I10" s="872" t="s">
        <v>2496</v>
      </c>
    </row>
    <row r="11" spans="1:9" ht="15.75" customHeight="1">
      <c r="A11" s="1460">
        <v>600</v>
      </c>
      <c r="B11" s="878" t="str">
        <f t="shared" si="0"/>
        <v>Cash Flow Statement</v>
      </c>
      <c r="C11" s="1461">
        <f>+'600'!A28</f>
        <v>13</v>
      </c>
      <c r="F11" s="872" t="s">
        <v>2485</v>
      </c>
      <c r="G11" s="879" t="s">
        <v>2486</v>
      </c>
      <c r="H11" s="872" t="s">
        <v>2487</v>
      </c>
      <c r="I11" s="879" t="s">
        <v>2488</v>
      </c>
    </row>
    <row r="12" spans="1:9">
      <c r="A12" s="1412">
        <v>1000</v>
      </c>
      <c r="B12" s="876" t="str">
        <f t="shared" ref="B12:B42" si="1">IF(Langue=0,F12,G12)</f>
        <v>Cash, Deposits and Short-Term Securities</v>
      </c>
      <c r="C12" s="877">
        <f>+'1000'!A43</f>
        <v>14</v>
      </c>
      <c r="F12" s="872" t="s">
        <v>2401</v>
      </c>
      <c r="G12" s="872" t="s">
        <v>2402</v>
      </c>
    </row>
    <row r="13" spans="1:9">
      <c r="A13" s="1412">
        <v>1100</v>
      </c>
      <c r="B13" s="876" t="str">
        <f t="shared" si="1"/>
        <v>Securities</v>
      </c>
      <c r="C13" s="877">
        <f>+'1100'!A60</f>
        <v>15</v>
      </c>
      <c r="F13" s="872" t="s">
        <v>728</v>
      </c>
      <c r="G13" s="879" t="s">
        <v>1018</v>
      </c>
    </row>
    <row r="14" spans="1:9">
      <c r="A14" s="1412" t="s">
        <v>760</v>
      </c>
      <c r="B14" s="876" t="str">
        <f t="shared" si="1"/>
        <v>Securities' credit ratings</v>
      </c>
      <c r="C14" s="877">
        <f>+'1100.1'!A32</f>
        <v>18</v>
      </c>
      <c r="F14" s="872" t="s">
        <v>897</v>
      </c>
      <c r="G14" s="879" t="s">
        <v>2261</v>
      </c>
    </row>
    <row r="15" spans="1:9">
      <c r="A15" s="1412" t="s">
        <v>761</v>
      </c>
      <c r="B15" s="876" t="str">
        <f t="shared" si="1"/>
        <v>List of the 10 largest securities</v>
      </c>
      <c r="C15" s="877">
        <f>+'1100.2'!A37</f>
        <v>19</v>
      </c>
      <c r="F15" s="872" t="s">
        <v>898</v>
      </c>
      <c r="G15" s="872" t="s">
        <v>2215</v>
      </c>
    </row>
    <row r="16" spans="1:9">
      <c r="A16" s="1412" t="s">
        <v>2462</v>
      </c>
      <c r="B16" s="878" t="str">
        <f t="shared" si="1"/>
        <v xml:space="preserve"> Credit loss provisions on securities (IFRS 9)</v>
      </c>
      <c r="C16" s="880">
        <f>+'1100.4'!A34</f>
        <v>20</v>
      </c>
      <c r="F16" s="872" t="s">
        <v>2635</v>
      </c>
      <c r="G16" s="872" t="s">
        <v>2636</v>
      </c>
    </row>
    <row r="17" spans="1:7">
      <c r="A17" s="1412">
        <v>1180</v>
      </c>
      <c r="B17" s="876" t="str">
        <f>IF(Langue=0,F17,G17)</f>
        <v>Other Investments</v>
      </c>
      <c r="C17" s="877">
        <f>+'1180'!A46</f>
        <v>21</v>
      </c>
      <c r="F17" s="879" t="s">
        <v>222</v>
      </c>
      <c r="G17" s="879" t="s">
        <v>1073</v>
      </c>
    </row>
    <row r="18" spans="1:7" ht="15.75" customHeight="1">
      <c r="A18" s="1410">
        <v>1190</v>
      </c>
      <c r="B18" s="876" t="str">
        <f t="shared" si="1"/>
        <v>Securities - Resale agreements and repurchase agreements </v>
      </c>
      <c r="C18" s="877">
        <f>+'1190'!A45</f>
        <v>22</v>
      </c>
      <c r="F18" s="872" t="s">
        <v>899</v>
      </c>
      <c r="G18" s="872" t="s">
        <v>1025</v>
      </c>
    </row>
    <row r="19" spans="1:7" ht="15.75" customHeight="1">
      <c r="A19" s="1412">
        <v>1200</v>
      </c>
      <c r="B19" s="876" t="str">
        <f t="shared" si="1"/>
        <v>Loan summary</v>
      </c>
      <c r="C19" s="877">
        <f>+'1200'!A39</f>
        <v>23</v>
      </c>
      <c r="F19" s="872" t="s">
        <v>900</v>
      </c>
      <c r="G19" s="872" t="s">
        <v>1007</v>
      </c>
    </row>
    <row r="20" spans="1:7" ht="15.75" customHeight="1">
      <c r="A20" s="1410">
        <v>1210</v>
      </c>
      <c r="B20" s="876" t="str">
        <f t="shared" si="1"/>
        <v>Mortgage loans</v>
      </c>
      <c r="C20" s="877">
        <f>+'1210'!A35</f>
        <v>24</v>
      </c>
      <c r="F20" s="872" t="s">
        <v>28</v>
      </c>
      <c r="G20" s="872" t="s">
        <v>1008</v>
      </c>
    </row>
    <row r="21" spans="1:7" ht="15.75" customHeight="1">
      <c r="A21" s="1410" t="s">
        <v>356</v>
      </c>
      <c r="B21" s="876" t="str">
        <f t="shared" si="1"/>
        <v>Summary of mortgage loans by amount</v>
      </c>
      <c r="C21" s="877">
        <f>+'1210.1'!A30</f>
        <v>27</v>
      </c>
      <c r="F21" s="872" t="s">
        <v>901</v>
      </c>
      <c r="G21" s="872" t="s">
        <v>1009</v>
      </c>
    </row>
    <row r="22" spans="1:7" ht="15.75" customHeight="1">
      <c r="A22" s="1410" t="s">
        <v>355</v>
      </c>
      <c r="B22" s="876" t="str">
        <f t="shared" si="1"/>
        <v>Mortgage loan characteristics</v>
      </c>
      <c r="C22" s="877">
        <f>+'1210.2'!A44</f>
        <v>28</v>
      </c>
      <c r="F22" s="872" t="s">
        <v>902</v>
      </c>
      <c r="G22" s="872" t="s">
        <v>1010</v>
      </c>
    </row>
    <row r="23" spans="1:7" ht="15.75" customHeight="1">
      <c r="A23" s="1410">
        <v>1240</v>
      </c>
      <c r="B23" s="876" t="str">
        <f t="shared" si="1"/>
        <v>Consumer loans</v>
      </c>
      <c r="C23" s="877">
        <f>+'1240'!A46</f>
        <v>30</v>
      </c>
      <c r="F23" s="872" t="s">
        <v>30</v>
      </c>
      <c r="G23" s="872" t="s">
        <v>1012</v>
      </c>
    </row>
    <row r="24" spans="1:7" ht="15.75" customHeight="1">
      <c r="A24" s="1410" t="s">
        <v>594</v>
      </c>
      <c r="B24" s="876" t="str">
        <f t="shared" si="1"/>
        <v>Summary of consumer loans by amount</v>
      </c>
      <c r="C24" s="877">
        <f>+'1240.1'!A46</f>
        <v>31</v>
      </c>
      <c r="F24" s="872" t="s">
        <v>903</v>
      </c>
      <c r="G24" s="872" t="s">
        <v>1011</v>
      </c>
    </row>
    <row r="25" spans="1:7" ht="15.75" customHeight="1">
      <c r="A25" s="1410">
        <v>1250</v>
      </c>
      <c r="B25" s="876" t="str">
        <f t="shared" si="1"/>
        <v>Commercial loans</v>
      </c>
      <c r="C25" s="877">
        <f>+'1250'!A47</f>
        <v>32</v>
      </c>
      <c r="F25" s="872" t="s">
        <v>841</v>
      </c>
      <c r="G25" s="872" t="s">
        <v>1014</v>
      </c>
    </row>
    <row r="26" spans="1:7" ht="15.75" customHeight="1">
      <c r="A26" s="1410" t="s">
        <v>579</v>
      </c>
      <c r="B26" s="876" t="str">
        <f t="shared" si="1"/>
        <v>Summary of commercial loans by amount</v>
      </c>
      <c r="C26" s="877">
        <f>+'1250.1'!A42</f>
        <v>34</v>
      </c>
      <c r="F26" s="872" t="s">
        <v>904</v>
      </c>
      <c r="G26" s="872" t="s">
        <v>1013</v>
      </c>
    </row>
    <row r="27" spans="1:7" ht="15.75" customHeight="1">
      <c r="A27" s="1410">
        <v>1260</v>
      </c>
      <c r="B27" s="876" t="str">
        <f t="shared" si="1"/>
        <v>Summary of leasing contracts by amount</v>
      </c>
      <c r="C27" s="881">
        <f>+'1260'!A45</f>
        <v>35</v>
      </c>
      <c r="F27" s="872" t="s">
        <v>905</v>
      </c>
      <c r="G27" s="872" t="s">
        <v>1015</v>
      </c>
    </row>
    <row r="28" spans="1:7" ht="15.75" customHeight="1">
      <c r="A28" s="1410">
        <v>1270</v>
      </c>
      <c r="B28" s="876" t="str">
        <f t="shared" si="1"/>
        <v>Summary of collateral loans by amount</v>
      </c>
      <c r="C28" s="877">
        <f>+'1270'!A45</f>
        <v>36</v>
      </c>
      <c r="F28" s="872" t="s">
        <v>906</v>
      </c>
      <c r="G28" s="872" t="s">
        <v>1576</v>
      </c>
    </row>
    <row r="29" spans="1:7" ht="15.75" customHeight="1">
      <c r="A29" s="1410">
        <v>1280</v>
      </c>
      <c r="B29" s="876" t="str">
        <f t="shared" si="1"/>
        <v>Financial institutions and institutional loans by amount</v>
      </c>
      <c r="C29" s="877">
        <f>+'1280'!A33</f>
        <v>37</v>
      </c>
      <c r="F29" s="872" t="s">
        <v>914</v>
      </c>
      <c r="G29" s="872" t="s">
        <v>1017</v>
      </c>
    </row>
    <row r="30" spans="1:7">
      <c r="A30" s="1413" t="s">
        <v>580</v>
      </c>
      <c r="B30" s="876" t="str">
        <f t="shared" si="1"/>
        <v>Summary of financial institutions and institutional loans by amount</v>
      </c>
      <c r="C30" s="882">
        <f>+'1280.1'!A47</f>
        <v>38</v>
      </c>
      <c r="F30" s="872" t="s">
        <v>907</v>
      </c>
      <c r="G30" s="872" t="s">
        <v>1016</v>
      </c>
    </row>
    <row r="31" spans="1:7" ht="15.75" customHeight="1">
      <c r="A31" s="1410">
        <v>1290</v>
      </c>
      <c r="B31" s="876" t="str">
        <f t="shared" si="1"/>
        <v>Other loans</v>
      </c>
      <c r="C31" s="877">
        <f>+'1290'!A45</f>
        <v>39</v>
      </c>
      <c r="F31" s="872" t="s">
        <v>553</v>
      </c>
      <c r="G31" s="879" t="s">
        <v>980</v>
      </c>
    </row>
    <row r="32" spans="1:7">
      <c r="A32" s="1410">
        <v>1296</v>
      </c>
      <c r="B32" s="876" t="str">
        <f t="shared" si="1"/>
        <v>Loans' credit rating</v>
      </c>
      <c r="C32" s="881">
        <f>+'1296'!A54</f>
        <v>40</v>
      </c>
      <c r="F32" s="872" t="s">
        <v>848</v>
      </c>
      <c r="G32" s="883" t="s">
        <v>1047</v>
      </c>
    </row>
    <row r="33" spans="1:7">
      <c r="A33" s="1410">
        <v>1297</v>
      </c>
      <c r="B33" s="876" t="str">
        <f t="shared" si="1"/>
        <v>List of loans to associated persons</v>
      </c>
      <c r="C33" s="881">
        <f>+'1297'!A39</f>
        <v>41</v>
      </c>
      <c r="F33" s="872" t="s">
        <v>908</v>
      </c>
      <c r="G33" s="998" t="s">
        <v>1020</v>
      </c>
    </row>
    <row r="34" spans="1:7" ht="15.75" customHeight="1">
      <c r="A34" s="1410" t="s">
        <v>614</v>
      </c>
      <c r="B34" s="876" t="str">
        <f t="shared" si="1"/>
        <v>List of loans to interested persons</v>
      </c>
      <c r="C34" s="881">
        <f>+'1297.1'!A39</f>
        <v>42</v>
      </c>
      <c r="F34" s="872" t="s">
        <v>909</v>
      </c>
      <c r="G34" s="998" t="s">
        <v>1021</v>
      </c>
    </row>
    <row r="35" spans="1:7" ht="15.75" customHeight="1">
      <c r="A35" s="1410">
        <v>1298</v>
      </c>
      <c r="B35" s="876" t="str">
        <f t="shared" si="1"/>
        <v>List of the 25 largest loans</v>
      </c>
      <c r="C35" s="881">
        <f>+'1298'!A46</f>
        <v>43</v>
      </c>
      <c r="F35" s="872" t="s">
        <v>915</v>
      </c>
      <c r="G35" s="998" t="s">
        <v>1019</v>
      </c>
    </row>
    <row r="36" spans="1:7" ht="15.75" customHeight="1">
      <c r="A36" s="1412">
        <v>1400</v>
      </c>
      <c r="B36" s="876" t="str">
        <f t="shared" si="1"/>
        <v>Investments in subsidiaries</v>
      </c>
      <c r="C36" s="884">
        <f>+'1400'!A41</f>
        <v>44</v>
      </c>
      <c r="F36" s="872" t="s">
        <v>910</v>
      </c>
      <c r="G36" s="998" t="s">
        <v>1022</v>
      </c>
    </row>
    <row r="37" spans="1:7" ht="15.75" customHeight="1">
      <c r="A37" s="1410">
        <v>1410</v>
      </c>
      <c r="B37" s="876" t="str">
        <f t="shared" si="1"/>
        <v>Loans and advances to subsidiaries</v>
      </c>
      <c r="C37" s="877">
        <f>+'1410'!A41</f>
        <v>45</v>
      </c>
      <c r="F37" s="872" t="s">
        <v>911</v>
      </c>
      <c r="G37" s="998" t="s">
        <v>1023</v>
      </c>
    </row>
    <row r="38" spans="1:7">
      <c r="A38" s="1410">
        <v>1500</v>
      </c>
      <c r="B38" s="876" t="str">
        <f t="shared" si="1"/>
        <v>Investments in associates and joint ventures</v>
      </c>
      <c r="C38" s="877">
        <f>+'1500'!A36</f>
        <v>46</v>
      </c>
      <c r="F38" s="872" t="s">
        <v>912</v>
      </c>
      <c r="G38" s="998" t="s">
        <v>1577</v>
      </c>
    </row>
    <row r="39" spans="1:7">
      <c r="A39" s="1410">
        <v>1610</v>
      </c>
      <c r="B39" s="876" t="str">
        <f t="shared" si="1"/>
        <v>Fair value of derivative financial instruments</v>
      </c>
      <c r="C39" s="877">
        <f>+'1610'!A55</f>
        <v>47</v>
      </c>
      <c r="F39" s="872" t="s">
        <v>916</v>
      </c>
      <c r="G39" s="883" t="s">
        <v>1024</v>
      </c>
    </row>
    <row r="40" spans="1:7">
      <c r="A40" s="1410" t="s">
        <v>357</v>
      </c>
      <c r="B40" s="876" t="str">
        <f t="shared" si="1"/>
        <v>Maturity of notional amounts of credit</v>
      </c>
      <c r="C40" s="877">
        <f>+'1610.1'!A46</f>
        <v>48</v>
      </c>
      <c r="F40" s="872" t="s">
        <v>935</v>
      </c>
      <c r="G40" s="883" t="s">
        <v>1578</v>
      </c>
    </row>
    <row r="41" spans="1:7">
      <c r="A41" s="1414" t="s">
        <v>751</v>
      </c>
      <c r="B41" s="876" t="str">
        <f t="shared" si="1"/>
        <v>Derivative financial instruments credit rating</v>
      </c>
      <c r="C41" s="885">
        <f>+'1610.2'!A44</f>
        <v>49</v>
      </c>
      <c r="F41" s="872" t="s">
        <v>913</v>
      </c>
      <c r="G41" s="883" t="s">
        <v>1579</v>
      </c>
    </row>
    <row r="42" spans="1:7">
      <c r="A42" s="1410" t="s">
        <v>652</v>
      </c>
      <c r="B42" s="876" t="str">
        <f t="shared" si="1"/>
        <v>Derivative financial instruments risk exposure</v>
      </c>
      <c r="C42" s="877">
        <f>+'1610.3'!A42</f>
        <v>50</v>
      </c>
      <c r="F42" s="872" t="s">
        <v>917</v>
      </c>
      <c r="G42" s="883" t="s">
        <v>1580</v>
      </c>
    </row>
    <row r="43" spans="1:7">
      <c r="A43" s="1726"/>
      <c r="B43" s="1727"/>
      <c r="C43" s="1728"/>
      <c r="G43" s="879"/>
    </row>
    <row r="44" spans="1:7">
      <c r="A44" s="941"/>
      <c r="B44" s="942"/>
      <c r="C44" s="943"/>
    </row>
    <row r="45" spans="1:7">
      <c r="A45" s="941"/>
      <c r="B45" s="942"/>
      <c r="C45" s="943"/>
    </row>
    <row r="46" spans="1:7">
      <c r="A46" s="941"/>
      <c r="B46" s="942"/>
      <c r="C46" s="943"/>
    </row>
    <row r="47" spans="1:7">
      <c r="A47" s="1723">
        <v>1</v>
      </c>
      <c r="B47" s="1724"/>
      <c r="C47" s="1725"/>
    </row>
    <row r="48" spans="1:7" ht="30" customHeight="1">
      <c r="A48" s="1729" t="str">
        <f>A1</f>
        <v>TRUST COMPANY \ SAVINGS COMPANY</v>
      </c>
      <c r="B48" s="1730"/>
      <c r="C48" s="1731"/>
    </row>
    <row r="49" spans="1:9" s="886" customFormat="1" ht="30" customHeight="1">
      <c r="A49" s="1735" t="str">
        <f>IF(Langue=0,F49,G49)</f>
        <v>TABLE OF CONTENTS (Continued)</v>
      </c>
      <c r="B49" s="1736"/>
      <c r="C49" s="1737"/>
      <c r="F49" s="872" t="s">
        <v>1060</v>
      </c>
      <c r="G49" s="872" t="s">
        <v>1059</v>
      </c>
    </row>
    <row r="50" spans="1:9" ht="56.25" customHeight="1">
      <c r="A50" s="873" t="str">
        <f>A3</f>
        <v>Schedule</v>
      </c>
      <c r="B50" s="874"/>
      <c r="C50" s="875" t="str">
        <f>C3</f>
        <v>Page</v>
      </c>
    </row>
    <row r="51" spans="1:9">
      <c r="A51" s="1410">
        <v>1625</v>
      </c>
      <c r="B51" s="876" t="str">
        <f t="shared" ref="B51:B75" si="2">IF(Langue=0,F51,G51)</f>
        <v>Investment property</v>
      </c>
      <c r="C51" s="877">
        <f>+'1625'!A42</f>
        <v>51</v>
      </c>
      <c r="F51" s="872" t="s">
        <v>12</v>
      </c>
      <c r="G51" s="879" t="s">
        <v>1027</v>
      </c>
    </row>
    <row r="52" spans="1:9">
      <c r="A52" s="1414">
        <v>1630</v>
      </c>
      <c r="B52" s="876" t="str">
        <f t="shared" si="2"/>
        <v>Own use property / Fixed assets</v>
      </c>
      <c r="C52" s="877">
        <f>+'1630'!A61</f>
        <v>53</v>
      </c>
      <c r="F52" s="872" t="s">
        <v>1026</v>
      </c>
      <c r="G52" s="872" t="s">
        <v>1028</v>
      </c>
    </row>
    <row r="53" spans="1:9">
      <c r="A53" s="1414">
        <v>1635</v>
      </c>
      <c r="B53" s="876" t="str">
        <f t="shared" si="2"/>
        <v>Goodwill</v>
      </c>
      <c r="C53" s="877">
        <f>+'1635'!A44</f>
        <v>54</v>
      </c>
      <c r="F53" s="872" t="s">
        <v>224</v>
      </c>
      <c r="G53" s="872" t="s">
        <v>224</v>
      </c>
    </row>
    <row r="54" spans="1:9">
      <c r="A54" s="1414">
        <v>1640</v>
      </c>
      <c r="B54" s="876" t="str">
        <f t="shared" si="2"/>
        <v>Intangible fixed assets </v>
      </c>
      <c r="C54" s="877">
        <f>+'1640'!A35</f>
        <v>55</v>
      </c>
      <c r="F54" s="872" t="s">
        <v>918</v>
      </c>
      <c r="G54" s="872" t="s">
        <v>1029</v>
      </c>
    </row>
    <row r="55" spans="1:9">
      <c r="A55" s="1410">
        <v>1665</v>
      </c>
      <c r="B55" s="876" t="str">
        <f t="shared" si="2"/>
        <v>Other assets</v>
      </c>
      <c r="C55" s="877">
        <f>+'1665'!A46</f>
        <v>56</v>
      </c>
      <c r="F55" s="872" t="s">
        <v>65</v>
      </c>
      <c r="G55" s="872" t="s">
        <v>1048</v>
      </c>
    </row>
    <row r="56" spans="1:9">
      <c r="A56" s="1412">
        <v>2000</v>
      </c>
      <c r="B56" s="876" t="str">
        <f t="shared" si="2"/>
        <v>Deposit portfolio</v>
      </c>
      <c r="C56" s="877">
        <f>+'2000'!A50</f>
        <v>57</v>
      </c>
      <c r="F56" s="872" t="s">
        <v>919</v>
      </c>
      <c r="G56" s="879" t="s">
        <v>1030</v>
      </c>
    </row>
    <row r="57" spans="1:9">
      <c r="A57" s="1410" t="s">
        <v>358</v>
      </c>
      <c r="B57" s="876" t="str">
        <f t="shared" si="2"/>
        <v>Summary of deposits and certificates by amount</v>
      </c>
      <c r="C57" s="877">
        <f>+'2000.1'!A44</f>
        <v>59</v>
      </c>
      <c r="F57" s="872" t="s">
        <v>920</v>
      </c>
      <c r="G57" s="872" t="s">
        <v>1031</v>
      </c>
    </row>
    <row r="58" spans="1:9">
      <c r="A58" s="1410" t="s">
        <v>359</v>
      </c>
      <c r="B58" s="876" t="str">
        <f t="shared" si="2"/>
        <v>List of the 25 largest depositors</v>
      </c>
      <c r="C58" s="877">
        <f>+'2000.2'!A42</f>
        <v>60</v>
      </c>
      <c r="F58" s="872" t="s">
        <v>921</v>
      </c>
      <c r="G58" s="872" t="s">
        <v>1032</v>
      </c>
    </row>
    <row r="59" spans="1:9">
      <c r="A59" s="1410" t="s">
        <v>750</v>
      </c>
      <c r="B59" s="876" t="str">
        <f t="shared" si="2"/>
        <v>Deposits issued through brokers</v>
      </c>
      <c r="C59" s="877">
        <f>+'2000.3'!A37</f>
        <v>61</v>
      </c>
      <c r="F59" s="872" t="s">
        <v>922</v>
      </c>
      <c r="G59" s="872" t="s">
        <v>1033</v>
      </c>
    </row>
    <row r="60" spans="1:9">
      <c r="A60" s="1410">
        <v>2100</v>
      </c>
      <c r="B60" s="876" t="str">
        <f t="shared" si="2"/>
        <v>Mortgages</v>
      </c>
      <c r="C60" s="877">
        <f>+'2100'!A32</f>
        <v>62</v>
      </c>
      <c r="F60" s="872" t="s">
        <v>20</v>
      </c>
      <c r="G60" s="879" t="s">
        <v>972</v>
      </c>
    </row>
    <row r="61" spans="1:9">
      <c r="A61" s="1410">
        <v>2110</v>
      </c>
      <c r="B61" s="876" t="str">
        <f t="shared" si="2"/>
        <v>Other Non-Subordinated Debt</v>
      </c>
      <c r="C61" s="877">
        <f>+'2110'!A32</f>
        <v>63</v>
      </c>
      <c r="F61" s="872" t="s">
        <v>21</v>
      </c>
      <c r="G61" s="879" t="s">
        <v>1940</v>
      </c>
      <c r="I61" s="872" t="s">
        <v>324</v>
      </c>
    </row>
    <row r="62" spans="1:9">
      <c r="A62" s="1410">
        <v>2345</v>
      </c>
      <c r="B62" s="876" t="str">
        <f t="shared" si="2"/>
        <v>Other liabilities</v>
      </c>
      <c r="C62" s="877">
        <f>+'2345'!A47</f>
        <v>64</v>
      </c>
      <c r="F62" s="872" t="s">
        <v>821</v>
      </c>
      <c r="G62" s="872" t="s">
        <v>1034</v>
      </c>
    </row>
    <row r="63" spans="1:9">
      <c r="A63" s="1415">
        <v>2400</v>
      </c>
      <c r="B63" s="876" t="str">
        <f t="shared" si="2"/>
        <v>Subordinated indebtedness</v>
      </c>
      <c r="C63" s="877">
        <f>+'2400'!A32</f>
        <v>65</v>
      </c>
      <c r="F63" s="872" t="s">
        <v>838</v>
      </c>
      <c r="G63" s="872" t="s">
        <v>1035</v>
      </c>
    </row>
    <row r="64" spans="1:9">
      <c r="A64" s="1410">
        <v>2680</v>
      </c>
      <c r="B64" s="876" t="str">
        <f t="shared" si="2"/>
        <v>Capital stock</v>
      </c>
      <c r="C64" s="877">
        <f>+'2680'!A61</f>
        <v>66</v>
      </c>
      <c r="F64" s="872" t="s">
        <v>923</v>
      </c>
      <c r="G64" s="872" t="s">
        <v>1036</v>
      </c>
    </row>
    <row r="65" spans="1:7">
      <c r="A65" s="1410" t="s">
        <v>360</v>
      </c>
      <c r="B65" s="876" t="str">
        <f t="shared" si="2"/>
        <v>Resident shareholders</v>
      </c>
      <c r="C65" s="877">
        <f>+'2680.1'!A46</f>
        <v>67</v>
      </c>
      <c r="F65" s="872" t="s">
        <v>924</v>
      </c>
      <c r="G65" s="872" t="s">
        <v>1037</v>
      </c>
    </row>
    <row r="66" spans="1:7">
      <c r="A66" s="1410" t="s">
        <v>361</v>
      </c>
      <c r="B66" s="876" t="str">
        <f t="shared" si="2"/>
        <v>Non-resident shareholders</v>
      </c>
      <c r="C66" s="877">
        <f>+'2680.2'!A46</f>
        <v>68</v>
      </c>
      <c r="F66" s="872" t="s">
        <v>925</v>
      </c>
      <c r="G66" s="872" t="s">
        <v>1038</v>
      </c>
    </row>
    <row r="67" spans="1:7">
      <c r="A67" s="1412">
        <v>3510</v>
      </c>
      <c r="B67" s="876" t="str">
        <f t="shared" si="2"/>
        <v>Management and administration revenues for estate, trust and agency activities</v>
      </c>
      <c r="C67" s="877">
        <f>+'3510'!A46</f>
        <v>69</v>
      </c>
      <c r="F67" s="872" t="s">
        <v>936</v>
      </c>
      <c r="G67" s="872" t="s">
        <v>1039</v>
      </c>
    </row>
    <row r="68" spans="1:7">
      <c r="A68" s="1410">
        <v>3765</v>
      </c>
      <c r="B68" s="876" t="str">
        <f t="shared" si="2"/>
        <v>Other expenses excluding interest charges</v>
      </c>
      <c r="C68" s="877">
        <f>+'3765'!A46</f>
        <v>70</v>
      </c>
      <c r="F68" s="872" t="s">
        <v>352</v>
      </c>
      <c r="G68" s="872" t="s">
        <v>1040</v>
      </c>
    </row>
    <row r="69" spans="1:7">
      <c r="A69" s="1412">
        <v>4010</v>
      </c>
      <c r="B69" s="876" t="str">
        <f t="shared" si="2"/>
        <v>Commitments</v>
      </c>
      <c r="C69" s="877">
        <f>+'4010'!A37</f>
        <v>71</v>
      </c>
      <c r="F69" s="872" t="s">
        <v>926</v>
      </c>
      <c r="G69" s="872" t="s">
        <v>1041</v>
      </c>
    </row>
    <row r="70" spans="1:7">
      <c r="A70" s="1410">
        <v>4045</v>
      </c>
      <c r="B70" s="876" t="str">
        <f t="shared" si="2"/>
        <v>Summary of assets under management/assets under administration by product/service activity</v>
      </c>
      <c r="C70" s="877">
        <f>+'4045'!A34</f>
        <v>72</v>
      </c>
      <c r="F70" s="872" t="s">
        <v>932</v>
      </c>
      <c r="G70" s="872" t="s">
        <v>1042</v>
      </c>
    </row>
    <row r="71" spans="1:7">
      <c r="A71" s="1410">
        <v>4050</v>
      </c>
      <c r="B71" s="876" t="str">
        <f t="shared" si="2"/>
        <v>Maturities and interest rate matching</v>
      </c>
      <c r="C71" s="877">
        <f>+'4050'!A40</f>
        <v>73</v>
      </c>
      <c r="F71" s="872" t="s">
        <v>927</v>
      </c>
      <c r="G71" s="872" t="s">
        <v>2341</v>
      </c>
    </row>
    <row r="72" spans="1:7">
      <c r="A72" s="1410">
        <v>4060</v>
      </c>
      <c r="B72" s="876" t="str">
        <f t="shared" si="2"/>
        <v>Deposits and loans; estates, trusts and agencies - distribution by province/territory</v>
      </c>
      <c r="C72" s="877">
        <f>+'4060'!A28</f>
        <v>75</v>
      </c>
      <c r="F72" s="872" t="s">
        <v>928</v>
      </c>
      <c r="G72" s="879" t="s">
        <v>1574</v>
      </c>
    </row>
    <row r="73" spans="1:7">
      <c r="A73" s="1410">
        <v>4070</v>
      </c>
      <c r="B73" s="876" t="str">
        <f t="shared" si="2"/>
        <v>Branches and regional offices by province</v>
      </c>
      <c r="C73" s="877">
        <f>+'4070'!A43</f>
        <v>76</v>
      </c>
      <c r="F73" s="872" t="s">
        <v>929</v>
      </c>
      <c r="G73" s="872" t="s">
        <v>1043</v>
      </c>
    </row>
    <row r="74" spans="1:7">
      <c r="A74" s="1410">
        <v>4080</v>
      </c>
      <c r="B74" s="876" t="str">
        <f t="shared" si="2"/>
        <v>Statement of gross revenue earned in Québec, for assessment purposes</v>
      </c>
      <c r="C74" s="877">
        <f>+'4080'!A41</f>
        <v>77</v>
      </c>
      <c r="F74" s="872" t="s">
        <v>930</v>
      </c>
      <c r="G74" s="872" t="s">
        <v>1044</v>
      </c>
    </row>
    <row r="75" spans="1:7">
      <c r="A75" s="1410">
        <v>4090</v>
      </c>
      <c r="B75" s="876" t="str">
        <f t="shared" si="2"/>
        <v>Regulatory ratios</v>
      </c>
      <c r="C75" s="877">
        <f>+'4090'!A41</f>
        <v>78</v>
      </c>
      <c r="F75" s="872" t="s">
        <v>931</v>
      </c>
      <c r="G75" s="872" t="s">
        <v>1045</v>
      </c>
    </row>
    <row r="76" spans="1:7">
      <c r="A76" s="1410">
        <v>4095</v>
      </c>
      <c r="B76" s="876" t="str">
        <f t="shared" ref="B76:B77" si="3">IF(Langue=0,F76,G76)</f>
        <v>Other Information</v>
      </c>
      <c r="C76" s="877">
        <f>+'4095'!A11</f>
        <v>79</v>
      </c>
      <c r="F76" s="872" t="s">
        <v>2170</v>
      </c>
      <c r="G76" s="872" t="s">
        <v>2171</v>
      </c>
    </row>
    <row r="77" spans="1:7">
      <c r="A77" s="1416">
        <v>5010</v>
      </c>
      <c r="B77" s="878" t="str">
        <f t="shared" si="3"/>
        <v>Senior Management</v>
      </c>
      <c r="C77" s="880">
        <f>+'5010'!A25</f>
        <v>80</v>
      </c>
      <c r="F77" s="872" t="s">
        <v>2437</v>
      </c>
      <c r="G77" s="872" t="s">
        <v>2438</v>
      </c>
    </row>
    <row r="78" spans="1:7">
      <c r="A78" s="941"/>
      <c r="C78" s="888"/>
    </row>
    <row r="79" spans="1:7">
      <c r="A79" s="941"/>
      <c r="C79" s="888"/>
    </row>
    <row r="80" spans="1:7">
      <c r="A80" s="941"/>
      <c r="C80" s="888"/>
    </row>
    <row r="81" spans="1:7">
      <c r="A81" s="889"/>
      <c r="B81" s="890"/>
      <c r="C81" s="891"/>
    </row>
    <row r="82" spans="1:7">
      <c r="A82" s="892" t="str">
        <f>IF(Langue=0,F82,G82)</f>
        <v>LEGEND</v>
      </c>
      <c r="B82" s="893"/>
      <c r="C82" s="894"/>
      <c r="F82" s="872" t="s">
        <v>578</v>
      </c>
      <c r="G82" s="872" t="s">
        <v>1049</v>
      </c>
    </row>
    <row r="83" spans="1:7">
      <c r="A83" s="1417"/>
      <c r="B83" s="895" t="str">
        <f t="shared" ref="B83:B89" si="4">IF(Langue=0,F83,G83)</f>
        <v>New schedule</v>
      </c>
      <c r="C83" s="896"/>
      <c r="F83" s="872" t="s">
        <v>1051</v>
      </c>
      <c r="G83" s="872" t="s">
        <v>1052</v>
      </c>
    </row>
    <row r="84" spans="1:7">
      <c r="A84" s="1417"/>
      <c r="B84" s="895" t="str">
        <f t="shared" si="4"/>
        <v>Locked field - Formula</v>
      </c>
      <c r="C84" s="897"/>
      <c r="F84" s="872" t="s">
        <v>337</v>
      </c>
      <c r="G84" s="872" t="s">
        <v>1053</v>
      </c>
    </row>
    <row r="85" spans="1:7">
      <c r="A85" s="1246"/>
      <c r="B85" s="895" t="str">
        <f t="shared" si="4"/>
        <v>Input field</v>
      </c>
      <c r="C85" s="897"/>
      <c r="F85" s="872" t="s">
        <v>336</v>
      </c>
      <c r="G85" s="879" t="s">
        <v>1054</v>
      </c>
    </row>
    <row r="86" spans="1:7">
      <c r="A86" s="1418"/>
      <c r="B86" s="895" t="str">
        <f t="shared" si="4"/>
        <v>Locked field - Data carried over</v>
      </c>
      <c r="C86" s="897"/>
      <c r="F86" s="872" t="s">
        <v>338</v>
      </c>
      <c r="G86" s="879" t="s">
        <v>1055</v>
      </c>
    </row>
    <row r="87" spans="1:7">
      <c r="A87" s="1419"/>
      <c r="B87" s="895" t="str">
        <f t="shared" si="4"/>
        <v>Locked field - Empty</v>
      </c>
      <c r="C87" s="897"/>
      <c r="F87" s="872" t="s">
        <v>546</v>
      </c>
      <c r="G87" s="879" t="s">
        <v>1056</v>
      </c>
    </row>
    <row r="88" spans="1:7">
      <c r="A88" s="1420" t="s">
        <v>333</v>
      </c>
      <c r="B88" s="895" t="str">
        <f t="shared" si="4"/>
        <v>Required field (Identification and Certification Schedules)</v>
      </c>
      <c r="C88" s="897"/>
      <c r="F88" s="872" t="s">
        <v>1575</v>
      </c>
      <c r="G88" s="879" t="s">
        <v>1057</v>
      </c>
    </row>
    <row r="89" spans="1:7">
      <c r="A89" s="1421" t="str">
        <f>IF(Langue=0,F90,G90)</f>
        <v>Underlined</v>
      </c>
      <c r="B89" s="895" t="str">
        <f t="shared" si="4"/>
        <v>Hyperlink</v>
      </c>
      <c r="C89" s="897"/>
      <c r="F89" s="872" t="s">
        <v>582</v>
      </c>
      <c r="G89" s="879" t="s">
        <v>1058</v>
      </c>
    </row>
    <row r="90" spans="1:7">
      <c r="A90" s="889"/>
      <c r="B90" s="898"/>
      <c r="C90" s="891"/>
      <c r="F90" s="872" t="s">
        <v>581</v>
      </c>
      <c r="G90" s="872" t="s">
        <v>1050</v>
      </c>
    </row>
    <row r="91" spans="1:7">
      <c r="A91" s="889"/>
      <c r="C91" s="888"/>
    </row>
    <row r="92" spans="1:7">
      <c r="A92" s="889"/>
      <c r="C92" s="888"/>
    </row>
    <row r="93" spans="1:7">
      <c r="A93" s="889"/>
      <c r="C93" s="888"/>
    </row>
    <row r="94" spans="1:7">
      <c r="A94" s="889"/>
      <c r="C94" s="888"/>
    </row>
    <row r="95" spans="1:7">
      <c r="A95" s="889"/>
      <c r="C95" s="888"/>
    </row>
    <row r="96" spans="1:7">
      <c r="A96" s="889"/>
      <c r="C96" s="888"/>
    </row>
    <row r="97" spans="1:3">
      <c r="A97" s="889"/>
      <c r="C97" s="888"/>
    </row>
    <row r="98" spans="1:3">
      <c r="A98" s="1720">
        <f>A47+1</f>
        <v>2</v>
      </c>
      <c r="B98" s="1721"/>
      <c r="C98" s="1722"/>
    </row>
  </sheetData>
  <mergeCells count="8">
    <mergeCell ref="A98:C98"/>
    <mergeCell ref="A47:C47"/>
    <mergeCell ref="A43:C43"/>
    <mergeCell ref="A1:C1"/>
    <mergeCell ref="A2:C2"/>
    <mergeCell ref="A48:C48"/>
    <mergeCell ref="A49:C49"/>
    <mergeCell ref="A4:C4"/>
  </mergeCells>
  <hyperlinks>
    <hyperlink ref="A7" location="Annexe_100" tooltip="Annexe\Schedule 100" display="Annexe_100" xr:uid="{00000000-0004-0000-0100-000000000000}"/>
    <hyperlink ref="A8" location="Annexe_300" tooltip="Annexe\Schedule 300" display="Annexe_300" xr:uid="{00000000-0004-0000-0100-000001000000}"/>
    <hyperlink ref="A9" location="Annexe_400" tooltip="Annexe\Schedule  400" display="Annexe_400" xr:uid="{00000000-0004-0000-0100-000002000000}"/>
    <hyperlink ref="A10" location="Annexe_500" tooltip="Annexe\Schedule 500" display="Annexe_500" xr:uid="{00000000-0004-0000-0100-000003000000}"/>
    <hyperlink ref="A12" location="Annexe_1000" tooltip="Annexe\Schedule 1000" display="Annexe_1000" xr:uid="{00000000-0004-0000-0100-000004000000}"/>
    <hyperlink ref="A19" location="Annexe_1200" tooltip="Annexe\Schedule 1200" display="Annexe_1200" xr:uid="{00000000-0004-0000-0100-000005000000}"/>
    <hyperlink ref="A22" location="Annexe_1210_2" tooltip="Annexe\Schedule 1210.2" display="1210.2" xr:uid="{00000000-0004-0000-0100-000006000000}"/>
    <hyperlink ref="A32" location="Annexe_1296" tooltip="Annexe\Schedule 1296" display="Annexe_1296" xr:uid="{00000000-0004-0000-0100-000007000000}"/>
    <hyperlink ref="A33" location="Annexe_1297" tooltip="Annexe\Schedule 1297" display="Annexe_1297" xr:uid="{00000000-0004-0000-0100-000008000000}"/>
    <hyperlink ref="A35" location="Annexe_1298" tooltip="Annexe\Schedule 1298" display="Annexe_1298" xr:uid="{00000000-0004-0000-0100-000009000000}"/>
    <hyperlink ref="A36" location="Annexe_1400" tooltip="Annexe\Schedule 1400" display="Annexe_1400" xr:uid="{00000000-0004-0000-0100-00000A000000}"/>
    <hyperlink ref="A37" location="Annexe_1410" tooltip="Annexe\Schedule 1400.1" display="Annexe_1410" xr:uid="{00000000-0004-0000-0100-00000B000000}"/>
    <hyperlink ref="A69" location="Annexe_4010" tooltip="Annexe\Schedule 4010" display="Annexe_4010" xr:uid="{00000000-0004-0000-0100-00000C000000}"/>
    <hyperlink ref="A65" location="Annexe_2680_1" tooltip="Annexe\Schedule 2680.1" display="2680.1" xr:uid="{00000000-0004-0000-0100-00000D000000}"/>
    <hyperlink ref="A62" location="Annexe_2345" tooltip="Annexe\Schedule 2345" display="Annexe_2345" xr:uid="{00000000-0004-0000-0100-00000E000000}"/>
    <hyperlink ref="A55" location="'1665'!A1" tooltip="Annexe\Schedule 1665" display="'1665'!A1" xr:uid="{00000000-0004-0000-0100-00000F000000}"/>
    <hyperlink ref="A64" location="Annexe_2680" tooltip="Annexe\Schedule 2680" display="Annexe_2680" xr:uid="{00000000-0004-0000-0100-000010000000}"/>
    <hyperlink ref="A66" location="Annexe_2680_2" tooltip="Annexe\Schedule 2680.2" display="2680.2" xr:uid="{00000000-0004-0000-0100-000011000000}"/>
    <hyperlink ref="A56" location="Annexe_2000" tooltip="Annexe\Schedule 2000" display="Annexe_2000" xr:uid="{00000000-0004-0000-0100-000012000000}"/>
    <hyperlink ref="A71" location="Annexe_4050" tooltip="Annexe\Schedule 4050" display="Annexe_4050" xr:uid="{00000000-0004-0000-0100-000013000000}"/>
    <hyperlink ref="A72" location="Annexe_4060" tooltip="Annexe\Schedule 4060" display="Annexe_4060" xr:uid="{00000000-0004-0000-0100-000014000000}"/>
    <hyperlink ref="A60" location="Annexe_2100" tooltip="Annexe\Schedule 2100" display="Annexe_2100" xr:uid="{00000000-0004-0000-0100-000015000000}"/>
    <hyperlink ref="A68" location="Annexe_3765" tooltip="Annexe\Schedule 3765" display="Annexe_3765" xr:uid="{00000000-0004-0000-0100-000016000000}"/>
    <hyperlink ref="A58" location="Annexe_2000_2" tooltip="Annexe\Schedule 2000.2" display="2000.2" xr:uid="{00000000-0004-0000-0100-000017000000}"/>
    <hyperlink ref="A70" location="Annexe_4045" tooltip="Annexe\Schedule 4045" display="Annexe_4045" xr:uid="{00000000-0004-0000-0100-000018000000}"/>
    <hyperlink ref="A73" location="Annexe_4070" tooltip="Annexe\Schedule 4070" display="Annexe_4070" xr:uid="{00000000-0004-0000-0100-000019000000}"/>
    <hyperlink ref="A74" location="Annexe_4080" tooltip="Annexe\Schedule 4080" display="Annexe_4080" xr:uid="{00000000-0004-0000-0100-00001A000000}"/>
    <hyperlink ref="A40" location="Annexe_1610_1" tooltip="Annexe\Schedule 1610.1" display="1610.1" xr:uid="{00000000-0004-0000-0100-00001B000000}"/>
    <hyperlink ref="A75" location="Annexe_4090" tooltip="Annexe\Schedule 4090" display="Annexe_4090" xr:uid="{00000000-0004-0000-0100-00001C000000}"/>
    <hyperlink ref="A38" location="Annexe_1500" tooltip="Annexe\Schedule 1500" display="Annexe_1500" xr:uid="{00000000-0004-0000-0100-00001D000000}"/>
    <hyperlink ref="A18" location="Annexe_1190" tooltip="Annexe\Schedule 1190" display="Annexe_1190" xr:uid="{00000000-0004-0000-0100-00001E000000}"/>
    <hyperlink ref="A25" location="Annexe_1250" tooltip="Annexe\Schedule 1250" display="Annexe_1250" xr:uid="{00000000-0004-0000-0100-00001F000000}"/>
    <hyperlink ref="A24" location="Annexe_1240_1" tooltip="Annexe\Schedule 1240.1" display="1240.1" xr:uid="{00000000-0004-0000-0100-000020000000}"/>
    <hyperlink ref="A27" location="Annexe_1260" tooltip="Annexe\Schedule 1260" display="Annexe_1260" xr:uid="{00000000-0004-0000-0100-000021000000}"/>
    <hyperlink ref="A28" location="Annexe_1270" tooltip="Annexe\Schedule 1270" display="Annexe_1270" xr:uid="{00000000-0004-0000-0100-000022000000}"/>
    <hyperlink ref="A26" location="Annexe_1250_1" tooltip="Annexe\Schedule 1250.1" display="1250.1" xr:uid="{00000000-0004-0000-0100-000023000000}"/>
    <hyperlink ref="A29" location="Annexe_1280" tooltip="Annexe\Schedule 1280" display="Annexe_1280" xr:uid="{00000000-0004-0000-0100-000024000000}"/>
    <hyperlink ref="A30" location="Annexe_1280_1" tooltip="Annexe\Schedule 1280.1" display="1280.1" xr:uid="{00000000-0004-0000-0100-000025000000}"/>
    <hyperlink ref="A23" location="Annexe_1240" tooltip="Annexe\Schedule 1240" display="Annexe_1240" xr:uid="{00000000-0004-0000-0100-000026000000}"/>
    <hyperlink ref="A67" location="Annexe_3510" tooltip="Annexe\Schedule 3510" display="Annexe_3510" xr:uid="{00000000-0004-0000-0100-000027000000}"/>
    <hyperlink ref="A34" location="Annexe_1297_1" tooltip="Annexe\Schedule 1297.1" display="1297.1" xr:uid="{00000000-0004-0000-0100-000028000000}"/>
    <hyperlink ref="A31" location="Annexe_1290" tooltip="Annexe\Schedule 1290" display="Annexe_1290" xr:uid="{00000000-0004-0000-0100-000029000000}"/>
    <hyperlink ref="A41" location="Annexe_1610_2" tooltip="Annexe\Schedule 1610.2" display="1610.2" xr:uid="{00000000-0004-0000-0100-00002A000000}"/>
    <hyperlink ref="A51" location="Annexe_1625" tooltip="Annexe\Schedule 1625" display="Annexe_1625" xr:uid="{00000000-0004-0000-0100-00002B000000}"/>
    <hyperlink ref="A61" location="Annexe_2110" tooltip="Annexe\Schedule 2110" display="Annexe_2110" xr:uid="{00000000-0004-0000-0100-00002C000000}"/>
    <hyperlink ref="A63" location="Annexe_2400" tooltip="Annexe\Schedule 2400" display="Annexe_2400" xr:uid="{00000000-0004-0000-0100-00002D000000}"/>
    <hyperlink ref="A53" location="Annexe_1635" tooltip="Annexe\Schedule 1635" display="Annexe_1635" xr:uid="{00000000-0004-0000-0100-00002E000000}"/>
    <hyperlink ref="A54" location="Annexe_1640" tooltip="Annexe\Schedule 1640" display="Annexe_1640" xr:uid="{00000000-0004-0000-0100-00002F000000}"/>
    <hyperlink ref="A13" location="'1100'!A1" tooltip="Annexe\Schedule 1100" display="'1100'!A1" xr:uid="{00000000-0004-0000-0100-000030000000}"/>
    <hyperlink ref="A59" location="Annexe_2000_3" tooltip="Annexe\Schedule 2000.3" display="2000.3" xr:uid="{00000000-0004-0000-0100-000031000000}"/>
    <hyperlink ref="A39" location="Annexe_1610" tooltip="Annexe\Schedule 1610" display="Annexe_1610" xr:uid="{00000000-0004-0000-0100-000032000000}"/>
    <hyperlink ref="A14" location="Annexe_1100_1" tooltip="Annexe\Schedule 1100.1" display="1100.1" xr:uid="{00000000-0004-0000-0100-000033000000}"/>
    <hyperlink ref="A42" location="Annexe_1610_3" tooltip="Annexe\Schedule 1610.3" display="1610.3" xr:uid="{00000000-0004-0000-0100-000034000000}"/>
    <hyperlink ref="A57" location="Annexe_2000_1" tooltip="Annexe\Schedule 2000.1" display="2000.1" xr:uid="{00000000-0004-0000-0100-000035000000}"/>
    <hyperlink ref="A21" location="Annexe_1210_1" tooltip="Annexe\Schedule 1210.1" display="1210.1" xr:uid="{00000000-0004-0000-0100-000036000000}"/>
    <hyperlink ref="A20" location="Annexe_1210" tooltip="Annexe\Schedule 1210" display="Annexe_1210" xr:uid="{00000000-0004-0000-0100-000037000000}"/>
    <hyperlink ref="A15" location="Annexe_1100_2" tooltip="Annexe\Schedule 1100.2" display="1100.2" xr:uid="{00000000-0004-0000-0100-000038000000}"/>
    <hyperlink ref="A52" location="Annexe_1630" tooltip="Annexe\Schedule 1630" display="Annexe_1630" xr:uid="{00000000-0004-0000-0100-000039000000}"/>
    <hyperlink ref="A76" location="'4095'!A1" tooltip="Annexe\Schedule 4090" display="'4095'!A1" xr:uid="{00000000-0004-0000-0100-00003A000000}"/>
    <hyperlink ref="A17" location="'1180'!A1" tooltip="Annexe\Schedule 1180" display="'1180'!A1" xr:uid="{00000000-0004-0000-0100-00003B000000}"/>
    <hyperlink ref="A5" location="Certification!A1" tooltip="Certification" display="Certification" xr:uid="{00000000-0004-0000-0100-00003C000000}"/>
    <hyperlink ref="A77" location="'5010'!A1" tooltip="Annexe\Schedule 5010" display="'5010'!A1" xr:uid="{00000000-0004-0000-0100-00003D000000}"/>
    <hyperlink ref="A16" location="'1100.4'!A1" tooltip="Annexe\Schedule 1100.4" display="1100.4" xr:uid="{00000000-0004-0000-0100-00003E000000}"/>
    <hyperlink ref="A11" location="'600'!A1" tooltip="Annexe\Schedule 600" display="'600'!A1" xr:uid="{00000000-0004-0000-0100-00003F000000}"/>
  </hyperlinks>
  <printOptions horizontalCentered="1"/>
  <pageMargins left="0.39370078740157499" right="0.39370078740157499" top="1.1023622047244099" bottom="0.59055118110236204" header="0.31496062992126" footer="0.31496062992126"/>
  <pageSetup scale="76" orientation="portrait" r:id="rId1"/>
  <rowBreaks count="1" manualBreakCount="1">
    <brk id="47"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65">
    <tabColor theme="6" tint="0.59990234076967686"/>
  </sheetPr>
  <dimension ref="A1:L59"/>
  <sheetViews>
    <sheetView zoomScale="90" zoomScaleNormal="90" workbookViewId="0">
      <selection activeCell="C20" sqref="C20"/>
    </sheetView>
  </sheetViews>
  <sheetFormatPr baseColWidth="10" defaultColWidth="0" defaultRowHeight="15" outlineLevelCol="1"/>
  <cols>
    <col min="1" max="1" width="34.28515625" style="979" customWidth="1"/>
    <col min="2" max="2" width="6" style="280" customWidth="1"/>
    <col min="3" max="7" width="13.5703125" style="979" customWidth="1"/>
    <col min="8" max="8" width="19.28515625" style="979" customWidth="1"/>
    <col min="9" max="9" width="1.42578125" style="979" customWidth="1"/>
    <col min="10" max="10" width="31.5703125" style="929" hidden="1" customWidth="1" outlineLevel="1"/>
    <col min="11" max="11" width="23" style="929" hidden="1" customWidth="1" outlineLevel="1"/>
    <col min="12" max="12" width="0" style="979" hidden="1" customWidth="1" collapsed="1"/>
    <col min="13" max="16384" width="11.42578125" style="979" hidden="1"/>
  </cols>
  <sheetData>
    <row r="1" spans="1:11" ht="24" customHeight="1">
      <c r="A1" s="1779" t="str">
        <f>Identification!A14</f>
        <v>QUÉBEC CHARTERED COMPANY</v>
      </c>
      <c r="B1" s="1780"/>
      <c r="C1" s="1780"/>
      <c r="D1" s="1780"/>
      <c r="E1" s="1780"/>
      <c r="F1" s="1780"/>
      <c r="G1" s="951"/>
      <c r="H1" s="232" t="str">
        <f>Identification!A15</f>
        <v>ANNUAL STATEMENT</v>
      </c>
    </row>
    <row r="2" spans="1:11">
      <c r="A2" s="2317" t="str">
        <f>IF(Langue=0,"ANNEXE "&amp;'T des M - T of C'!A23,"SCHEDULE "&amp;'T des M - T of C'!A23)</f>
        <v>SCHEDULE 1240</v>
      </c>
      <c r="B2" s="2318"/>
      <c r="C2" s="2318"/>
      <c r="D2" s="2318"/>
      <c r="E2" s="2318"/>
      <c r="F2" s="2318"/>
      <c r="G2" s="2318"/>
      <c r="H2" s="2319"/>
    </row>
    <row r="3" spans="1:11" s="17" customFormat="1" ht="22.5" customHeight="1">
      <c r="A3" s="1940">
        <f>'300'!A3:G3</f>
        <v>0</v>
      </c>
      <c r="B3" s="1941"/>
      <c r="C3" s="1941"/>
      <c r="D3" s="1941"/>
      <c r="E3" s="1941"/>
      <c r="F3" s="1941"/>
      <c r="G3" s="1941"/>
      <c r="H3" s="1942"/>
      <c r="J3" s="929"/>
      <c r="K3" s="929"/>
    </row>
    <row r="4" spans="1:11" s="17" customFormat="1" ht="22.5" customHeight="1">
      <c r="A4" s="1767" t="str">
        <f>UPPER('T des M - T of C'!B23)</f>
        <v>CONSUMER LOANS</v>
      </c>
      <c r="B4" s="1768"/>
      <c r="C4" s="1768"/>
      <c r="D4" s="1768"/>
      <c r="E4" s="1768"/>
      <c r="F4" s="1768"/>
      <c r="G4" s="1768"/>
      <c r="H4" s="1769"/>
      <c r="J4" s="929"/>
      <c r="K4" s="929"/>
    </row>
    <row r="5" spans="1:11" s="17" customFormat="1" ht="22.5" customHeight="1">
      <c r="A5" s="1946" t="str">
        <f>IF(Langue=0,"au "&amp;Identification!J19,"As at "&amp;Identification!J19)</f>
        <v xml:space="preserve">As at </v>
      </c>
      <c r="B5" s="1947"/>
      <c r="C5" s="1947"/>
      <c r="D5" s="1947"/>
      <c r="E5" s="1947"/>
      <c r="F5" s="1947"/>
      <c r="G5" s="1947"/>
      <c r="H5" s="1948"/>
      <c r="J5" s="929"/>
      <c r="K5" s="929"/>
    </row>
    <row r="6" spans="1:11">
      <c r="A6" s="2325" t="str">
        <f>IF(Langue=0,J6,K6)</f>
        <v>($000)</v>
      </c>
      <c r="B6" s="2326"/>
      <c r="C6" s="2326"/>
      <c r="D6" s="2326"/>
      <c r="E6" s="2326"/>
      <c r="F6" s="2326"/>
      <c r="G6" s="2326"/>
      <c r="H6" s="2327"/>
      <c r="J6" s="929" t="s">
        <v>325</v>
      </c>
      <c r="K6" s="157" t="s">
        <v>970</v>
      </c>
    </row>
    <row r="7" spans="1:11" s="929" customFormat="1" ht="11.25" customHeight="1">
      <c r="A7" s="2191"/>
      <c r="B7" s="2192"/>
      <c r="C7" s="2192"/>
      <c r="D7" s="2192"/>
      <c r="E7" s="2192"/>
      <c r="F7" s="2192"/>
      <c r="G7" s="2192"/>
      <c r="H7" s="2193"/>
      <c r="K7" s="157"/>
    </row>
    <row r="8" spans="1:11" ht="15" customHeight="1">
      <c r="A8" s="2328" t="str">
        <f>IF(Langue=0,J24,K24)</f>
        <v>TYPE</v>
      </c>
      <c r="B8" s="2328"/>
      <c r="C8" s="2167" t="str">
        <f>IF(Langue=0,J25,K25)</f>
        <v>Net Balance Sheet Value</v>
      </c>
      <c r="D8" s="2329" t="str">
        <f>IF(Langue=0,J26,K26)</f>
        <v>Loans in Arrears</v>
      </c>
      <c r="E8" s="2330"/>
      <c r="F8" s="2330"/>
      <c r="G8" s="2331"/>
      <c r="H8" s="2335" t="s">
        <v>1508</v>
      </c>
      <c r="K8" s="157"/>
    </row>
    <row r="9" spans="1:11" ht="15" customHeight="1">
      <c r="A9" s="2328"/>
      <c r="B9" s="2328"/>
      <c r="C9" s="2168"/>
      <c r="D9" s="2332"/>
      <c r="E9" s="2333"/>
      <c r="F9" s="2333"/>
      <c r="G9" s="2334"/>
      <c r="H9" s="2336"/>
      <c r="K9" s="157"/>
    </row>
    <row r="10" spans="1:11" ht="31.5" customHeight="1">
      <c r="A10" s="2328"/>
      <c r="B10" s="2328"/>
      <c r="C10" s="2168"/>
      <c r="D10" s="1013" t="str">
        <f>IF(Langue=0,J27,K27)</f>
        <v>1 - 29 Days</v>
      </c>
      <c r="E10" s="1013" t="str">
        <f>IF(Langue=0,J28,K28)</f>
        <v>30 - 59 Days</v>
      </c>
      <c r="F10" s="1013" t="str">
        <f>IF(Langue=0,J29,K29)</f>
        <v>60 - 89 Days</v>
      </c>
      <c r="G10" s="1013" t="str">
        <f>IF(Langue=0,J30,K30)</f>
        <v>90 Days and Over</v>
      </c>
      <c r="H10" s="2336"/>
      <c r="K10" s="157"/>
    </row>
    <row r="11" spans="1:11">
      <c r="A11" s="2328"/>
      <c r="B11" s="2328"/>
      <c r="C11" s="541" t="s">
        <v>377</v>
      </c>
      <c r="D11" s="541" t="s">
        <v>376</v>
      </c>
      <c r="E11" s="541" t="s">
        <v>378</v>
      </c>
      <c r="F11" s="541" t="s">
        <v>379</v>
      </c>
      <c r="G11" s="541" t="s">
        <v>380</v>
      </c>
      <c r="H11" s="541" t="s">
        <v>381</v>
      </c>
      <c r="K11" s="157"/>
    </row>
    <row r="12" spans="1:11" ht="15" customHeight="1">
      <c r="A12" s="574" t="str">
        <f t="shared" ref="A12:A19" si="0">IF(Langue=0,J12,K12)</f>
        <v>Lines of Credit</v>
      </c>
      <c r="B12" s="1002" t="s">
        <v>385</v>
      </c>
      <c r="C12" s="1227"/>
      <c r="D12" s="1227"/>
      <c r="E12" s="1227"/>
      <c r="F12" s="1227"/>
      <c r="G12" s="1227"/>
      <c r="H12" s="1228"/>
      <c r="J12" s="929" t="s">
        <v>595</v>
      </c>
      <c r="K12" s="157" t="s">
        <v>1658</v>
      </c>
    </row>
    <row r="13" spans="1:11" ht="15" customHeight="1">
      <c r="A13" s="574" t="str">
        <f t="shared" si="0"/>
        <v>Credit Cards</v>
      </c>
      <c r="B13" s="1002" t="s">
        <v>194</v>
      </c>
      <c r="C13" s="1227"/>
      <c r="D13" s="1227"/>
      <c r="E13" s="1227"/>
      <c r="F13" s="1227"/>
      <c r="G13" s="1227"/>
      <c r="H13" s="1228"/>
      <c r="J13" s="929" t="s">
        <v>596</v>
      </c>
      <c r="K13" s="157" t="s">
        <v>1659</v>
      </c>
    </row>
    <row r="14" spans="1:11" ht="15" customHeight="1">
      <c r="A14" s="574" t="str">
        <f t="shared" si="0"/>
        <v>Car / Vehicle Loans</v>
      </c>
      <c r="B14" s="1002" t="s">
        <v>195</v>
      </c>
      <c r="C14" s="1227"/>
      <c r="D14" s="1227"/>
      <c r="E14" s="1227"/>
      <c r="F14" s="1227"/>
      <c r="G14" s="1227"/>
      <c r="H14" s="1228"/>
      <c r="J14" s="929" t="s">
        <v>597</v>
      </c>
      <c r="K14" s="157" t="s">
        <v>1660</v>
      </c>
    </row>
    <row r="15" spans="1:11" ht="15" customHeight="1">
      <c r="A15" s="574" t="str">
        <f t="shared" si="0"/>
        <v>Personal Loans</v>
      </c>
      <c r="B15" s="1002" t="s">
        <v>200</v>
      </c>
      <c r="C15" s="1227"/>
      <c r="D15" s="1227"/>
      <c r="E15" s="1227"/>
      <c r="F15" s="1227"/>
      <c r="G15" s="1227"/>
      <c r="H15" s="1228"/>
      <c r="J15" s="929" t="s">
        <v>598</v>
      </c>
      <c r="K15" s="157" t="s">
        <v>1661</v>
      </c>
    </row>
    <row r="16" spans="1:11" ht="15" customHeight="1">
      <c r="A16" s="574" t="str">
        <f t="shared" si="0"/>
        <v>Student Loans</v>
      </c>
      <c r="B16" s="1002" t="s">
        <v>347</v>
      </c>
      <c r="C16" s="1227"/>
      <c r="D16" s="1227"/>
      <c r="E16" s="1227"/>
      <c r="F16" s="1227"/>
      <c r="G16" s="1227"/>
      <c r="H16" s="1228"/>
      <c r="J16" s="929" t="s">
        <v>599</v>
      </c>
      <c r="K16" s="157" t="s">
        <v>1662</v>
      </c>
    </row>
    <row r="17" spans="1:11" ht="15" customHeight="1">
      <c r="A17" s="574" t="str">
        <f>IF(Langue=0,J17,K17)</f>
        <v xml:space="preserve">RRSP Loans </v>
      </c>
      <c r="B17" s="1002" t="s">
        <v>181</v>
      </c>
      <c r="C17" s="1227"/>
      <c r="D17" s="1227"/>
      <c r="E17" s="1227"/>
      <c r="F17" s="1227"/>
      <c r="G17" s="1227"/>
      <c r="H17" s="1228"/>
      <c r="J17" s="929" t="s">
        <v>600</v>
      </c>
      <c r="K17" s="157" t="s">
        <v>2278</v>
      </c>
    </row>
    <row r="18" spans="1:11" ht="15" customHeight="1">
      <c r="A18" s="574" t="str">
        <f t="shared" si="0"/>
        <v>Purchased Loans</v>
      </c>
      <c r="B18" s="1002" t="s">
        <v>188</v>
      </c>
      <c r="C18" s="1227"/>
      <c r="D18" s="1227"/>
      <c r="E18" s="1227"/>
      <c r="F18" s="1227"/>
      <c r="G18" s="1227"/>
      <c r="H18" s="1228"/>
      <c r="J18" s="929" t="s">
        <v>601</v>
      </c>
      <c r="K18" s="157" t="s">
        <v>1663</v>
      </c>
    </row>
    <row r="19" spans="1:11" ht="15" customHeight="1">
      <c r="A19" s="574" t="str">
        <f t="shared" si="0"/>
        <v>Other Loans</v>
      </c>
      <c r="B19" s="1002" t="s">
        <v>191</v>
      </c>
      <c r="C19" s="1227"/>
      <c r="D19" s="1227"/>
      <c r="E19" s="1227"/>
      <c r="F19" s="1227"/>
      <c r="G19" s="1227"/>
      <c r="H19" s="1228"/>
      <c r="J19" s="929" t="s">
        <v>602</v>
      </c>
      <c r="K19" s="157" t="s">
        <v>1140</v>
      </c>
    </row>
    <row r="20" spans="1:11" s="1447" customFormat="1" ht="22.5" customHeight="1">
      <c r="A20" s="1530" t="s">
        <v>80</v>
      </c>
      <c r="B20" s="1531">
        <v>199</v>
      </c>
      <c r="C20" s="1459">
        <f t="shared" ref="C20:H20" si="1">SUM(C12:C19)</f>
        <v>0</v>
      </c>
      <c r="D20" s="1140">
        <f t="shared" si="1"/>
        <v>0</v>
      </c>
      <c r="E20" s="1140">
        <f t="shared" si="1"/>
        <v>0</v>
      </c>
      <c r="F20" s="1140">
        <f t="shared" si="1"/>
        <v>0</v>
      </c>
      <c r="G20" s="1139">
        <f t="shared" si="1"/>
        <v>0</v>
      </c>
      <c r="H20" s="1532">
        <f t="shared" si="1"/>
        <v>0</v>
      </c>
      <c r="K20" s="699"/>
    </row>
    <row r="21" spans="1:11">
      <c r="A21" s="2337"/>
      <c r="B21" s="2338"/>
      <c r="C21" s="43"/>
      <c r="D21" s="43"/>
      <c r="E21" s="43"/>
      <c r="F21" s="43"/>
      <c r="G21" s="43"/>
      <c r="H21" s="412"/>
      <c r="K21" s="157"/>
    </row>
    <row r="22" spans="1:11">
      <c r="A22" s="575"/>
      <c r="B22" s="44"/>
      <c r="C22" s="710"/>
      <c r="D22" s="710"/>
      <c r="E22" s="710"/>
      <c r="F22" s="710"/>
      <c r="G22" s="710"/>
      <c r="H22" s="491"/>
      <c r="K22" s="157"/>
    </row>
    <row r="23" spans="1:11">
      <c r="A23" s="2339"/>
      <c r="B23" s="2340"/>
      <c r="C23" s="710"/>
      <c r="D23" s="710"/>
      <c r="E23" s="710"/>
      <c r="F23" s="710"/>
      <c r="G23" s="710"/>
      <c r="H23" s="491"/>
      <c r="K23" s="157"/>
    </row>
    <row r="24" spans="1:11">
      <c r="A24" s="576"/>
      <c r="B24" s="44"/>
      <c r="C24" s="710"/>
      <c r="D24" s="710"/>
      <c r="E24" s="710"/>
      <c r="F24" s="710"/>
      <c r="G24" s="710"/>
      <c r="H24" s="491"/>
      <c r="J24" s="950" t="s">
        <v>91</v>
      </c>
      <c r="K24" s="174" t="s">
        <v>971</v>
      </c>
    </row>
    <row r="25" spans="1:11">
      <c r="A25" s="576"/>
      <c r="B25" s="44"/>
      <c r="C25" s="710"/>
      <c r="D25" s="710"/>
      <c r="E25" s="710"/>
      <c r="F25" s="710"/>
      <c r="G25" s="710"/>
      <c r="H25" s="491"/>
      <c r="J25" s="928" t="s">
        <v>415</v>
      </c>
      <c r="K25" s="398" t="s">
        <v>1466</v>
      </c>
    </row>
    <row r="26" spans="1:11">
      <c r="A26" s="576"/>
      <c r="B26" s="44"/>
      <c r="C26" s="710"/>
      <c r="D26" s="710"/>
      <c r="E26" s="710"/>
      <c r="F26" s="710"/>
      <c r="G26" s="710"/>
      <c r="H26" s="491"/>
      <c r="J26" s="928" t="s">
        <v>836</v>
      </c>
      <c r="K26" s="398" t="s">
        <v>1656</v>
      </c>
    </row>
    <row r="27" spans="1:11">
      <c r="A27" s="576"/>
      <c r="B27" s="44"/>
      <c r="C27" s="710"/>
      <c r="D27" s="710"/>
      <c r="E27" s="710"/>
      <c r="F27" s="710"/>
      <c r="G27" s="710"/>
      <c r="H27" s="491"/>
      <c r="J27" s="928" t="s">
        <v>416</v>
      </c>
      <c r="K27" s="398" t="s">
        <v>1563</v>
      </c>
    </row>
    <row r="28" spans="1:11">
      <c r="A28" s="576"/>
      <c r="B28" s="44"/>
      <c r="C28" s="710"/>
      <c r="D28" s="710"/>
      <c r="E28" s="710"/>
      <c r="F28" s="710"/>
      <c r="G28" s="710"/>
      <c r="H28" s="491"/>
      <c r="J28" s="928" t="s">
        <v>417</v>
      </c>
      <c r="K28" s="398" t="s">
        <v>1564</v>
      </c>
    </row>
    <row r="29" spans="1:11">
      <c r="A29" s="577"/>
      <c r="B29" s="44"/>
      <c r="C29" s="45"/>
      <c r="D29" s="45"/>
      <c r="E29" s="45"/>
      <c r="F29" s="45"/>
      <c r="G29" s="45"/>
      <c r="H29" s="413"/>
      <c r="J29" s="928" t="s">
        <v>418</v>
      </c>
      <c r="K29" s="398" t="s">
        <v>1565</v>
      </c>
    </row>
    <row r="30" spans="1:11">
      <c r="A30" s="2320"/>
      <c r="B30" s="2321"/>
      <c r="C30" s="710"/>
      <c r="D30" s="710"/>
      <c r="E30" s="710"/>
      <c r="F30" s="710"/>
      <c r="G30" s="710"/>
      <c r="H30" s="491"/>
      <c r="J30" s="928" t="s">
        <v>94</v>
      </c>
      <c r="K30" s="398" t="s">
        <v>1566</v>
      </c>
    </row>
    <row r="31" spans="1:11">
      <c r="A31" s="576"/>
      <c r="B31" s="46"/>
      <c r="C31" s="47"/>
      <c r="D31" s="47"/>
      <c r="E31" s="47"/>
      <c r="F31" s="47"/>
      <c r="G31" s="47"/>
      <c r="H31" s="414"/>
      <c r="J31" s="1019"/>
      <c r="K31" s="639"/>
    </row>
    <row r="32" spans="1:11">
      <c r="A32" s="576"/>
      <c r="B32" s="46"/>
      <c r="C32" s="47"/>
      <c r="D32" s="47"/>
      <c r="E32" s="47"/>
      <c r="F32" s="47"/>
      <c r="G32" s="47"/>
      <c r="H32" s="414"/>
    </row>
    <row r="33" spans="1:8">
      <c r="A33" s="576"/>
      <c r="B33" s="46"/>
      <c r="C33" s="47"/>
      <c r="D33" s="47"/>
      <c r="E33" s="47"/>
      <c r="F33" s="47"/>
      <c r="G33" s="47"/>
      <c r="H33" s="414"/>
    </row>
    <row r="34" spans="1:8">
      <c r="A34" s="576"/>
      <c r="B34" s="46"/>
      <c r="C34" s="47"/>
      <c r="D34" s="47"/>
      <c r="E34" s="47"/>
      <c r="F34" s="47"/>
      <c r="G34" s="47"/>
      <c r="H34" s="414"/>
    </row>
    <row r="35" spans="1:8">
      <c r="A35" s="577"/>
      <c r="B35" s="46"/>
      <c r="C35" s="48"/>
      <c r="D35" s="48"/>
      <c r="E35" s="48"/>
      <c r="F35" s="48"/>
      <c r="G35" s="48"/>
      <c r="H35" s="415"/>
    </row>
    <row r="36" spans="1:8">
      <c r="A36" s="2320"/>
      <c r="B36" s="2321"/>
      <c r="C36" s="45"/>
      <c r="D36" s="45"/>
      <c r="E36" s="45"/>
      <c r="F36" s="45"/>
      <c r="G36" s="45"/>
      <c r="H36" s="413"/>
    </row>
    <row r="37" spans="1:8">
      <c r="A37" s="1032"/>
      <c r="B37" s="1033"/>
      <c r="C37" s="45"/>
      <c r="D37" s="45"/>
      <c r="E37" s="45"/>
      <c r="F37" s="45"/>
      <c r="G37" s="45"/>
      <c r="H37" s="413"/>
    </row>
    <row r="38" spans="1:8">
      <c r="A38" s="578"/>
      <c r="B38" s="46"/>
      <c r="C38" s="47"/>
      <c r="D38" s="47"/>
      <c r="E38" s="47"/>
      <c r="F38" s="47"/>
      <c r="G38" s="47"/>
      <c r="H38" s="414"/>
    </row>
    <row r="39" spans="1:8">
      <c r="A39" s="578"/>
      <c r="B39" s="44"/>
      <c r="C39" s="47"/>
      <c r="D39" s="47"/>
      <c r="E39" s="47"/>
      <c r="F39" s="47"/>
      <c r="G39" s="47"/>
      <c r="H39" s="414"/>
    </row>
    <row r="40" spans="1:8">
      <c r="A40" s="578"/>
      <c r="B40" s="44"/>
      <c r="C40" s="47"/>
      <c r="D40" s="47"/>
      <c r="E40" s="47"/>
      <c r="F40" s="47"/>
      <c r="G40" s="47"/>
      <c r="H40" s="414"/>
    </row>
    <row r="41" spans="1:8">
      <c r="A41" s="578"/>
      <c r="B41" s="44"/>
      <c r="C41" s="47"/>
      <c r="D41" s="47"/>
      <c r="E41" s="47"/>
      <c r="F41" s="47"/>
      <c r="G41" s="47"/>
      <c r="H41" s="414"/>
    </row>
    <row r="42" spans="1:8">
      <c r="A42" s="578"/>
      <c r="B42" s="44"/>
      <c r="C42" s="47"/>
      <c r="D42" s="47"/>
      <c r="E42" s="47"/>
      <c r="F42" s="47"/>
      <c r="G42" s="47"/>
      <c r="H42" s="414"/>
    </row>
    <row r="43" spans="1:8" ht="18.600000000000001" customHeight="1">
      <c r="A43" s="577"/>
      <c r="B43" s="44"/>
      <c r="C43" s="49"/>
      <c r="D43" s="49"/>
      <c r="E43" s="49"/>
      <c r="F43" s="49"/>
      <c r="G43" s="49"/>
      <c r="H43" s="416"/>
    </row>
    <row r="44" spans="1:8">
      <c r="A44" s="577"/>
      <c r="B44" s="44"/>
      <c r="C44" s="49"/>
      <c r="D44" s="49"/>
      <c r="E44" s="49"/>
      <c r="F44" s="49"/>
      <c r="G44" s="49"/>
      <c r="H44" s="416"/>
    </row>
    <row r="45" spans="1:8">
      <c r="A45" s="577"/>
      <c r="B45" s="44"/>
      <c r="C45" s="49"/>
      <c r="D45" s="49"/>
      <c r="E45" s="49"/>
      <c r="F45" s="49"/>
      <c r="G45" s="49"/>
      <c r="H45" s="416"/>
    </row>
    <row r="46" spans="1:8">
      <c r="A46" s="2322">
        <f>+'1210.2'!A87:E87+1</f>
        <v>30</v>
      </c>
      <c r="B46" s="2323"/>
      <c r="C46" s="2323"/>
      <c r="D46" s="2323"/>
      <c r="E46" s="2323"/>
      <c r="F46" s="2323"/>
      <c r="G46" s="2323"/>
      <c r="H46" s="2324"/>
    </row>
    <row r="47" spans="1:8">
      <c r="A47" s="277"/>
      <c r="B47" s="278"/>
      <c r="C47" s="279"/>
      <c r="D47" s="279"/>
      <c r="E47" s="279"/>
      <c r="F47" s="279"/>
      <c r="G47" s="279"/>
      <c r="H47" s="279"/>
    </row>
    <row r="48" spans="1:8">
      <c r="A48" s="65"/>
      <c r="B48" s="50"/>
      <c r="C48" s="710"/>
      <c r="D48" s="710"/>
      <c r="E48" s="710"/>
      <c r="F48" s="710"/>
      <c r="G48" s="710"/>
      <c r="H48" s="710"/>
    </row>
    <row r="49" spans="1:9">
      <c r="A49" s="65"/>
      <c r="B49" s="51"/>
      <c r="C49" s="710"/>
      <c r="D49" s="710"/>
      <c r="E49" s="710"/>
      <c r="F49" s="710"/>
      <c r="G49" s="710"/>
      <c r="H49" s="710"/>
    </row>
    <row r="50" spans="1:9">
      <c r="A50" s="66"/>
      <c r="B50" s="51"/>
      <c r="C50" s="710"/>
      <c r="D50" s="710"/>
      <c r="E50" s="710"/>
      <c r="F50" s="710"/>
      <c r="G50" s="710"/>
      <c r="H50" s="710"/>
    </row>
    <row r="51" spans="1:9">
      <c r="A51" s="66"/>
      <c r="B51" s="51"/>
      <c r="C51" s="710"/>
      <c r="D51" s="710"/>
      <c r="E51" s="710"/>
      <c r="F51" s="710"/>
      <c r="G51" s="710"/>
      <c r="H51" s="710"/>
    </row>
    <row r="52" spans="1:9">
      <c r="A52" s="66"/>
      <c r="B52" s="51"/>
      <c r="C52" s="710"/>
      <c r="D52" s="710"/>
      <c r="E52" s="710"/>
      <c r="F52" s="710"/>
      <c r="G52" s="710"/>
      <c r="H52" s="710"/>
    </row>
    <row r="53" spans="1:9">
      <c r="A53" s="66"/>
      <c r="B53" s="51"/>
      <c r="C53" s="710"/>
      <c r="D53" s="710"/>
      <c r="E53" s="710"/>
      <c r="F53" s="710"/>
      <c r="G53" s="710"/>
      <c r="H53" s="710"/>
    </row>
    <row r="54" spans="1:9">
      <c r="A54" s="66"/>
      <c r="B54" s="51"/>
      <c r="C54" s="710"/>
      <c r="D54" s="710"/>
      <c r="E54" s="710"/>
      <c r="F54" s="710"/>
      <c r="G54" s="710"/>
      <c r="H54" s="710"/>
    </row>
    <row r="55" spans="1:9">
      <c r="A55" s="66"/>
      <c r="B55" s="51"/>
      <c r="C55" s="710"/>
      <c r="D55" s="710"/>
      <c r="E55" s="710"/>
      <c r="F55" s="710"/>
      <c r="G55" s="710"/>
      <c r="H55" s="710"/>
    </row>
    <row r="56" spans="1:9">
      <c r="A56" s="66"/>
      <c r="B56" s="51"/>
      <c r="C56" s="710"/>
      <c r="D56" s="710"/>
      <c r="E56" s="710"/>
      <c r="F56" s="710"/>
      <c r="G56" s="710"/>
      <c r="H56" s="710"/>
    </row>
    <row r="57" spans="1:9">
      <c r="A57" s="66"/>
      <c r="B57" s="51"/>
      <c r="C57" s="710"/>
      <c r="D57" s="710"/>
      <c r="E57" s="710"/>
      <c r="F57" s="710"/>
      <c r="G57" s="710"/>
      <c r="H57" s="710"/>
    </row>
    <row r="58" spans="1:9">
      <c r="A58" s="66"/>
      <c r="B58" s="51"/>
      <c r="C58" s="710"/>
      <c r="D58" s="710"/>
      <c r="E58" s="710"/>
      <c r="F58" s="710"/>
      <c r="G58" s="710"/>
      <c r="H58" s="710"/>
    </row>
    <row r="59" spans="1:9">
      <c r="I59" s="47"/>
    </row>
  </sheetData>
  <sheetProtection algorithmName="SHA-512" hashValue="Oq7W2XoVwInEqksF3aQ/ffs1O2Ivkeuv29b5QCWzR6vBdP26QTdE3mb1mrmtJme9i/NcQPX7dmn7Sizky2j7FA==" saltValue="C/rRYECIrbgT9BOmMqF0HQ==" spinCount="100000" sheet="1" objects="1" scenarios="1"/>
  <mergeCells count="16">
    <mergeCell ref="A30:B30"/>
    <mergeCell ref="A36:B36"/>
    <mergeCell ref="A46:H46"/>
    <mergeCell ref="A6:H6"/>
    <mergeCell ref="A7:H7"/>
    <mergeCell ref="A8:B11"/>
    <mergeCell ref="C8:C10"/>
    <mergeCell ref="D8:G9"/>
    <mergeCell ref="H8:H10"/>
    <mergeCell ref="A21:B21"/>
    <mergeCell ref="A23:B23"/>
    <mergeCell ref="A2:H2"/>
    <mergeCell ref="A3:H3"/>
    <mergeCell ref="A4:H4"/>
    <mergeCell ref="A5:H5"/>
    <mergeCell ref="A1:F1"/>
  </mergeCells>
  <hyperlinks>
    <hyperlink ref="G20" location="_P120004004" tooltip="Annexe\Schedule 1200" display="_1200_040_04" xr:uid="{00000000-0004-0000-1300-000000000000}"/>
    <hyperlink ref="H20" location="_P120004007" tooltip="Annexe\Schedule 1200" display="_1200_040_07" xr:uid="{00000000-0004-0000-1300-000001000000}"/>
    <hyperlink ref="C20" location="_P120004008" tooltip="Annexe\Schedule 1200" display="_1200_040_08" xr:uid="{00000000-0004-0000-1300-000002000000}"/>
  </hyperlinks>
  <printOptions horizontalCentered="1"/>
  <pageMargins left="0.39370078740157499" right="0.39370078740157499" top="1.11555118110236" bottom="0.59055118110236204" header="0.31496062992126" footer="0.31496062992126"/>
  <pageSetup scale="73" orientation="portrait" r:id="rId1"/>
  <ignoredErrors>
    <ignoredError sqref="B12:B19"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1300-000002000000}">
            <xm:f>'\_D_Adj_Norm_Pru_Prat_Comm\_Normes\FORMULAIRES\COOPERATIVES\ÉTATS FINANCIERS\2016_T1\Documents finaux\[FORM_EA_COOP_V2.xlsx]Feuil1'!#REF!=0</xm:f>
            <x14:dxf>
              <font>
                <color theme="0"/>
              </font>
            </x14:dxf>
          </x14:cfRule>
          <xm:sqref>A3</xm:sqref>
        </x14:conditionalFormatting>
        <x14:conditionalFormatting xmlns:xm="http://schemas.microsoft.com/office/excel/2006/main">
          <x14:cfRule type="expression" priority="1" id="{00000000-000E-0000-1300-000001000000}">
            <xm:f>'\_D_Adj_Norm_Pru_Prat_Comm\_Normes\FORMULAIRES\COOPERATIVES\ÉTATS FINANCIERS\2016_T1\Documents finaux\[FORM_EA_COOP_V2.xlsx]Feuil1'!#REF!=0</xm:f>
            <x14:dxf>
              <font>
                <color theme="0"/>
              </font>
            </x14:dxf>
          </x14:cfRule>
          <xm:sqref>A5:H5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31">
    <tabColor rgb="FF92D050"/>
  </sheetPr>
  <dimension ref="A1:H46"/>
  <sheetViews>
    <sheetView zoomScale="90" zoomScaleNormal="90" workbookViewId="0">
      <selection activeCell="A4" sqref="A4:D4"/>
    </sheetView>
  </sheetViews>
  <sheetFormatPr baseColWidth="10" defaultColWidth="0" defaultRowHeight="15" outlineLevelCol="1"/>
  <cols>
    <col min="1" max="1" width="44.140625" style="929" customWidth="1"/>
    <col min="2" max="2" width="6" style="929" customWidth="1"/>
    <col min="3" max="4" width="20.7109375" style="929" customWidth="1"/>
    <col min="5" max="5" width="1.42578125" style="929" customWidth="1"/>
    <col min="6" max="6" width="37" style="929" hidden="1" customWidth="1" outlineLevel="1"/>
    <col min="7" max="7" width="26.7109375" style="929" hidden="1" customWidth="1" outlineLevel="1"/>
    <col min="8" max="8" width="0" style="929" hidden="1" customWidth="1" collapsed="1"/>
    <col min="9" max="16384" width="11.42578125" style="929" hidden="1"/>
  </cols>
  <sheetData>
    <row r="1" spans="1:7" ht="24" customHeight="1">
      <c r="A1" s="1779" t="str">
        <f>Identification!A14</f>
        <v>QUÉBEC CHARTERED COMPANY</v>
      </c>
      <c r="B1" s="1780"/>
      <c r="C1" s="951"/>
      <c r="D1" s="232" t="str">
        <f>Identification!A15</f>
        <v>ANNUAL STATEMENT</v>
      </c>
    </row>
    <row r="2" spans="1:7">
      <c r="A2" s="2172" t="str">
        <f>IF(Langue=0,"ANNEXE "&amp;'T des M - T of C'!A24,"SCHEDULE "&amp;'T des M - T of C'!A24)</f>
        <v>SCHEDULE 1240.1</v>
      </c>
      <c r="B2" s="2173"/>
      <c r="C2" s="2173"/>
      <c r="D2" s="2174"/>
    </row>
    <row r="3" spans="1:7" ht="22.5" customHeight="1">
      <c r="A3" s="1940">
        <f>'300'!$A$3</f>
        <v>0</v>
      </c>
      <c r="B3" s="1941"/>
      <c r="C3" s="1941"/>
      <c r="D3" s="1942"/>
    </row>
    <row r="4" spans="1:7" ht="22.5" customHeight="1">
      <c r="A4" s="1767" t="str">
        <f>UPPER('T des M - T of C'!B24)</f>
        <v>SUMMARY OF CONSUMER LOANS BY AMOUNT</v>
      </c>
      <c r="B4" s="1768"/>
      <c r="C4" s="1768"/>
      <c r="D4" s="1769"/>
    </row>
    <row r="5" spans="1:7" ht="22.5" customHeight="1">
      <c r="A5" s="1946" t="str">
        <f>IF(Langue=0,"au "&amp;Identification!J19,"As at "&amp;Identification!J19)</f>
        <v xml:space="preserve">As at </v>
      </c>
      <c r="B5" s="1947"/>
      <c r="C5" s="1947"/>
      <c r="D5" s="1948"/>
      <c r="G5" s="157"/>
    </row>
    <row r="6" spans="1:7">
      <c r="A6" s="2169" t="str">
        <f>IF(Langue=0,F6,G6)</f>
        <v>($000)</v>
      </c>
      <c r="B6" s="2170"/>
      <c r="C6" s="2170"/>
      <c r="D6" s="2171"/>
      <c r="F6" s="929" t="s">
        <v>325</v>
      </c>
      <c r="G6" s="157" t="s">
        <v>970</v>
      </c>
    </row>
    <row r="7" spans="1:7" ht="11.25" customHeight="1">
      <c r="A7" s="2178"/>
      <c r="B7" s="2179"/>
      <c r="C7" s="2179"/>
      <c r="D7" s="2180"/>
      <c r="G7" s="157"/>
    </row>
    <row r="8" spans="1:7">
      <c r="A8" s="1943" t="str">
        <f>IF(Langue=0,F8,G8)</f>
        <v>STRATA</v>
      </c>
      <c r="B8" s="1945"/>
      <c r="C8" s="2342" t="str">
        <f>IF(Langue=0,F9,G9)</f>
        <v>Number</v>
      </c>
      <c r="D8" s="2344" t="str">
        <f>IF(Langue=0,F10,G10)</f>
        <v>Net Balance Sheet Value</v>
      </c>
      <c r="F8" s="950" t="s">
        <v>409</v>
      </c>
      <c r="G8" s="174" t="s">
        <v>1202</v>
      </c>
    </row>
    <row r="9" spans="1:7" ht="37.5" customHeight="1">
      <c r="A9" s="2184"/>
      <c r="B9" s="2341"/>
      <c r="C9" s="2343"/>
      <c r="D9" s="2345"/>
      <c r="F9" s="928" t="s">
        <v>151</v>
      </c>
      <c r="G9" s="398" t="s">
        <v>1191</v>
      </c>
    </row>
    <row r="10" spans="1:7">
      <c r="A10" s="2155"/>
      <c r="B10" s="2222"/>
      <c r="C10" s="536" t="s">
        <v>376</v>
      </c>
      <c r="D10" s="536" t="s">
        <v>394</v>
      </c>
      <c r="F10" s="1019" t="s">
        <v>2403</v>
      </c>
      <c r="G10" s="639" t="s">
        <v>1466</v>
      </c>
    </row>
    <row r="11" spans="1:7" s="967" customFormat="1" ht="15" customHeight="1">
      <c r="A11" s="579" t="str">
        <f t="shared" ref="A11:A16" si="0">IF(Langue=0,F11,G11)</f>
        <v>0 to 25</v>
      </c>
      <c r="B11" s="512" t="s">
        <v>385</v>
      </c>
      <c r="C11" s="1208"/>
      <c r="D11" s="1229"/>
      <c r="F11" s="929" t="s">
        <v>794</v>
      </c>
      <c r="G11" s="157" t="s">
        <v>1242</v>
      </c>
    </row>
    <row r="12" spans="1:7" s="967" customFormat="1" ht="15" customHeight="1">
      <c r="A12" s="579" t="str">
        <f t="shared" si="0"/>
        <v>Over 25 to 50</v>
      </c>
      <c r="B12" s="512" t="s">
        <v>194</v>
      </c>
      <c r="C12" s="1208"/>
      <c r="D12" s="1229"/>
      <c r="F12" s="929" t="s">
        <v>804</v>
      </c>
      <c r="G12" s="157" t="s">
        <v>1243</v>
      </c>
    </row>
    <row r="13" spans="1:7" s="967" customFormat="1" ht="15" customHeight="1">
      <c r="A13" s="579" t="str">
        <f t="shared" si="0"/>
        <v>Over 50 to 100</v>
      </c>
      <c r="B13" s="512" t="s">
        <v>195</v>
      </c>
      <c r="C13" s="1208"/>
      <c r="D13" s="1229"/>
      <c r="F13" s="929" t="s">
        <v>805</v>
      </c>
      <c r="G13" s="157" t="s">
        <v>1244</v>
      </c>
    </row>
    <row r="14" spans="1:7" s="967" customFormat="1" ht="15" customHeight="1">
      <c r="A14" s="579" t="str">
        <f t="shared" si="0"/>
        <v>Over 100 to 150</v>
      </c>
      <c r="B14" s="512" t="s">
        <v>200</v>
      </c>
      <c r="C14" s="1208"/>
      <c r="D14" s="1229"/>
      <c r="F14" s="929" t="s">
        <v>806</v>
      </c>
      <c r="G14" s="157" t="s">
        <v>1245</v>
      </c>
    </row>
    <row r="15" spans="1:7" s="967" customFormat="1" ht="15" customHeight="1">
      <c r="A15" s="579" t="str">
        <f t="shared" si="0"/>
        <v>Over 150</v>
      </c>
      <c r="B15" s="511" t="s">
        <v>347</v>
      </c>
      <c r="C15" s="1208"/>
      <c r="D15" s="1229"/>
      <c r="F15" s="929" t="s">
        <v>795</v>
      </c>
      <c r="G15" s="157" t="s">
        <v>1246</v>
      </c>
    </row>
    <row r="16" spans="1:7" s="939" customFormat="1" ht="22.5" customHeight="1">
      <c r="A16" s="1077" t="str">
        <f t="shared" si="0"/>
        <v>TOTAL CONSUMER LOANS</v>
      </c>
      <c r="B16" s="461" t="s">
        <v>386</v>
      </c>
      <c r="C16" s="1533">
        <f>SUM(C11:C15)</f>
        <v>0</v>
      </c>
      <c r="D16" s="1105">
        <f>SUM(D11:D15)</f>
        <v>0</v>
      </c>
      <c r="F16" s="929" t="s">
        <v>583</v>
      </c>
      <c r="G16" s="157" t="s">
        <v>1247</v>
      </c>
    </row>
    <row r="17" spans="1:7" s="967" customFormat="1">
      <c r="A17" s="2297"/>
      <c r="B17" s="2298"/>
      <c r="C17" s="2299"/>
      <c r="D17" s="2300"/>
      <c r="F17" s="929"/>
      <c r="G17" s="929"/>
    </row>
    <row r="18" spans="1:7">
      <c r="A18" s="2301"/>
      <c r="B18" s="2299"/>
      <c r="C18" s="2299"/>
      <c r="D18" s="2300"/>
    </row>
    <row r="19" spans="1:7">
      <c r="A19" s="2301"/>
      <c r="B19" s="2299"/>
      <c r="C19" s="2299"/>
      <c r="D19" s="2300"/>
    </row>
    <row r="20" spans="1:7">
      <c r="A20" s="2301"/>
      <c r="B20" s="2299"/>
      <c r="C20" s="2299"/>
      <c r="D20" s="2300"/>
    </row>
    <row r="21" spans="1:7">
      <c r="A21" s="2301"/>
      <c r="B21" s="2299"/>
      <c r="C21" s="2299"/>
      <c r="D21" s="2300"/>
    </row>
    <row r="22" spans="1:7">
      <c r="A22" s="928"/>
      <c r="D22" s="930"/>
    </row>
    <row r="23" spans="1:7">
      <c r="A23" s="928"/>
      <c r="D23" s="930"/>
    </row>
    <row r="24" spans="1:7">
      <c r="A24" s="928"/>
      <c r="D24" s="930"/>
    </row>
    <row r="25" spans="1:7">
      <c r="A25" s="928"/>
      <c r="D25" s="930"/>
    </row>
    <row r="26" spans="1:7">
      <c r="A26" s="928"/>
      <c r="D26" s="930"/>
    </row>
    <row r="27" spans="1:7">
      <c r="A27" s="928"/>
      <c r="D27" s="930"/>
    </row>
    <row r="28" spans="1:7">
      <c r="A28" s="928"/>
      <c r="D28" s="930"/>
    </row>
    <row r="29" spans="1:7">
      <c r="A29" s="928"/>
      <c r="D29" s="930"/>
    </row>
    <row r="30" spans="1:7">
      <c r="A30" s="928"/>
      <c r="D30" s="930"/>
    </row>
    <row r="31" spans="1:7">
      <c r="A31" s="928"/>
      <c r="D31" s="930"/>
    </row>
    <row r="32" spans="1:7">
      <c r="A32" s="928"/>
      <c r="D32" s="930"/>
    </row>
    <row r="33" spans="1:4">
      <c r="A33" s="928"/>
      <c r="D33" s="930"/>
    </row>
    <row r="34" spans="1:4">
      <c r="A34" s="928"/>
      <c r="D34" s="930"/>
    </row>
    <row r="35" spans="1:4">
      <c r="A35" s="928"/>
      <c r="D35" s="930"/>
    </row>
    <row r="36" spans="1:4">
      <c r="A36" s="928"/>
      <c r="D36" s="930"/>
    </row>
    <row r="37" spans="1:4">
      <c r="A37" s="928"/>
      <c r="D37" s="930"/>
    </row>
    <row r="38" spans="1:4">
      <c r="A38" s="928"/>
      <c r="D38" s="930"/>
    </row>
    <row r="39" spans="1:4">
      <c r="A39" s="928"/>
      <c r="D39" s="930"/>
    </row>
    <row r="40" spans="1:4">
      <c r="A40" s="928"/>
      <c r="D40" s="930"/>
    </row>
    <row r="41" spans="1:4">
      <c r="A41" s="928"/>
      <c r="D41" s="930"/>
    </row>
    <row r="42" spans="1:4">
      <c r="A42" s="928"/>
      <c r="D42" s="930"/>
    </row>
    <row r="43" spans="1:4">
      <c r="A43" s="928"/>
      <c r="D43" s="930"/>
    </row>
    <row r="44" spans="1:4">
      <c r="A44" s="928"/>
      <c r="D44" s="930"/>
    </row>
    <row r="45" spans="1:4">
      <c r="A45" s="928"/>
      <c r="D45" s="930"/>
    </row>
    <row r="46" spans="1:4">
      <c r="A46" s="2190">
        <f>+'1240'!A46:H46+1</f>
        <v>31</v>
      </c>
      <c r="B46" s="1753"/>
      <c r="C46" s="1753"/>
      <c r="D46" s="1754"/>
    </row>
  </sheetData>
  <sheetProtection algorithmName="SHA-512" hashValue="SaQaod1P0Wq9CJQplCxYCvKO5y6So3kDBF72lcnn7DiAzEESsvQo8jLch3jhPM7xcIgPTz6DydwJDQRIGPY4oQ==" saltValue="1vjGyZ80g0ZrobrCLH/M5Q==" spinCount="100000" sheet="1" objects="1" scenarios="1"/>
  <mergeCells count="14">
    <mergeCell ref="A1:B1"/>
    <mergeCell ref="A10:B10"/>
    <mergeCell ref="A17:D18"/>
    <mergeCell ref="A19:D21"/>
    <mergeCell ref="A46:D46"/>
    <mergeCell ref="A2:D2"/>
    <mergeCell ref="A3:D3"/>
    <mergeCell ref="A7:D7"/>
    <mergeCell ref="A8:B9"/>
    <mergeCell ref="C8:C9"/>
    <mergeCell ref="D8:D9"/>
    <mergeCell ref="A4:D4"/>
    <mergeCell ref="A5:D5"/>
    <mergeCell ref="A6:D6"/>
  </mergeCells>
  <hyperlinks>
    <hyperlink ref="C16" location="_P120004002" tooltip="Annexe\Schedule 1200" display="_1200_040_02" xr:uid="{00000000-0004-0000-1400-000000000000}"/>
  </hyperlinks>
  <printOptions horizontalCentered="1"/>
  <pageMargins left="0.39370078740157499" right="0.39370078740157499" top="1.11555118110236" bottom="0.59055118110236204" header="0.31496062992126" footer="0.31496062992126"/>
  <pageSetup scale="76" orientation="portrait" r:id="rId1"/>
  <ignoredErrors>
    <ignoredError sqref="B16 C10:D10 B11:B13"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33">
    <tabColor theme="6" tint="0.39997558519241921"/>
  </sheetPr>
  <dimension ref="A1:X100"/>
  <sheetViews>
    <sheetView zoomScale="70" zoomScaleNormal="70" workbookViewId="0">
      <selection activeCell="A5" sqref="A5:K5"/>
    </sheetView>
  </sheetViews>
  <sheetFormatPr baseColWidth="10" defaultColWidth="0" defaultRowHeight="15" outlineLevelCol="1"/>
  <cols>
    <col min="1" max="2" width="3.5703125" style="1447" customWidth="1"/>
    <col min="3" max="3" width="36.85546875" style="1447" customWidth="1"/>
    <col min="4" max="4" width="6" style="184" customWidth="1"/>
    <col min="5" max="9" width="11.85546875" style="1447" customWidth="1"/>
    <col min="10" max="10" width="15" style="184" customWidth="1"/>
    <col min="11" max="11" width="17.85546875" style="1447" customWidth="1"/>
    <col min="12" max="12" width="1.42578125" style="1447" customWidth="1"/>
    <col min="13" max="13" width="64" style="743" hidden="1" customWidth="1" outlineLevel="1"/>
    <col min="14" max="14" width="52.7109375" style="743" hidden="1" customWidth="1" outlineLevel="1"/>
    <col min="15" max="15" width="4.5703125" style="1447" hidden="1" customWidth="1" collapsed="1"/>
    <col min="16" max="24" width="0" style="1447" hidden="1" customWidth="1"/>
    <col min="25" max="16384" width="4.5703125" style="1447" hidden="1"/>
  </cols>
  <sheetData>
    <row r="1" spans="1:24" ht="24" customHeight="1">
      <c r="A1" s="2390" t="str">
        <f>Identification!A14</f>
        <v>QUÉBEC CHARTERED COMPANY</v>
      </c>
      <c r="B1" s="2391"/>
      <c r="C1" s="2391"/>
      <c r="D1" s="2391"/>
      <c r="E1" s="2391"/>
      <c r="F1" s="2391"/>
      <c r="G1" s="2391"/>
      <c r="H1" s="2391"/>
      <c r="I1" s="2391"/>
      <c r="J1" s="1450"/>
      <c r="K1" s="232" t="str">
        <f>Identification!A15</f>
        <v>ANNUAL STATEMENT</v>
      </c>
    </row>
    <row r="2" spans="1:24">
      <c r="A2" s="2172" t="str">
        <f>IF(Langue=0,"ANNEXE "&amp;'T des M - T of C'!A25,"SCHEDULE "&amp;'T des M - T of C'!A25)</f>
        <v>SCHEDULE 1250</v>
      </c>
      <c r="B2" s="2173"/>
      <c r="C2" s="2173"/>
      <c r="D2" s="2173"/>
      <c r="E2" s="2173"/>
      <c r="F2" s="2173"/>
      <c r="G2" s="2173"/>
      <c r="H2" s="2173"/>
      <c r="I2" s="2173"/>
      <c r="J2" s="2173"/>
      <c r="K2" s="2174"/>
    </row>
    <row r="3" spans="1:24" ht="22.5" customHeight="1">
      <c r="A3" s="2078">
        <f>'300'!$A$3</f>
        <v>0</v>
      </c>
      <c r="B3" s="2079"/>
      <c r="C3" s="2079"/>
      <c r="D3" s="2079"/>
      <c r="E3" s="2079"/>
      <c r="F3" s="2079"/>
      <c r="G3" s="2079"/>
      <c r="H3" s="2079"/>
      <c r="I3" s="2079"/>
      <c r="J3" s="2079"/>
      <c r="K3" s="2080"/>
    </row>
    <row r="4" spans="1:24">
      <c r="A4" s="1808" t="str">
        <f>UPPER('T des M - T of C'!B25)</f>
        <v>COMMERCIAL LOANS</v>
      </c>
      <c r="B4" s="1809"/>
      <c r="C4" s="1809"/>
      <c r="D4" s="1809"/>
      <c r="E4" s="1809"/>
      <c r="F4" s="1809"/>
      <c r="G4" s="1809"/>
      <c r="H4" s="1809"/>
      <c r="I4" s="1809"/>
      <c r="J4" s="1809"/>
      <c r="K4" s="1810"/>
    </row>
    <row r="5" spans="1:24">
      <c r="A5" s="2181" t="str">
        <f>IF(Langue=0,"au "&amp;Identification!J19,"As at "&amp;Identification!J19)</f>
        <v xml:space="preserve">As at </v>
      </c>
      <c r="B5" s="2182"/>
      <c r="C5" s="2182"/>
      <c r="D5" s="2182"/>
      <c r="E5" s="2182"/>
      <c r="F5" s="2182"/>
      <c r="G5" s="2182"/>
      <c r="H5" s="2182"/>
      <c r="I5" s="2182"/>
      <c r="J5" s="2182"/>
      <c r="K5" s="2183"/>
    </row>
    <row r="6" spans="1:24" ht="15" customHeight="1">
      <c r="A6" s="2382" t="str">
        <f>IF(Langue=0,M6,N6)</f>
        <v>($000)</v>
      </c>
      <c r="B6" s="2383"/>
      <c r="C6" s="2383"/>
      <c r="D6" s="2383"/>
      <c r="E6" s="2383"/>
      <c r="F6" s="2383"/>
      <c r="G6" s="2383"/>
      <c r="H6" s="2383"/>
      <c r="I6" s="2383"/>
      <c r="J6" s="2383"/>
      <c r="K6" s="2384"/>
      <c r="M6" s="743" t="s">
        <v>325</v>
      </c>
      <c r="N6" s="761" t="s">
        <v>970</v>
      </c>
    </row>
    <row r="7" spans="1:24" ht="11.25" customHeight="1">
      <c r="A7" s="2395"/>
      <c r="B7" s="2396"/>
      <c r="C7" s="2396"/>
      <c r="D7" s="2396"/>
      <c r="E7" s="2396"/>
      <c r="F7" s="2396"/>
      <c r="G7" s="2396"/>
      <c r="H7" s="2396"/>
      <c r="I7" s="2396"/>
      <c r="J7" s="2396"/>
      <c r="K7" s="2397"/>
      <c r="N7" s="761"/>
    </row>
    <row r="8" spans="1:24">
      <c r="A8" s="2350" t="str">
        <f>IF(Langue=0,M94,N94)</f>
        <v>SECTOR</v>
      </c>
      <c r="B8" s="2351"/>
      <c r="C8" s="2351"/>
      <c r="D8" s="2352"/>
      <c r="E8" s="2388" t="str">
        <f>IF(Langue=0,M95,N95)</f>
        <v>Net Balance Sheet Value</v>
      </c>
      <c r="F8" s="2385" t="str">
        <f>IF(Langue=0,M96,N96)</f>
        <v>Loans in Arrears</v>
      </c>
      <c r="G8" s="2386"/>
      <c r="H8" s="2386"/>
      <c r="I8" s="2386"/>
      <c r="J8" s="2387"/>
      <c r="K8" s="2388" t="s">
        <v>1508</v>
      </c>
      <c r="L8" s="22"/>
      <c r="N8" s="761"/>
      <c r="O8" s="22"/>
      <c r="P8" s="22"/>
      <c r="Q8" s="22"/>
      <c r="R8" s="22"/>
      <c r="S8" s="22"/>
      <c r="T8" s="22"/>
      <c r="U8" s="22"/>
      <c r="V8" s="22"/>
      <c r="W8" s="22"/>
      <c r="X8" s="22"/>
    </row>
    <row r="9" spans="1:24" ht="37.5" customHeight="1">
      <c r="A9" s="2353"/>
      <c r="B9" s="2354"/>
      <c r="C9" s="2354"/>
      <c r="D9" s="2355"/>
      <c r="E9" s="2389"/>
      <c r="F9" s="1456" t="str">
        <f>IF(Langue=0,M97,N97)</f>
        <v>1 - 29 Days</v>
      </c>
      <c r="G9" s="1456" t="str">
        <f>IF(Langue=0,M98,N98)</f>
        <v>30 - 59 Days</v>
      </c>
      <c r="H9" s="1456" t="str">
        <f>IF(Langue=0,M99,N99)</f>
        <v>60 - 89 Days</v>
      </c>
      <c r="I9" s="1456" t="str">
        <f>IF(Langue=0,M100,N100)</f>
        <v>90 Days and Over</v>
      </c>
      <c r="J9" s="1456" t="s">
        <v>53</v>
      </c>
      <c r="K9" s="2389"/>
      <c r="L9" s="22"/>
      <c r="N9" s="761"/>
      <c r="O9" s="22"/>
      <c r="P9" s="22"/>
      <c r="Q9" s="22"/>
      <c r="R9" s="22"/>
      <c r="S9" s="22"/>
      <c r="T9" s="22"/>
      <c r="U9" s="22"/>
      <c r="V9" s="22"/>
      <c r="W9" s="22"/>
      <c r="X9" s="22"/>
    </row>
    <row r="10" spans="1:24">
      <c r="A10" s="2392"/>
      <c r="B10" s="2393"/>
      <c r="C10" s="2393"/>
      <c r="D10" s="2394"/>
      <c r="E10" s="623" t="s">
        <v>376</v>
      </c>
      <c r="F10" s="623" t="s">
        <v>378</v>
      </c>
      <c r="G10" s="623" t="s">
        <v>379</v>
      </c>
      <c r="H10" s="623" t="s">
        <v>380</v>
      </c>
      <c r="I10" s="623" t="s">
        <v>381</v>
      </c>
      <c r="J10" s="624" t="s">
        <v>382</v>
      </c>
      <c r="K10" s="623" t="s">
        <v>383</v>
      </c>
      <c r="L10" s="22"/>
      <c r="N10" s="761"/>
      <c r="O10" s="22"/>
      <c r="P10" s="22"/>
      <c r="Q10" s="22"/>
      <c r="R10" s="22"/>
      <c r="S10" s="22"/>
      <c r="T10" s="22"/>
      <c r="U10" s="22"/>
      <c r="V10" s="22"/>
      <c r="W10" s="22"/>
      <c r="X10" s="22"/>
    </row>
    <row r="11" spans="1:24" s="184" customFormat="1" ht="30" customHeight="1">
      <c r="A11" s="2364" t="str">
        <f>IF(Langue=0,M11,N11)</f>
        <v>Agriculture, Forestry, Fishing and Hunting</v>
      </c>
      <c r="B11" s="2365"/>
      <c r="C11" s="2365"/>
      <c r="D11" s="2365"/>
      <c r="E11" s="2365"/>
      <c r="F11" s="2365"/>
      <c r="G11" s="2365"/>
      <c r="H11" s="2365"/>
      <c r="I11" s="2365"/>
      <c r="J11" s="2365"/>
      <c r="K11" s="2381"/>
      <c r="L11" s="23"/>
      <c r="M11" s="743" t="s">
        <v>719</v>
      </c>
      <c r="N11" s="761" t="s">
        <v>1664</v>
      </c>
      <c r="O11" s="23"/>
      <c r="P11" s="23"/>
      <c r="Q11" s="23"/>
      <c r="R11" s="23"/>
      <c r="S11" s="23"/>
      <c r="T11" s="23"/>
      <c r="U11" s="23"/>
      <c r="V11" s="23"/>
      <c r="W11" s="23"/>
      <c r="X11" s="23"/>
    </row>
    <row r="12" spans="1:24" ht="15" customHeight="1">
      <c r="A12" s="1446"/>
      <c r="B12" s="2346" t="str">
        <f>IF(Langue=0,M12,N12)</f>
        <v>Farming and Animal Production</v>
      </c>
      <c r="C12" s="2347"/>
      <c r="D12" s="694">
        <v>110</v>
      </c>
      <c r="E12" s="1534"/>
      <c r="F12" s="1534"/>
      <c r="G12" s="1534"/>
      <c r="H12" s="1534"/>
      <c r="I12" s="1534"/>
      <c r="J12" s="1535">
        <f>SUM(F12:I12)</f>
        <v>0</v>
      </c>
      <c r="K12" s="1536"/>
      <c r="L12" s="22"/>
      <c r="M12" s="743" t="s">
        <v>430</v>
      </c>
      <c r="N12" s="761" t="s">
        <v>1665</v>
      </c>
      <c r="O12" s="22"/>
      <c r="P12" s="22"/>
      <c r="Q12" s="22"/>
      <c r="R12" s="22"/>
      <c r="S12" s="22"/>
      <c r="T12" s="22"/>
      <c r="U12" s="22"/>
      <c r="V12" s="22"/>
      <c r="W12" s="22"/>
      <c r="X12" s="22"/>
    </row>
    <row r="13" spans="1:24" ht="15" customHeight="1">
      <c r="A13" s="1446"/>
      <c r="B13" s="2346" t="str">
        <f>IF(Langue=0,M13,N13)</f>
        <v>Fishing, Hunting and Trapping</v>
      </c>
      <c r="C13" s="2347"/>
      <c r="D13" s="693">
        <v>112</v>
      </c>
      <c r="E13" s="1534"/>
      <c r="F13" s="1534"/>
      <c r="G13" s="1534"/>
      <c r="H13" s="1534"/>
      <c r="I13" s="1534"/>
      <c r="J13" s="1535">
        <f>SUM(F13:I13)</f>
        <v>0</v>
      </c>
      <c r="K13" s="1537"/>
      <c r="L13" s="22"/>
      <c r="M13" s="743" t="s">
        <v>431</v>
      </c>
      <c r="N13" s="761" t="s">
        <v>1468</v>
      </c>
      <c r="O13" s="22"/>
      <c r="P13" s="22"/>
      <c r="Q13" s="22"/>
      <c r="R13" s="22"/>
      <c r="S13" s="22"/>
      <c r="T13" s="22"/>
      <c r="U13" s="22"/>
      <c r="V13" s="22"/>
      <c r="W13" s="22"/>
      <c r="X13" s="22"/>
    </row>
    <row r="14" spans="1:24" ht="15" customHeight="1">
      <c r="A14" s="1446"/>
      <c r="B14" s="2346" t="str">
        <f>IF(Langue=0,M14,N14)</f>
        <v>Forestry, Logging and Other</v>
      </c>
      <c r="C14" s="2347"/>
      <c r="D14" s="693">
        <v>114</v>
      </c>
      <c r="E14" s="1534"/>
      <c r="F14" s="1534"/>
      <c r="G14" s="1534"/>
      <c r="H14" s="1534"/>
      <c r="I14" s="1534"/>
      <c r="J14" s="1535">
        <f>SUM(F14:I14)</f>
        <v>0</v>
      </c>
      <c r="K14" s="1537"/>
      <c r="L14" s="22"/>
      <c r="M14" s="743" t="s">
        <v>446</v>
      </c>
      <c r="N14" s="761" t="s">
        <v>1469</v>
      </c>
      <c r="O14" s="22"/>
      <c r="P14" s="22"/>
      <c r="Q14" s="22"/>
      <c r="R14" s="22"/>
      <c r="S14" s="22"/>
      <c r="T14" s="22"/>
      <c r="U14" s="22"/>
      <c r="V14" s="22"/>
      <c r="W14" s="22"/>
      <c r="X14" s="22"/>
    </row>
    <row r="15" spans="1:24" ht="22.5" customHeight="1">
      <c r="A15" s="281"/>
      <c r="B15" s="2348"/>
      <c r="C15" s="2349"/>
      <c r="D15" s="695">
        <v>119</v>
      </c>
      <c r="E15" s="1538">
        <f t="shared" ref="E15:J15" si="0">SUM(E12:E14)</f>
        <v>0</v>
      </c>
      <c r="F15" s="1538">
        <f t="shared" si="0"/>
        <v>0</v>
      </c>
      <c r="G15" s="1538">
        <f t="shared" si="0"/>
        <v>0</v>
      </c>
      <c r="H15" s="1538">
        <f t="shared" si="0"/>
        <v>0</v>
      </c>
      <c r="I15" s="1538">
        <f t="shared" si="0"/>
        <v>0</v>
      </c>
      <c r="J15" s="1539">
        <f t="shared" si="0"/>
        <v>0</v>
      </c>
      <c r="K15" s="1540"/>
      <c r="L15" s="22"/>
      <c r="N15" s="761"/>
      <c r="O15" s="22"/>
      <c r="P15" s="22"/>
      <c r="Q15" s="22"/>
      <c r="R15" s="22"/>
      <c r="S15" s="22"/>
      <c r="T15" s="22"/>
      <c r="U15" s="22"/>
      <c r="V15" s="22"/>
      <c r="W15" s="22"/>
      <c r="X15" s="22"/>
    </row>
    <row r="16" spans="1:24" s="184" customFormat="1" ht="30" customHeight="1">
      <c r="A16" s="2364" t="str">
        <f>IF(Langue=0,M16,N16)</f>
        <v>Mining, Quarrying and Oil and Gas Extraction</v>
      </c>
      <c r="B16" s="2365"/>
      <c r="C16" s="2365"/>
      <c r="D16" s="2365"/>
      <c r="E16" s="2366"/>
      <c r="F16" s="2366"/>
      <c r="G16" s="2366"/>
      <c r="H16" s="2366"/>
      <c r="I16" s="2366"/>
      <c r="J16" s="2366"/>
      <c r="K16" s="2380"/>
      <c r="L16" s="23"/>
      <c r="M16" s="743" t="s">
        <v>720</v>
      </c>
      <c r="N16" s="761" t="s">
        <v>1666</v>
      </c>
      <c r="O16" s="23"/>
      <c r="P16" s="23"/>
      <c r="Q16" s="23"/>
      <c r="R16" s="23"/>
      <c r="S16" s="23"/>
      <c r="T16" s="23"/>
      <c r="U16" s="23"/>
      <c r="V16" s="23"/>
      <c r="W16" s="23"/>
      <c r="X16" s="23"/>
    </row>
    <row r="17" spans="1:24" s="184" customFormat="1" ht="30" customHeight="1">
      <c r="A17" s="596"/>
      <c r="B17" s="2346" t="str">
        <f>IF(Langue=0,M17,N17)</f>
        <v>Mining and Quarrying</v>
      </c>
      <c r="C17" s="2347"/>
      <c r="D17" s="693" t="s">
        <v>606</v>
      </c>
      <c r="E17" s="1534"/>
      <c r="F17" s="1534"/>
      <c r="G17" s="1534"/>
      <c r="H17" s="1534"/>
      <c r="I17" s="1534"/>
      <c r="J17" s="1535">
        <f>SUM(F17:I17)</f>
        <v>0</v>
      </c>
      <c r="K17" s="1541"/>
      <c r="L17" s="23"/>
      <c r="M17" s="743" t="s">
        <v>432</v>
      </c>
      <c r="N17" s="761" t="s">
        <v>1667</v>
      </c>
      <c r="O17" s="23"/>
      <c r="P17" s="23"/>
      <c r="Q17" s="23"/>
      <c r="R17" s="23"/>
      <c r="S17" s="23"/>
      <c r="T17" s="23"/>
      <c r="U17" s="23"/>
      <c r="V17" s="23"/>
      <c r="W17" s="23"/>
      <c r="X17" s="23"/>
    </row>
    <row r="18" spans="1:24" s="184" customFormat="1">
      <c r="A18" s="596"/>
      <c r="B18" s="2346" t="str">
        <f>IF(Langue=0,M18,N18)</f>
        <v>Oil and Gas Extraction</v>
      </c>
      <c r="C18" s="2347"/>
      <c r="D18" s="693" t="s">
        <v>854</v>
      </c>
      <c r="E18" s="1534"/>
      <c r="F18" s="1534"/>
      <c r="G18" s="1534"/>
      <c r="H18" s="1534"/>
      <c r="I18" s="1534"/>
      <c r="J18" s="1535">
        <f>SUM(F18:I18)</f>
        <v>0</v>
      </c>
      <c r="K18" s="1542"/>
      <c r="L18" s="23"/>
      <c r="M18" s="743" t="s">
        <v>433</v>
      </c>
      <c r="N18" s="761" t="s">
        <v>1668</v>
      </c>
      <c r="O18" s="23"/>
      <c r="P18" s="23"/>
      <c r="Q18" s="23"/>
      <c r="R18" s="23"/>
      <c r="S18" s="23"/>
      <c r="T18" s="23"/>
      <c r="U18" s="23"/>
      <c r="V18" s="23"/>
      <c r="W18" s="23"/>
      <c r="X18" s="23"/>
    </row>
    <row r="19" spans="1:24" s="184" customFormat="1" ht="30" customHeight="1">
      <c r="A19" s="596"/>
      <c r="B19" s="2346" t="str">
        <f>IF(Langue=0,M19,N19)</f>
        <v>Support Activities for Mining, and Oil and Gas Extraction</v>
      </c>
      <c r="C19" s="2347"/>
      <c r="D19" s="693" t="s">
        <v>855</v>
      </c>
      <c r="E19" s="1534"/>
      <c r="F19" s="1534"/>
      <c r="G19" s="1534"/>
      <c r="H19" s="1534"/>
      <c r="I19" s="1534"/>
      <c r="J19" s="1535">
        <f>SUM(F19:I19)</f>
        <v>0</v>
      </c>
      <c r="K19" s="1543"/>
      <c r="L19" s="23"/>
      <c r="M19" s="743" t="s">
        <v>434</v>
      </c>
      <c r="N19" s="761" t="s">
        <v>1669</v>
      </c>
      <c r="O19" s="23"/>
      <c r="P19" s="23"/>
      <c r="Q19" s="23"/>
      <c r="R19" s="23"/>
      <c r="S19" s="23"/>
      <c r="T19" s="23"/>
      <c r="U19" s="23"/>
      <c r="V19" s="23"/>
      <c r="W19" s="23"/>
      <c r="X19" s="23"/>
    </row>
    <row r="20" spans="1:24" ht="22.5" customHeight="1">
      <c r="A20" s="281"/>
      <c r="B20" s="2348"/>
      <c r="C20" s="2349"/>
      <c r="D20" s="693" t="s">
        <v>856</v>
      </c>
      <c r="E20" s="1544">
        <f t="shared" ref="E20:J20" si="1">SUM(E17:E19)</f>
        <v>0</v>
      </c>
      <c r="F20" s="1544">
        <f t="shared" si="1"/>
        <v>0</v>
      </c>
      <c r="G20" s="1544">
        <f t="shared" si="1"/>
        <v>0</v>
      </c>
      <c r="H20" s="1544">
        <f t="shared" si="1"/>
        <v>0</v>
      </c>
      <c r="I20" s="1544">
        <f t="shared" si="1"/>
        <v>0</v>
      </c>
      <c r="J20" s="1544">
        <f t="shared" si="1"/>
        <v>0</v>
      </c>
      <c r="K20" s="1540"/>
      <c r="L20" s="22"/>
      <c r="N20" s="761"/>
      <c r="O20" s="22"/>
      <c r="P20" s="22"/>
      <c r="Q20" s="22"/>
      <c r="R20" s="22"/>
      <c r="S20" s="22"/>
      <c r="T20" s="22"/>
      <c r="U20" s="22"/>
      <c r="V20" s="22"/>
      <c r="W20" s="22"/>
      <c r="X20" s="22"/>
    </row>
    <row r="21" spans="1:24" s="184" customFormat="1" ht="30" customHeight="1">
      <c r="A21" s="2364" t="str">
        <f>IF(Langue=0,M21,N21)</f>
        <v>Manufacturing</v>
      </c>
      <c r="B21" s="2365"/>
      <c r="C21" s="2365"/>
      <c r="D21" s="2366"/>
      <c r="E21" s="2366"/>
      <c r="F21" s="2366"/>
      <c r="G21" s="2366"/>
      <c r="H21" s="2366"/>
      <c r="I21" s="2366"/>
      <c r="J21" s="2366"/>
      <c r="K21" s="2367"/>
      <c r="L21" s="23"/>
      <c r="M21" s="743" t="s">
        <v>721</v>
      </c>
      <c r="N21" s="761" t="s">
        <v>1470</v>
      </c>
      <c r="O21" s="23"/>
      <c r="P21" s="23"/>
      <c r="Q21" s="23"/>
      <c r="R21" s="23"/>
      <c r="S21" s="23"/>
      <c r="T21" s="23"/>
      <c r="U21" s="23"/>
      <c r="V21" s="23"/>
      <c r="W21" s="23"/>
      <c r="X21" s="23"/>
    </row>
    <row r="22" spans="1:24" s="184" customFormat="1" ht="15" customHeight="1">
      <c r="A22" s="596"/>
      <c r="B22" s="2346" t="str">
        <f t="shared" ref="B22:B29" si="2">IF(Langue=0,M22,N22)</f>
        <v>Food, Beverage and Tobacco</v>
      </c>
      <c r="C22" s="2347"/>
      <c r="D22" s="693" t="s">
        <v>607</v>
      </c>
      <c r="E22" s="1534"/>
      <c r="F22" s="1534"/>
      <c r="G22" s="1534"/>
      <c r="H22" s="1534"/>
      <c r="I22" s="1534"/>
      <c r="J22" s="1535">
        <f t="shared" ref="J22:J29" si="3">SUM(F22:I22)</f>
        <v>0</v>
      </c>
      <c r="K22" s="1542"/>
      <c r="L22" s="23"/>
      <c r="M22" s="743" t="s">
        <v>419</v>
      </c>
      <c r="N22" s="761" t="s">
        <v>1625</v>
      </c>
      <c r="O22" s="23"/>
      <c r="P22" s="23"/>
      <c r="Q22" s="23"/>
      <c r="R22" s="23"/>
      <c r="S22" s="23"/>
      <c r="T22" s="23"/>
      <c r="U22" s="23"/>
      <c r="V22" s="23"/>
      <c r="W22" s="23"/>
      <c r="X22" s="23"/>
    </row>
    <row r="23" spans="1:24" s="184" customFormat="1" ht="15" customHeight="1">
      <c r="A23" s="596"/>
      <c r="B23" s="2346" t="str">
        <f t="shared" si="2"/>
        <v>Leather, Textile and Clothing</v>
      </c>
      <c r="C23" s="2347"/>
      <c r="D23" s="693" t="s">
        <v>857</v>
      </c>
      <c r="E23" s="1534"/>
      <c r="F23" s="1534"/>
      <c r="G23" s="1534"/>
      <c r="H23" s="1534"/>
      <c r="I23" s="1534"/>
      <c r="J23" s="1535">
        <f t="shared" si="3"/>
        <v>0</v>
      </c>
      <c r="K23" s="1542"/>
      <c r="L23" s="23"/>
      <c r="M23" s="743" t="s">
        <v>420</v>
      </c>
      <c r="N23" s="761" t="s">
        <v>1626</v>
      </c>
      <c r="O23" s="23"/>
      <c r="P23" s="23"/>
      <c r="Q23" s="23"/>
      <c r="R23" s="23"/>
      <c r="S23" s="23"/>
      <c r="T23" s="23"/>
      <c r="U23" s="23"/>
      <c r="V23" s="23"/>
      <c r="W23" s="23"/>
      <c r="X23" s="23"/>
    </row>
    <row r="24" spans="1:24" s="184" customFormat="1" ht="15" customHeight="1">
      <c r="A24" s="596"/>
      <c r="B24" s="2346" t="str">
        <f t="shared" si="2"/>
        <v>Wood, Paper and Printing</v>
      </c>
      <c r="C24" s="2347"/>
      <c r="D24" s="693" t="s">
        <v>858</v>
      </c>
      <c r="E24" s="1534"/>
      <c r="F24" s="1534"/>
      <c r="G24" s="1534"/>
      <c r="H24" s="1534"/>
      <c r="I24" s="1534"/>
      <c r="J24" s="1535">
        <f t="shared" si="3"/>
        <v>0</v>
      </c>
      <c r="K24" s="1542"/>
      <c r="L24" s="23"/>
      <c r="M24" s="743" t="s">
        <v>435</v>
      </c>
      <c r="N24" s="761" t="s">
        <v>1471</v>
      </c>
      <c r="O24" s="23"/>
      <c r="P24" s="23"/>
      <c r="Q24" s="23"/>
      <c r="R24" s="23"/>
      <c r="S24" s="23"/>
      <c r="T24" s="23"/>
      <c r="U24" s="23"/>
      <c r="V24" s="23"/>
      <c r="W24" s="23"/>
      <c r="X24" s="23"/>
    </row>
    <row r="25" spans="1:24" s="184" customFormat="1" ht="15" customHeight="1">
      <c r="A25" s="596"/>
      <c r="B25" s="2346" t="str">
        <f t="shared" si="2"/>
        <v>Primary Metal and Fabricated Metal Products</v>
      </c>
      <c r="C25" s="2347"/>
      <c r="D25" s="693" t="s">
        <v>859</v>
      </c>
      <c r="E25" s="1534"/>
      <c r="F25" s="1534"/>
      <c r="G25" s="1534"/>
      <c r="H25" s="1534"/>
      <c r="I25" s="1534"/>
      <c r="J25" s="1535">
        <f t="shared" si="3"/>
        <v>0</v>
      </c>
      <c r="K25" s="1542"/>
      <c r="L25" s="23"/>
      <c r="M25" s="743" t="s">
        <v>438</v>
      </c>
      <c r="N25" s="761" t="s">
        <v>1670</v>
      </c>
      <c r="O25" s="23"/>
      <c r="P25" s="23"/>
      <c r="Q25" s="23"/>
      <c r="R25" s="23"/>
      <c r="S25" s="23"/>
      <c r="T25" s="23"/>
      <c r="U25" s="23"/>
      <c r="V25" s="23"/>
      <c r="W25" s="23"/>
      <c r="X25" s="23"/>
    </row>
    <row r="26" spans="1:24" s="184" customFormat="1" ht="15" customHeight="1">
      <c r="A26" s="596"/>
      <c r="B26" s="2346" t="str">
        <f t="shared" si="2"/>
        <v>Transportation Equipment</v>
      </c>
      <c r="C26" s="2347"/>
      <c r="D26" s="693" t="s">
        <v>860</v>
      </c>
      <c r="E26" s="1534"/>
      <c r="F26" s="1534"/>
      <c r="G26" s="1534"/>
      <c r="H26" s="1534"/>
      <c r="I26" s="1534"/>
      <c r="J26" s="1535">
        <f t="shared" si="3"/>
        <v>0</v>
      </c>
      <c r="K26" s="1542"/>
      <c r="L26" s="23"/>
      <c r="M26" s="743" t="s">
        <v>421</v>
      </c>
      <c r="N26" s="761" t="s">
        <v>1671</v>
      </c>
      <c r="O26" s="23"/>
      <c r="P26" s="23"/>
      <c r="Q26" s="23"/>
      <c r="R26" s="23"/>
      <c r="S26" s="23"/>
      <c r="T26" s="23"/>
      <c r="U26" s="23"/>
      <c r="V26" s="23"/>
      <c r="W26" s="23"/>
      <c r="X26" s="23"/>
    </row>
    <row r="27" spans="1:24" s="184" customFormat="1" ht="30" customHeight="1">
      <c r="A27" s="596"/>
      <c r="B27" s="2346" t="str">
        <f t="shared" si="2"/>
        <v>Petroleum and Coal Product Manufacturing</v>
      </c>
      <c r="C27" s="2347"/>
      <c r="D27" s="693" t="s">
        <v>608</v>
      </c>
      <c r="E27" s="1534"/>
      <c r="F27" s="1534"/>
      <c r="G27" s="1534"/>
      <c r="H27" s="1534"/>
      <c r="I27" s="1534"/>
      <c r="J27" s="1535">
        <f t="shared" si="3"/>
        <v>0</v>
      </c>
      <c r="K27" s="1543"/>
      <c r="L27" s="23"/>
      <c r="M27" s="743" t="s">
        <v>437</v>
      </c>
      <c r="N27" s="761" t="s">
        <v>1672</v>
      </c>
      <c r="O27" s="23"/>
      <c r="P27" s="23"/>
      <c r="Q27" s="23"/>
      <c r="R27" s="23"/>
      <c r="S27" s="23"/>
      <c r="T27" s="23"/>
      <c r="U27" s="23"/>
      <c r="V27" s="23"/>
      <c r="W27" s="23"/>
      <c r="X27" s="23"/>
    </row>
    <row r="28" spans="1:24" s="184" customFormat="1">
      <c r="A28" s="596"/>
      <c r="B28" s="2346" t="str">
        <f t="shared" si="2"/>
        <v>Rubber, Plastics and Chemical Product</v>
      </c>
      <c r="C28" s="2347"/>
      <c r="D28" s="693" t="s">
        <v>861</v>
      </c>
      <c r="E28" s="1534"/>
      <c r="F28" s="1534"/>
      <c r="G28" s="1534"/>
      <c r="H28" s="1534"/>
      <c r="I28" s="1534"/>
      <c r="J28" s="1535">
        <f t="shared" si="3"/>
        <v>0</v>
      </c>
      <c r="K28" s="1543"/>
      <c r="L28" s="23"/>
      <c r="M28" s="743" t="s">
        <v>422</v>
      </c>
      <c r="N28" s="761" t="s">
        <v>1673</v>
      </c>
      <c r="O28" s="23"/>
      <c r="P28" s="23"/>
      <c r="Q28" s="23"/>
      <c r="R28" s="23"/>
      <c r="S28" s="23"/>
      <c r="T28" s="23"/>
      <c r="U28" s="23"/>
      <c r="V28" s="23"/>
      <c r="W28" s="23"/>
      <c r="X28" s="23"/>
    </row>
    <row r="29" spans="1:24" s="184" customFormat="1">
      <c r="A29" s="596"/>
      <c r="B29" s="2346" t="str">
        <f t="shared" si="2"/>
        <v>Other Manufacturing</v>
      </c>
      <c r="C29" s="2347"/>
      <c r="D29" s="693" t="s">
        <v>862</v>
      </c>
      <c r="E29" s="1534"/>
      <c r="F29" s="1534"/>
      <c r="G29" s="1534"/>
      <c r="H29" s="1534"/>
      <c r="I29" s="1534"/>
      <c r="J29" s="1535">
        <f t="shared" si="3"/>
        <v>0</v>
      </c>
      <c r="K29" s="1542"/>
      <c r="L29" s="23"/>
      <c r="M29" s="743" t="s">
        <v>436</v>
      </c>
      <c r="N29" s="761" t="s">
        <v>1472</v>
      </c>
      <c r="O29" s="23"/>
      <c r="P29" s="23"/>
      <c r="Q29" s="23"/>
      <c r="R29" s="23"/>
      <c r="S29" s="23"/>
      <c r="T29" s="23"/>
      <c r="U29" s="23"/>
      <c r="V29" s="23"/>
      <c r="W29" s="23"/>
      <c r="X29" s="23"/>
    </row>
    <row r="30" spans="1:24" s="184" customFormat="1" ht="22.5" customHeight="1">
      <c r="A30" s="281"/>
      <c r="B30" s="2348"/>
      <c r="C30" s="2349"/>
      <c r="D30" s="693" t="s">
        <v>863</v>
      </c>
      <c r="E30" s="1544">
        <f t="shared" ref="E30:J30" si="4">SUM(E22:E29)</f>
        <v>0</v>
      </c>
      <c r="F30" s="1544">
        <f t="shared" si="4"/>
        <v>0</v>
      </c>
      <c r="G30" s="1544">
        <f t="shared" si="4"/>
        <v>0</v>
      </c>
      <c r="H30" s="1544">
        <f t="shared" si="4"/>
        <v>0</v>
      </c>
      <c r="I30" s="1544">
        <f t="shared" si="4"/>
        <v>0</v>
      </c>
      <c r="J30" s="1544">
        <f t="shared" si="4"/>
        <v>0</v>
      </c>
      <c r="K30" s="1540"/>
      <c r="L30" s="23"/>
      <c r="M30" s="743"/>
      <c r="N30" s="761"/>
      <c r="O30" s="23"/>
      <c r="P30" s="23"/>
      <c r="Q30" s="23"/>
      <c r="R30" s="23"/>
      <c r="S30" s="23"/>
      <c r="T30" s="23"/>
      <c r="U30" s="23"/>
      <c r="V30" s="23"/>
      <c r="W30" s="23"/>
      <c r="X30" s="23"/>
    </row>
    <row r="31" spans="1:24" s="184" customFormat="1" ht="30" customHeight="1">
      <c r="A31" s="2364" t="str">
        <f>IF(Langue=0,M31,N31)</f>
        <v>Construction/Real Estate</v>
      </c>
      <c r="B31" s="2365"/>
      <c r="C31" s="2365"/>
      <c r="D31" s="2365"/>
      <c r="E31" s="2366"/>
      <c r="F31" s="2366"/>
      <c r="G31" s="2366"/>
      <c r="H31" s="2366"/>
      <c r="I31" s="2366"/>
      <c r="J31" s="2366"/>
      <c r="K31" s="2380"/>
      <c r="L31" s="23"/>
      <c r="M31" s="743" t="s">
        <v>722</v>
      </c>
      <c r="N31" s="761" t="s">
        <v>1473</v>
      </c>
      <c r="O31" s="23"/>
      <c r="P31" s="23"/>
      <c r="Q31" s="23"/>
      <c r="R31" s="23"/>
      <c r="S31" s="23"/>
      <c r="T31" s="23"/>
      <c r="U31" s="23"/>
      <c r="V31" s="23"/>
      <c r="W31" s="23"/>
      <c r="X31" s="23"/>
    </row>
    <row r="32" spans="1:24" s="184" customFormat="1" ht="15.75" customHeight="1">
      <c r="A32" s="596"/>
      <c r="B32" s="2368" t="str">
        <f>IF(Langue=0,M32,N32)</f>
        <v>Contractors and Developers</v>
      </c>
      <c r="C32" s="2368"/>
      <c r="D32" s="2368"/>
      <c r="E32" s="2368"/>
      <c r="F32" s="2368"/>
      <c r="G32" s="2368"/>
      <c r="H32" s="2368"/>
      <c r="I32" s="2368"/>
      <c r="J32" s="2368"/>
      <c r="K32" s="2369"/>
      <c r="L32" s="23"/>
      <c r="M32" s="743" t="s">
        <v>423</v>
      </c>
      <c r="N32" s="761" t="s">
        <v>1674</v>
      </c>
      <c r="O32" s="23"/>
      <c r="P32" s="23"/>
      <c r="Q32" s="23"/>
      <c r="R32" s="23"/>
      <c r="S32" s="23"/>
      <c r="T32" s="23"/>
      <c r="U32" s="23"/>
      <c r="V32" s="23"/>
      <c r="W32" s="23"/>
      <c r="X32" s="23"/>
    </row>
    <row r="33" spans="1:24">
      <c r="A33" s="1446"/>
      <c r="C33" s="1454" t="str">
        <f>IF(Langue=0,M33,N33)</f>
        <v>Non-residential Building Construction</v>
      </c>
      <c r="D33" s="693" t="s">
        <v>609</v>
      </c>
      <c r="E33" s="1534"/>
      <c r="F33" s="1534"/>
      <c r="G33" s="1534"/>
      <c r="H33" s="1534"/>
      <c r="I33" s="1534"/>
      <c r="J33" s="1535">
        <f>SUM(F33:I33)</f>
        <v>0</v>
      </c>
      <c r="K33" s="1545"/>
      <c r="L33" s="22"/>
      <c r="M33" s="743" t="s">
        <v>439</v>
      </c>
      <c r="N33" s="761" t="s">
        <v>1675</v>
      </c>
      <c r="O33" s="22"/>
      <c r="P33" s="22"/>
      <c r="Q33" s="22"/>
      <c r="R33" s="22"/>
      <c r="S33" s="22"/>
      <c r="T33" s="22"/>
      <c r="U33" s="22"/>
      <c r="V33" s="22"/>
      <c r="W33" s="22"/>
      <c r="X33" s="22"/>
    </row>
    <row r="34" spans="1:24">
      <c r="A34" s="1446"/>
      <c r="C34" s="1454" t="str">
        <f>IF(Langue=0,M34,N34)</f>
        <v>Residential Building Construction</v>
      </c>
      <c r="D34" s="693" t="s">
        <v>864</v>
      </c>
      <c r="E34" s="1534"/>
      <c r="F34" s="1534"/>
      <c r="G34" s="1534"/>
      <c r="H34" s="1534"/>
      <c r="I34" s="1534"/>
      <c r="J34" s="1535">
        <f>SUM(F34:I34)</f>
        <v>0</v>
      </c>
      <c r="K34" s="1546"/>
      <c r="L34" s="22"/>
      <c r="M34" s="743" t="s">
        <v>440</v>
      </c>
      <c r="N34" s="761" t="s">
        <v>1676</v>
      </c>
      <c r="O34" s="22"/>
      <c r="P34" s="22"/>
      <c r="Q34" s="22"/>
      <c r="R34" s="22"/>
      <c r="S34" s="22"/>
      <c r="T34" s="22"/>
      <c r="U34" s="22"/>
      <c r="V34" s="22"/>
      <c r="W34" s="22"/>
      <c r="X34" s="22"/>
    </row>
    <row r="35" spans="1:24">
      <c r="A35" s="1446"/>
      <c r="C35" s="1454" t="str">
        <f>IF(Langue=0,M35,N35)</f>
        <v>Civil Engineering Construction</v>
      </c>
      <c r="D35" s="693" t="s">
        <v>865</v>
      </c>
      <c r="E35" s="1534"/>
      <c r="F35" s="1534"/>
      <c r="G35" s="1534"/>
      <c r="H35" s="1534"/>
      <c r="I35" s="1534"/>
      <c r="J35" s="1535">
        <f t="shared" ref="J35:J40" si="5">SUM(F35:I35)</f>
        <v>0</v>
      </c>
      <c r="K35" s="1547"/>
      <c r="L35" s="22"/>
      <c r="M35" s="743" t="s">
        <v>441</v>
      </c>
      <c r="N35" s="761" t="s">
        <v>1677</v>
      </c>
      <c r="O35" s="22"/>
      <c r="P35" s="22"/>
      <c r="Q35" s="22"/>
      <c r="R35" s="22"/>
      <c r="S35" s="22"/>
      <c r="T35" s="22"/>
      <c r="U35" s="22"/>
      <c r="V35" s="22"/>
      <c r="W35" s="22"/>
      <c r="X35" s="22"/>
    </row>
    <row r="36" spans="1:24">
      <c r="A36" s="1446"/>
      <c r="C36" s="1454" t="str">
        <f>IF(Langue=0,M36,N36)</f>
        <v>Specialty Trade Contractors</v>
      </c>
      <c r="D36" s="693" t="s">
        <v>866</v>
      </c>
      <c r="E36" s="1548"/>
      <c r="F36" s="1548"/>
      <c r="G36" s="1548"/>
      <c r="H36" s="1548"/>
      <c r="I36" s="1548"/>
      <c r="J36" s="1549">
        <f t="shared" si="5"/>
        <v>0</v>
      </c>
      <c r="K36" s="1550"/>
      <c r="L36" s="22"/>
      <c r="M36" s="743" t="s">
        <v>442</v>
      </c>
      <c r="N36" s="761" t="s">
        <v>1678</v>
      </c>
      <c r="O36" s="22"/>
      <c r="P36" s="22"/>
      <c r="Q36" s="22"/>
      <c r="R36" s="22"/>
      <c r="S36" s="22"/>
      <c r="T36" s="22"/>
      <c r="U36" s="22"/>
      <c r="V36" s="22"/>
      <c r="W36" s="22"/>
      <c r="X36" s="22"/>
    </row>
    <row r="37" spans="1:24" s="184" customFormat="1" ht="15.75" customHeight="1">
      <c r="A37" s="596"/>
      <c r="B37" s="2368" t="str">
        <f>IF(Langue=0,M37,N37)</f>
        <v>Real Estate, Rental and Leasing Services</v>
      </c>
      <c r="C37" s="2368"/>
      <c r="D37" s="2368"/>
      <c r="E37" s="2368"/>
      <c r="F37" s="2368"/>
      <c r="G37" s="2368"/>
      <c r="H37" s="2368"/>
      <c r="I37" s="2368"/>
      <c r="J37" s="2368"/>
      <c r="K37" s="2369"/>
      <c r="L37" s="23"/>
      <c r="M37" s="1551" t="s">
        <v>443</v>
      </c>
      <c r="N37" s="761" t="s">
        <v>1679</v>
      </c>
      <c r="O37" s="23"/>
      <c r="P37" s="23"/>
      <c r="Q37" s="23"/>
      <c r="R37" s="23"/>
      <c r="S37" s="23"/>
      <c r="T37" s="23"/>
      <c r="U37" s="23"/>
      <c r="V37" s="23"/>
      <c r="W37" s="23"/>
      <c r="X37" s="23"/>
    </row>
    <row r="38" spans="1:24" s="184" customFormat="1" ht="30" customHeight="1">
      <c r="A38" s="596"/>
      <c r="C38" s="1453" t="str">
        <f>IF(Langue=0,M38,N38)</f>
        <v>Rental and Leasing Services</v>
      </c>
      <c r="D38" s="693" t="s">
        <v>867</v>
      </c>
      <c r="E38" s="1534"/>
      <c r="F38" s="1534"/>
      <c r="G38" s="1534"/>
      <c r="H38" s="1534"/>
      <c r="I38" s="1534"/>
      <c r="J38" s="1535">
        <f t="shared" si="5"/>
        <v>0</v>
      </c>
      <c r="K38" s="1552"/>
      <c r="L38" s="23"/>
      <c r="M38" s="743" t="s">
        <v>444</v>
      </c>
      <c r="N38" s="761" t="s">
        <v>1680</v>
      </c>
      <c r="O38" s="23"/>
      <c r="P38" s="23"/>
      <c r="Q38" s="23"/>
      <c r="R38" s="23"/>
      <c r="S38" s="23"/>
      <c r="T38" s="23"/>
      <c r="U38" s="23"/>
      <c r="V38" s="23"/>
      <c r="W38" s="23"/>
      <c r="X38" s="23"/>
    </row>
    <row r="39" spans="1:24" s="184" customFormat="1">
      <c r="A39" s="596"/>
      <c r="C39" s="1453" t="str">
        <f>IF(Langue=0,M39,N39)</f>
        <v>Real Estate</v>
      </c>
      <c r="D39" s="693" t="s">
        <v>610</v>
      </c>
      <c r="E39" s="1534"/>
      <c r="F39" s="1534"/>
      <c r="G39" s="1534"/>
      <c r="H39" s="1534"/>
      <c r="I39" s="1534"/>
      <c r="J39" s="1535">
        <f t="shared" si="5"/>
        <v>0</v>
      </c>
      <c r="K39" s="1542"/>
      <c r="L39" s="23"/>
      <c r="M39" s="743" t="s">
        <v>424</v>
      </c>
      <c r="N39" s="761" t="s">
        <v>1089</v>
      </c>
      <c r="O39" s="23"/>
      <c r="P39" s="23"/>
      <c r="Q39" s="23"/>
      <c r="R39" s="23"/>
      <c r="S39" s="23"/>
      <c r="T39" s="23"/>
      <c r="U39" s="23"/>
      <c r="V39" s="23"/>
      <c r="W39" s="23"/>
      <c r="X39" s="23"/>
    </row>
    <row r="40" spans="1:24" s="184" customFormat="1" ht="30" customHeight="1">
      <c r="A40" s="596"/>
      <c r="C40" s="1453" t="str">
        <f>IF(Langue=0,M40,N40)</f>
        <v>Lessors of Non-financial Intangible Assets</v>
      </c>
      <c r="D40" s="693" t="s">
        <v>868</v>
      </c>
      <c r="E40" s="1534"/>
      <c r="F40" s="1534"/>
      <c r="G40" s="1534"/>
      <c r="H40" s="1534"/>
      <c r="I40" s="1534"/>
      <c r="J40" s="1535">
        <f t="shared" si="5"/>
        <v>0</v>
      </c>
      <c r="K40" s="1542"/>
      <c r="L40" s="23"/>
      <c r="M40" s="743" t="s">
        <v>445</v>
      </c>
      <c r="N40" s="761" t="s">
        <v>1681</v>
      </c>
      <c r="O40" s="23"/>
      <c r="P40" s="23"/>
      <c r="Q40" s="23"/>
      <c r="R40" s="23"/>
      <c r="S40" s="23"/>
      <c r="T40" s="23"/>
      <c r="U40" s="23"/>
      <c r="V40" s="23"/>
      <c r="W40" s="23"/>
      <c r="X40" s="23"/>
    </row>
    <row r="41" spans="1:24" ht="22.5" customHeight="1">
      <c r="A41" s="281"/>
      <c r="B41" s="2348"/>
      <c r="C41" s="2349"/>
      <c r="D41" s="693" t="s">
        <v>869</v>
      </c>
      <c r="E41" s="1544">
        <f t="shared" ref="E41:J41" si="6">SUM(E33:E36,E38:E40)</f>
        <v>0</v>
      </c>
      <c r="F41" s="1544">
        <f t="shared" si="6"/>
        <v>0</v>
      </c>
      <c r="G41" s="1544">
        <f t="shared" si="6"/>
        <v>0</v>
      </c>
      <c r="H41" s="1544">
        <f t="shared" si="6"/>
        <v>0</v>
      </c>
      <c r="I41" s="1544">
        <f t="shared" si="6"/>
        <v>0</v>
      </c>
      <c r="J41" s="1544">
        <f t="shared" si="6"/>
        <v>0</v>
      </c>
      <c r="K41" s="1540"/>
      <c r="L41" s="22"/>
      <c r="N41" s="761"/>
      <c r="O41" s="22"/>
      <c r="P41" s="22"/>
      <c r="Q41" s="22"/>
      <c r="R41" s="22"/>
      <c r="S41" s="22"/>
      <c r="T41" s="22"/>
      <c r="U41" s="22"/>
      <c r="V41" s="22"/>
      <c r="W41" s="22"/>
      <c r="X41" s="22"/>
    </row>
    <row r="42" spans="1:24">
      <c r="A42" s="1891"/>
      <c r="B42" s="1892"/>
      <c r="C42" s="1892"/>
      <c r="D42" s="1831"/>
      <c r="E42" s="1831"/>
      <c r="F42" s="1831"/>
      <c r="G42" s="1831"/>
      <c r="H42" s="1831"/>
      <c r="I42" s="1831"/>
      <c r="J42" s="1831"/>
      <c r="K42" s="1832"/>
      <c r="L42" s="22"/>
      <c r="N42" s="761"/>
      <c r="O42" s="22"/>
      <c r="P42" s="22"/>
      <c r="Q42" s="22"/>
      <c r="R42" s="22"/>
      <c r="S42" s="22"/>
      <c r="T42" s="22"/>
      <c r="U42" s="22"/>
      <c r="V42" s="22"/>
      <c r="W42" s="22"/>
      <c r="X42" s="22"/>
    </row>
    <row r="43" spans="1:24" ht="45" customHeight="1">
      <c r="A43" s="1830"/>
      <c r="B43" s="1831"/>
      <c r="C43" s="1831"/>
      <c r="D43" s="1831"/>
      <c r="E43" s="1831"/>
      <c r="F43" s="1831"/>
      <c r="G43" s="1831"/>
      <c r="H43" s="1831"/>
      <c r="I43" s="1831"/>
      <c r="J43" s="1831"/>
      <c r="K43" s="1832"/>
      <c r="L43" s="22"/>
      <c r="N43" s="761"/>
      <c r="O43" s="22"/>
      <c r="P43" s="22"/>
      <c r="Q43" s="22"/>
      <c r="R43" s="22"/>
      <c r="S43" s="22"/>
      <c r="T43" s="22"/>
      <c r="U43" s="22"/>
      <c r="V43" s="22"/>
      <c r="W43" s="22"/>
      <c r="X43" s="22"/>
    </row>
    <row r="44" spans="1:24" ht="30" customHeight="1">
      <c r="A44" s="1830"/>
      <c r="B44" s="1831"/>
      <c r="C44" s="1831"/>
      <c r="D44" s="1831"/>
      <c r="E44" s="1831"/>
      <c r="F44" s="1831"/>
      <c r="G44" s="1831"/>
      <c r="H44" s="1831"/>
      <c r="I44" s="1831"/>
      <c r="J44" s="1831"/>
      <c r="K44" s="1832"/>
      <c r="L44" s="22"/>
      <c r="N44" s="761"/>
      <c r="O44" s="22"/>
      <c r="P44" s="22"/>
      <c r="Q44" s="22"/>
      <c r="R44" s="22"/>
      <c r="S44" s="22"/>
      <c r="T44" s="22"/>
      <c r="U44" s="22"/>
      <c r="V44" s="22"/>
      <c r="W44" s="22"/>
      <c r="X44" s="22"/>
    </row>
    <row r="45" spans="1:24" ht="30" customHeight="1">
      <c r="A45" s="1830"/>
      <c r="B45" s="1831"/>
      <c r="C45" s="1831"/>
      <c r="D45" s="1831"/>
      <c r="E45" s="1831"/>
      <c r="F45" s="1831"/>
      <c r="G45" s="1831"/>
      <c r="H45" s="1831"/>
      <c r="I45" s="1831"/>
      <c r="J45" s="1831"/>
      <c r="K45" s="1832"/>
      <c r="L45" s="22"/>
      <c r="N45" s="761"/>
      <c r="O45" s="22"/>
      <c r="P45" s="22"/>
      <c r="Q45" s="22"/>
      <c r="R45" s="22"/>
      <c r="S45" s="22"/>
      <c r="T45" s="22"/>
      <c r="U45" s="22"/>
      <c r="V45" s="22"/>
      <c r="W45" s="22"/>
      <c r="X45" s="22"/>
    </row>
    <row r="46" spans="1:24">
      <c r="A46" s="1830"/>
      <c r="B46" s="1831"/>
      <c r="C46" s="1831"/>
      <c r="D46" s="1831"/>
      <c r="E46" s="1831"/>
      <c r="F46" s="1831"/>
      <c r="G46" s="1831"/>
      <c r="H46" s="1831"/>
      <c r="I46" s="1831"/>
      <c r="J46" s="1831"/>
      <c r="K46" s="1832"/>
      <c r="L46" s="22"/>
      <c r="N46" s="761"/>
      <c r="O46" s="22"/>
      <c r="P46" s="22"/>
      <c r="Q46" s="22"/>
      <c r="R46" s="22"/>
      <c r="S46" s="22"/>
      <c r="T46" s="22"/>
      <c r="U46" s="22"/>
      <c r="V46" s="22"/>
      <c r="W46" s="22"/>
      <c r="X46" s="22"/>
    </row>
    <row r="47" spans="1:24">
      <c r="A47" s="2361">
        <f>+'1240.1'!A46:D46+1</f>
        <v>32</v>
      </c>
      <c r="B47" s="2362"/>
      <c r="C47" s="2362"/>
      <c r="D47" s="2362"/>
      <c r="E47" s="2362"/>
      <c r="F47" s="2362"/>
      <c r="G47" s="2362"/>
      <c r="H47" s="2362"/>
      <c r="I47" s="2362"/>
      <c r="J47" s="2362"/>
      <c r="K47" s="2363"/>
      <c r="L47" s="22"/>
      <c r="N47" s="761"/>
      <c r="O47" s="22"/>
      <c r="P47" s="22"/>
      <c r="Q47" s="22"/>
      <c r="R47" s="22"/>
      <c r="S47" s="22"/>
      <c r="T47" s="22"/>
      <c r="U47" s="22"/>
      <c r="V47" s="22"/>
      <c r="W47" s="22"/>
      <c r="X47" s="22"/>
    </row>
    <row r="48" spans="1:24">
      <c r="A48" s="2374" t="str">
        <f>A1</f>
        <v>QUÉBEC CHARTERED COMPANY</v>
      </c>
      <c r="B48" s="2375"/>
      <c r="C48" s="2375"/>
      <c r="D48" s="2375"/>
      <c r="E48" s="2375"/>
      <c r="F48" s="2375"/>
      <c r="G48" s="2375"/>
      <c r="H48" s="2375"/>
      <c r="I48" s="2375"/>
      <c r="J48" s="2375"/>
      <c r="K48" s="2376"/>
      <c r="L48" s="180"/>
      <c r="N48" s="761"/>
      <c r="O48" s="22"/>
      <c r="P48" s="22"/>
      <c r="Q48" s="22"/>
      <c r="R48" s="22"/>
      <c r="S48" s="22"/>
      <c r="T48" s="22"/>
      <c r="U48" s="22"/>
      <c r="V48" s="22"/>
      <c r="W48" s="22"/>
      <c r="X48" s="22"/>
    </row>
    <row r="49" spans="1:24">
      <c r="A49" s="2172" t="str">
        <f>A2</f>
        <v>SCHEDULE 1250</v>
      </c>
      <c r="B49" s="2173"/>
      <c r="C49" s="2173"/>
      <c r="D49" s="2173"/>
      <c r="E49" s="2173"/>
      <c r="F49" s="2173"/>
      <c r="G49" s="2173"/>
      <c r="H49" s="2173"/>
      <c r="I49" s="2173"/>
      <c r="J49" s="2173"/>
      <c r="K49" s="2174"/>
      <c r="N49" s="761"/>
    </row>
    <row r="50" spans="1:24">
      <c r="A50" s="2377">
        <f>A3</f>
        <v>0</v>
      </c>
      <c r="B50" s="2378"/>
      <c r="C50" s="2378"/>
      <c r="D50" s="2378"/>
      <c r="E50" s="2378"/>
      <c r="F50" s="2378"/>
      <c r="G50" s="2378"/>
      <c r="H50" s="2378"/>
      <c r="I50" s="2378"/>
      <c r="J50" s="2378"/>
      <c r="K50" s="2379"/>
      <c r="N50" s="761"/>
    </row>
    <row r="51" spans="1:24">
      <c r="A51" s="1808" t="str">
        <f>IF(Langue=0,A4&amp;" (suite)",A4&amp;" (continued)")</f>
        <v>COMMERCIAL LOANS (continued)</v>
      </c>
      <c r="B51" s="1809"/>
      <c r="C51" s="1809"/>
      <c r="D51" s="1809"/>
      <c r="E51" s="1809"/>
      <c r="F51" s="1809"/>
      <c r="G51" s="1809"/>
      <c r="H51" s="1809"/>
      <c r="I51" s="1809"/>
      <c r="J51" s="1809"/>
      <c r="K51" s="1810"/>
      <c r="N51" s="761"/>
    </row>
    <row r="52" spans="1:24" ht="22.5" customHeight="1">
      <c r="A52" s="2181" t="str">
        <f>A5</f>
        <v xml:space="preserve">As at </v>
      </c>
      <c r="B52" s="2182"/>
      <c r="C52" s="2182"/>
      <c r="D52" s="2182"/>
      <c r="E52" s="2182"/>
      <c r="F52" s="2182"/>
      <c r="G52" s="2182"/>
      <c r="H52" s="2182"/>
      <c r="I52" s="2182"/>
      <c r="J52" s="2182"/>
      <c r="K52" s="2183"/>
      <c r="N52" s="761"/>
    </row>
    <row r="53" spans="1:24">
      <c r="A53" s="2382" t="str">
        <f>A6</f>
        <v>($000)</v>
      </c>
      <c r="B53" s="2383"/>
      <c r="C53" s="2383"/>
      <c r="D53" s="2383"/>
      <c r="E53" s="2383"/>
      <c r="F53" s="2383"/>
      <c r="G53" s="2383"/>
      <c r="H53" s="2383"/>
      <c r="I53" s="2383"/>
      <c r="J53" s="2383"/>
      <c r="K53" s="2384"/>
      <c r="N53" s="761"/>
    </row>
    <row r="54" spans="1:24" ht="11.25" customHeight="1">
      <c r="A54" s="1830"/>
      <c r="B54" s="1831"/>
      <c r="C54" s="1831"/>
      <c r="D54" s="1831"/>
      <c r="E54" s="1831"/>
      <c r="F54" s="1831"/>
      <c r="G54" s="1831"/>
      <c r="H54" s="1831"/>
      <c r="I54" s="1831"/>
      <c r="J54" s="1831"/>
      <c r="K54" s="1832"/>
      <c r="N54" s="761"/>
    </row>
    <row r="55" spans="1:24">
      <c r="A55" s="2350" t="str">
        <f>A8</f>
        <v>SECTOR</v>
      </c>
      <c r="B55" s="2351"/>
      <c r="C55" s="2351"/>
      <c r="D55" s="2352"/>
      <c r="E55" s="2388" t="str">
        <f>E8</f>
        <v>Net Balance Sheet Value</v>
      </c>
      <c r="F55" s="2385" t="str">
        <f>F8</f>
        <v>Loans in Arrears</v>
      </c>
      <c r="G55" s="2386"/>
      <c r="H55" s="2386"/>
      <c r="I55" s="2386"/>
      <c r="J55" s="2387"/>
      <c r="K55" s="2388" t="s">
        <v>153</v>
      </c>
      <c r="L55" s="22"/>
      <c r="N55" s="761"/>
      <c r="O55" s="22"/>
      <c r="P55" s="22"/>
      <c r="Q55" s="22"/>
      <c r="R55" s="22"/>
      <c r="S55" s="22"/>
      <c r="T55" s="22"/>
      <c r="U55" s="22"/>
      <c r="V55" s="22"/>
      <c r="W55" s="22"/>
      <c r="X55" s="22"/>
    </row>
    <row r="56" spans="1:24" ht="37.5" customHeight="1">
      <c r="A56" s="2353"/>
      <c r="B56" s="2354"/>
      <c r="C56" s="2354"/>
      <c r="D56" s="2355"/>
      <c r="E56" s="2389"/>
      <c r="F56" s="1456" t="str">
        <f>F9</f>
        <v>1 - 29 Days</v>
      </c>
      <c r="G56" s="1456" t="str">
        <f>G9</f>
        <v>30 - 59 Days</v>
      </c>
      <c r="H56" s="1456" t="str">
        <f>H9</f>
        <v>60 - 89 Days</v>
      </c>
      <c r="I56" s="1456" t="str">
        <f>I9</f>
        <v>90 Days and Over</v>
      </c>
      <c r="J56" s="1456" t="s">
        <v>53</v>
      </c>
      <c r="K56" s="2389"/>
      <c r="L56" s="22"/>
      <c r="N56" s="761"/>
      <c r="O56" s="22"/>
      <c r="P56" s="22"/>
      <c r="Q56" s="22"/>
      <c r="R56" s="22"/>
      <c r="S56" s="22"/>
      <c r="T56" s="22"/>
      <c r="U56" s="22"/>
      <c r="V56" s="22"/>
      <c r="W56" s="22"/>
      <c r="X56" s="22"/>
    </row>
    <row r="57" spans="1:24">
      <c r="A57" s="2356"/>
      <c r="B57" s="2357"/>
      <c r="C57" s="2357"/>
      <c r="D57" s="2358"/>
      <c r="E57" s="282" t="s">
        <v>376</v>
      </c>
      <c r="F57" s="282" t="s">
        <v>378</v>
      </c>
      <c r="G57" s="282" t="s">
        <v>379</v>
      </c>
      <c r="H57" s="282" t="s">
        <v>380</v>
      </c>
      <c r="I57" s="282" t="s">
        <v>381</v>
      </c>
      <c r="J57" s="283" t="s">
        <v>382</v>
      </c>
      <c r="K57" s="282" t="s">
        <v>383</v>
      </c>
      <c r="L57" s="22"/>
      <c r="N57" s="761"/>
      <c r="O57" s="22"/>
      <c r="P57" s="22"/>
      <c r="Q57" s="22"/>
      <c r="R57" s="22"/>
      <c r="S57" s="22"/>
      <c r="T57" s="22"/>
      <c r="U57" s="22"/>
      <c r="V57" s="22"/>
      <c r="W57" s="22"/>
      <c r="X57" s="22"/>
    </row>
    <row r="58" spans="1:24" s="184" customFormat="1" ht="30" customHeight="1">
      <c r="A58" s="2364" t="str">
        <f>IF(Langue=0,M58,N58)</f>
        <v>Transportation and Warehousing</v>
      </c>
      <c r="B58" s="2365"/>
      <c r="C58" s="2365"/>
      <c r="D58" s="2365"/>
      <c r="E58" s="2365"/>
      <c r="F58" s="2365"/>
      <c r="G58" s="2365"/>
      <c r="H58" s="2365"/>
      <c r="I58" s="2365"/>
      <c r="J58" s="2365"/>
      <c r="K58" s="2381"/>
      <c r="L58" s="23"/>
      <c r="M58" s="743" t="s">
        <v>723</v>
      </c>
      <c r="N58" s="761" t="s">
        <v>1682</v>
      </c>
      <c r="P58" s="23"/>
      <c r="Q58" s="23"/>
      <c r="R58" s="23"/>
      <c r="S58" s="23"/>
      <c r="T58" s="23"/>
      <c r="U58" s="23"/>
      <c r="V58" s="23"/>
      <c r="W58" s="23"/>
      <c r="X58" s="23"/>
    </row>
    <row r="59" spans="1:24" ht="15" customHeight="1">
      <c r="A59" s="1446"/>
      <c r="B59" s="2359" t="str">
        <f>IF(Langue=0,M59,N59)</f>
        <v>Pipeline Transportation</v>
      </c>
      <c r="C59" s="2360"/>
      <c r="D59" s="693" t="s">
        <v>611</v>
      </c>
      <c r="E59" s="1534"/>
      <c r="F59" s="1534"/>
      <c r="G59" s="1534"/>
      <c r="H59" s="1534"/>
      <c r="I59" s="1534"/>
      <c r="J59" s="1535">
        <f t="shared" ref="J59:J66" si="7">SUM(F59:I59)</f>
        <v>0</v>
      </c>
      <c r="K59" s="1545"/>
      <c r="L59" s="22"/>
      <c r="M59" s="743" t="s">
        <v>425</v>
      </c>
      <c r="N59" s="761" t="s">
        <v>1474</v>
      </c>
      <c r="O59" s="22"/>
      <c r="P59" s="22"/>
      <c r="Q59" s="22"/>
      <c r="R59" s="22"/>
      <c r="S59" s="22"/>
      <c r="T59" s="22"/>
      <c r="U59" s="22"/>
      <c r="V59" s="22"/>
      <c r="W59" s="22"/>
      <c r="X59" s="22"/>
    </row>
    <row r="60" spans="1:24" ht="15" customHeight="1">
      <c r="A60" s="1446"/>
      <c r="B60" s="2359" t="str">
        <f>IF(Langue=0,M60,N60)</f>
        <v>Truck Transportation</v>
      </c>
      <c r="C60" s="2360"/>
      <c r="D60" s="693" t="s">
        <v>870</v>
      </c>
      <c r="E60" s="1534"/>
      <c r="F60" s="1534"/>
      <c r="G60" s="1534"/>
      <c r="H60" s="1534"/>
      <c r="I60" s="1534"/>
      <c r="J60" s="1535">
        <f t="shared" si="7"/>
        <v>0</v>
      </c>
      <c r="K60" s="1547"/>
      <c r="L60" s="22"/>
      <c r="M60" s="743" t="s">
        <v>427</v>
      </c>
      <c r="N60" s="761" t="s">
        <v>1475</v>
      </c>
      <c r="O60" s="22"/>
      <c r="P60" s="22"/>
      <c r="Q60" s="22"/>
      <c r="R60" s="22"/>
      <c r="S60" s="22"/>
      <c r="T60" s="22"/>
      <c r="U60" s="22"/>
      <c r="V60" s="22"/>
      <c r="W60" s="22"/>
      <c r="X60" s="22"/>
    </row>
    <row r="61" spans="1:24" s="184" customFormat="1" ht="30" customHeight="1">
      <c r="A61" s="596"/>
      <c r="B61" s="2346" t="str">
        <f>IF(Langue=0,M61,N61)</f>
        <v>Transit and Ground Passenger Transportation</v>
      </c>
      <c r="C61" s="2347"/>
      <c r="D61" s="693" t="s">
        <v>871</v>
      </c>
      <c r="E61" s="1534"/>
      <c r="F61" s="1534"/>
      <c r="G61" s="1534"/>
      <c r="H61" s="1534"/>
      <c r="I61" s="1534"/>
      <c r="J61" s="1535">
        <f t="shared" si="7"/>
        <v>0</v>
      </c>
      <c r="K61" s="1543"/>
      <c r="L61" s="23"/>
      <c r="M61" s="743" t="s">
        <v>447</v>
      </c>
      <c r="N61" s="761" t="s">
        <v>1476</v>
      </c>
      <c r="O61" s="23"/>
      <c r="P61" s="23"/>
      <c r="Q61" s="23"/>
      <c r="R61" s="23"/>
      <c r="S61" s="23"/>
      <c r="T61" s="23"/>
      <c r="U61" s="23"/>
      <c r="V61" s="23"/>
      <c r="W61" s="23"/>
      <c r="X61" s="23"/>
    </row>
    <row r="62" spans="1:24" s="184" customFormat="1" ht="15" customHeight="1">
      <c r="A62" s="596"/>
      <c r="B62" s="2359" t="str">
        <f>IF(Langue=0,M62,N62)</f>
        <v>Warehousing</v>
      </c>
      <c r="C62" s="2360"/>
      <c r="D62" s="693" t="s">
        <v>872</v>
      </c>
      <c r="E62" s="1534"/>
      <c r="F62" s="1534"/>
      <c r="G62" s="1534"/>
      <c r="H62" s="1534"/>
      <c r="I62" s="1534"/>
      <c r="J62" s="1535">
        <f t="shared" si="7"/>
        <v>0</v>
      </c>
      <c r="K62" s="1542"/>
      <c r="L62" s="23"/>
      <c r="M62" s="743" t="s">
        <v>428</v>
      </c>
      <c r="N62" s="761" t="s">
        <v>1477</v>
      </c>
      <c r="O62" s="23"/>
      <c r="P62" s="23"/>
      <c r="Q62" s="23"/>
      <c r="R62" s="23"/>
      <c r="S62" s="23"/>
      <c r="T62" s="23"/>
      <c r="U62" s="23"/>
      <c r="V62" s="23"/>
      <c r="W62" s="23"/>
      <c r="X62" s="23"/>
    </row>
    <row r="63" spans="1:24" s="184" customFormat="1" ht="15" customHeight="1">
      <c r="A63" s="596"/>
      <c r="B63" s="2359" t="str">
        <f>IF(Langue=0,M63,N63)</f>
        <v>Other Transportation and Warehousing</v>
      </c>
      <c r="C63" s="2360"/>
      <c r="D63" s="693" t="s">
        <v>873</v>
      </c>
      <c r="E63" s="1534"/>
      <c r="F63" s="1534"/>
      <c r="G63" s="1534"/>
      <c r="H63" s="1534"/>
      <c r="I63" s="1534"/>
      <c r="J63" s="1535">
        <f t="shared" si="7"/>
        <v>0</v>
      </c>
      <c r="K63" s="1542"/>
      <c r="L63" s="23"/>
      <c r="M63" s="743" t="s">
        <v>429</v>
      </c>
      <c r="N63" s="761" t="s">
        <v>1478</v>
      </c>
      <c r="O63" s="23"/>
      <c r="P63" s="23"/>
      <c r="Q63" s="23"/>
      <c r="R63" s="23"/>
      <c r="S63" s="23"/>
      <c r="T63" s="23"/>
      <c r="U63" s="23"/>
      <c r="V63" s="23"/>
      <c r="W63" s="23"/>
      <c r="X63" s="23"/>
    </row>
    <row r="64" spans="1:24" s="184" customFormat="1" ht="22.5" customHeight="1">
      <c r="A64" s="596"/>
      <c r="B64" s="2348"/>
      <c r="C64" s="2349"/>
      <c r="D64" s="693" t="s">
        <v>874</v>
      </c>
      <c r="E64" s="1553">
        <f t="shared" ref="E64:J64" si="8">SUM(E59:E63)</f>
        <v>0</v>
      </c>
      <c r="F64" s="1553">
        <f t="shared" si="8"/>
        <v>0</v>
      </c>
      <c r="G64" s="1553">
        <f t="shared" si="8"/>
        <v>0</v>
      </c>
      <c r="H64" s="1553">
        <f t="shared" si="8"/>
        <v>0</v>
      </c>
      <c r="I64" s="1553">
        <f t="shared" si="8"/>
        <v>0</v>
      </c>
      <c r="J64" s="1553">
        <f t="shared" si="8"/>
        <v>0</v>
      </c>
      <c r="K64" s="1554"/>
      <c r="L64" s="23"/>
      <c r="M64" s="743"/>
      <c r="N64" s="761"/>
      <c r="O64" s="23"/>
      <c r="P64" s="23"/>
      <c r="Q64" s="23"/>
      <c r="R64" s="23"/>
      <c r="S64" s="23"/>
      <c r="T64" s="23"/>
      <c r="U64" s="23"/>
      <c r="V64" s="23"/>
      <c r="W64" s="23"/>
      <c r="X64" s="23"/>
    </row>
    <row r="65" spans="1:24" s="184" customFormat="1" ht="30" customHeight="1">
      <c r="A65" s="2407" t="str">
        <f>IF(Langue=0,M65,N65)</f>
        <v>Information and Cultural Industries</v>
      </c>
      <c r="B65" s="2408"/>
      <c r="C65" s="2409"/>
      <c r="D65" s="693" t="s">
        <v>612</v>
      </c>
      <c r="E65" s="1534"/>
      <c r="F65" s="1534"/>
      <c r="G65" s="1534"/>
      <c r="H65" s="1534"/>
      <c r="I65" s="1534"/>
      <c r="J65" s="1553">
        <f t="shared" si="7"/>
        <v>0</v>
      </c>
      <c r="K65" s="1554"/>
      <c r="L65" s="23"/>
      <c r="M65" s="743" t="s">
        <v>448</v>
      </c>
      <c r="N65" s="761" t="s">
        <v>1479</v>
      </c>
      <c r="O65" s="23"/>
      <c r="P65" s="23"/>
      <c r="Q65" s="23"/>
      <c r="R65" s="23"/>
      <c r="S65" s="23"/>
      <c r="T65" s="23"/>
      <c r="U65" s="23"/>
      <c r="V65" s="23"/>
      <c r="W65" s="23"/>
      <c r="X65" s="23"/>
    </row>
    <row r="66" spans="1:24" ht="15" customHeight="1">
      <c r="A66" s="2398" t="str">
        <f>IF(Langue=0,M66,N66)</f>
        <v>Utilities</v>
      </c>
      <c r="B66" s="2399"/>
      <c r="C66" s="2400"/>
      <c r="D66" s="693" t="s">
        <v>613</v>
      </c>
      <c r="E66" s="1534"/>
      <c r="F66" s="1534"/>
      <c r="G66" s="1534"/>
      <c r="H66" s="1534"/>
      <c r="I66" s="1534"/>
      <c r="J66" s="1553">
        <f t="shared" si="7"/>
        <v>0</v>
      </c>
      <c r="K66" s="1554"/>
      <c r="L66" s="22"/>
      <c r="M66" s="743" t="s">
        <v>449</v>
      </c>
      <c r="N66" s="761" t="s">
        <v>1480</v>
      </c>
      <c r="O66" s="22"/>
      <c r="P66" s="22"/>
      <c r="Q66" s="22"/>
      <c r="R66" s="22"/>
      <c r="S66" s="22"/>
      <c r="T66" s="22"/>
      <c r="U66" s="22"/>
      <c r="V66" s="22"/>
      <c r="W66" s="22"/>
      <c r="X66" s="22"/>
    </row>
    <row r="67" spans="1:24" ht="15" customHeight="1">
      <c r="A67" s="2398" t="str">
        <f>IF(Langue=0,M67,N67)</f>
        <v>Wholesale Trade</v>
      </c>
      <c r="B67" s="2399"/>
      <c r="C67" s="2400"/>
      <c r="D67" s="693" t="s">
        <v>660</v>
      </c>
      <c r="E67" s="1548"/>
      <c r="F67" s="1548"/>
      <c r="G67" s="1548"/>
      <c r="H67" s="1548"/>
      <c r="I67" s="1548"/>
      <c r="J67" s="1544">
        <f>SUM(F67:I67)</f>
        <v>0</v>
      </c>
      <c r="K67" s="1540"/>
      <c r="L67" s="22"/>
      <c r="M67" s="743" t="s">
        <v>426</v>
      </c>
      <c r="N67" s="761" t="s">
        <v>1482</v>
      </c>
      <c r="O67" s="22"/>
      <c r="P67" s="22"/>
      <c r="Q67" s="22"/>
      <c r="R67" s="22"/>
      <c r="S67" s="22"/>
      <c r="T67" s="22"/>
      <c r="U67" s="22"/>
      <c r="V67" s="22"/>
      <c r="W67" s="22"/>
      <c r="X67" s="22"/>
    </row>
    <row r="68" spans="1:24" s="184" customFormat="1" ht="30" customHeight="1">
      <c r="A68" s="2364" t="str">
        <f>IF(Langue=0,M68,N68)</f>
        <v>Retail Trade</v>
      </c>
      <c r="B68" s="2365"/>
      <c r="C68" s="2365"/>
      <c r="D68" s="2365"/>
      <c r="E68" s="2366"/>
      <c r="F68" s="2366"/>
      <c r="G68" s="2366"/>
      <c r="H68" s="2366"/>
      <c r="I68" s="2366"/>
      <c r="J68" s="2366"/>
      <c r="K68" s="2380"/>
      <c r="L68" s="23"/>
      <c r="M68" s="743" t="s">
        <v>724</v>
      </c>
      <c r="N68" s="761" t="s">
        <v>1481</v>
      </c>
      <c r="O68" s="23"/>
      <c r="P68" s="23"/>
      <c r="Q68" s="23"/>
      <c r="R68" s="23"/>
      <c r="S68" s="23"/>
      <c r="T68" s="23"/>
      <c r="U68" s="23"/>
      <c r="V68" s="23"/>
      <c r="W68" s="23"/>
      <c r="X68" s="23"/>
    </row>
    <row r="69" spans="1:24" ht="15" customHeight="1">
      <c r="A69" s="1446"/>
      <c r="B69" s="2346" t="str">
        <f>IF(Langue=0,M69,N69)</f>
        <v>Food and Beverage Stores</v>
      </c>
      <c r="C69" s="2347"/>
      <c r="D69" s="693" t="s">
        <v>647</v>
      </c>
      <c r="E69" s="1534"/>
      <c r="F69" s="1534"/>
      <c r="G69" s="1534"/>
      <c r="H69" s="1534"/>
      <c r="I69" s="1534"/>
      <c r="J69" s="1535">
        <f>SUM(F69:I69)</f>
        <v>0</v>
      </c>
      <c r="K69" s="1545"/>
      <c r="L69" s="22"/>
      <c r="M69" s="743" t="s">
        <v>450</v>
      </c>
      <c r="N69" s="761" t="s">
        <v>1483</v>
      </c>
      <c r="O69" s="22"/>
      <c r="P69" s="22"/>
      <c r="Q69" s="22"/>
      <c r="R69" s="22"/>
      <c r="S69" s="22"/>
      <c r="T69" s="22"/>
      <c r="U69" s="22"/>
      <c r="V69" s="22"/>
      <c r="W69" s="22"/>
      <c r="X69" s="22"/>
    </row>
    <row r="70" spans="1:24" s="184" customFormat="1" ht="30" customHeight="1">
      <c r="A70" s="596"/>
      <c r="B70" s="2346" t="str">
        <f>IF(Langue=0,M70,N70)</f>
        <v>Health and Personal Care Stores</v>
      </c>
      <c r="C70" s="2347"/>
      <c r="D70" s="693" t="s">
        <v>875</v>
      </c>
      <c r="E70" s="1534"/>
      <c r="F70" s="1534"/>
      <c r="G70" s="1534"/>
      <c r="H70" s="1534"/>
      <c r="I70" s="1534"/>
      <c r="J70" s="1535">
        <f>SUM(F70:I70)</f>
        <v>0</v>
      </c>
      <c r="K70" s="1543"/>
      <c r="L70" s="23"/>
      <c r="M70" s="743" t="s">
        <v>451</v>
      </c>
      <c r="N70" s="761" t="s">
        <v>1484</v>
      </c>
      <c r="O70" s="23"/>
      <c r="P70" s="23"/>
      <c r="Q70" s="23"/>
      <c r="R70" s="23"/>
      <c r="S70" s="23"/>
      <c r="T70" s="23"/>
      <c r="U70" s="23"/>
      <c r="V70" s="23"/>
      <c r="W70" s="23"/>
      <c r="X70" s="23"/>
    </row>
    <row r="71" spans="1:24" s="184" customFormat="1" ht="30" customHeight="1">
      <c r="A71" s="596"/>
      <c r="B71" s="2346" t="str">
        <f>IF(Langue=0,M71,N71)</f>
        <v>Motor Vehicle and Parts Dealers</v>
      </c>
      <c r="C71" s="2347"/>
      <c r="D71" s="693" t="s">
        <v>876</v>
      </c>
      <c r="E71" s="1534"/>
      <c r="F71" s="1534"/>
      <c r="G71" s="1534"/>
      <c r="H71" s="1534"/>
      <c r="I71" s="1534"/>
      <c r="J71" s="1535">
        <f>SUM(F71:I71)</f>
        <v>0</v>
      </c>
      <c r="K71" s="1543"/>
      <c r="L71" s="23"/>
      <c r="M71" s="743" t="s">
        <v>941</v>
      </c>
      <c r="N71" s="761" t="s">
        <v>1485</v>
      </c>
      <c r="O71" s="23"/>
      <c r="P71" s="23"/>
      <c r="Q71" s="23"/>
      <c r="R71" s="23"/>
      <c r="S71" s="23"/>
      <c r="T71" s="23"/>
      <c r="U71" s="23"/>
      <c r="V71" s="23"/>
      <c r="W71" s="23"/>
      <c r="X71" s="23"/>
    </row>
    <row r="72" spans="1:24" s="184" customFormat="1" ht="30" customHeight="1">
      <c r="A72" s="596"/>
      <c r="B72" s="2346" t="str">
        <f>IF(Langue=0,M72,N72)</f>
        <v>Building Material and Garden Equipment and Supplies Dealers</v>
      </c>
      <c r="C72" s="2347"/>
      <c r="D72" s="693" t="s">
        <v>877</v>
      </c>
      <c r="E72" s="1534"/>
      <c r="F72" s="1534"/>
      <c r="G72" s="1534"/>
      <c r="H72" s="1534"/>
      <c r="I72" s="1534"/>
      <c r="J72" s="1535">
        <f>SUM(F72:I72)</f>
        <v>0</v>
      </c>
      <c r="K72" s="1543"/>
      <c r="L72" s="23"/>
      <c r="M72" s="743" t="s">
        <v>453</v>
      </c>
      <c r="N72" s="1555" t="s">
        <v>1486</v>
      </c>
      <c r="O72" s="23"/>
      <c r="P72" s="23"/>
      <c r="Q72" s="23"/>
      <c r="R72" s="23"/>
      <c r="S72" s="23"/>
      <c r="T72" s="23"/>
      <c r="U72" s="23"/>
      <c r="V72" s="23"/>
      <c r="W72" s="23"/>
      <c r="X72" s="23"/>
    </row>
    <row r="73" spans="1:24" s="184" customFormat="1" ht="15" customHeight="1">
      <c r="A73" s="596"/>
      <c r="B73" s="2346" t="str">
        <f>IF(Langue=0,M73,N73)</f>
        <v>Miscellaneous Store Retailers</v>
      </c>
      <c r="C73" s="2347"/>
      <c r="D73" s="693" t="s">
        <v>878</v>
      </c>
      <c r="E73" s="1534"/>
      <c r="F73" s="1534"/>
      <c r="G73" s="1534"/>
      <c r="H73" s="1534"/>
      <c r="I73" s="1534"/>
      <c r="J73" s="1535">
        <f>SUM(F73:I73)</f>
        <v>0</v>
      </c>
      <c r="K73" s="1542"/>
      <c r="L73" s="23"/>
      <c r="M73" s="743" t="s">
        <v>452</v>
      </c>
      <c r="N73" s="761" t="s">
        <v>1683</v>
      </c>
      <c r="O73" s="23"/>
      <c r="P73" s="23"/>
      <c r="Q73" s="23"/>
      <c r="R73" s="23"/>
      <c r="S73" s="23"/>
      <c r="T73" s="23"/>
      <c r="U73" s="23"/>
      <c r="V73" s="23"/>
      <c r="W73" s="23"/>
      <c r="X73" s="23"/>
    </row>
    <row r="74" spans="1:24" ht="22.5" customHeight="1">
      <c r="A74" s="766"/>
      <c r="B74" s="1455"/>
      <c r="D74" s="693" t="s">
        <v>879</v>
      </c>
      <c r="E74" s="1544">
        <f t="shared" ref="E74:J74" si="9">SUM(E69:E73)</f>
        <v>0</v>
      </c>
      <c r="F74" s="1544">
        <f t="shared" si="9"/>
        <v>0</v>
      </c>
      <c r="G74" s="1544">
        <f t="shared" si="9"/>
        <v>0</v>
      </c>
      <c r="H74" s="1544">
        <f t="shared" si="9"/>
        <v>0</v>
      </c>
      <c r="I74" s="1544">
        <f t="shared" si="9"/>
        <v>0</v>
      </c>
      <c r="J74" s="1544">
        <f t="shared" si="9"/>
        <v>0</v>
      </c>
      <c r="K74" s="1540"/>
      <c r="L74" s="22"/>
      <c r="N74" s="761"/>
      <c r="O74" s="22"/>
      <c r="P74" s="22"/>
      <c r="Q74" s="22"/>
      <c r="R74" s="22"/>
      <c r="S74" s="22"/>
      <c r="T74" s="22"/>
      <c r="U74" s="22"/>
      <c r="V74" s="22"/>
      <c r="W74" s="22"/>
      <c r="X74" s="22"/>
    </row>
    <row r="75" spans="1:24" s="184" customFormat="1" ht="30" customHeight="1">
      <c r="A75" s="2364" t="str">
        <f>IF(Langue=0,M75,N75)</f>
        <v>Accommodation and Food Services</v>
      </c>
      <c r="B75" s="2365"/>
      <c r="C75" s="2365"/>
      <c r="D75" s="2365"/>
      <c r="E75" s="2366"/>
      <c r="F75" s="2366"/>
      <c r="G75" s="2366"/>
      <c r="H75" s="2366"/>
      <c r="I75" s="2366"/>
      <c r="J75" s="2366"/>
      <c r="K75" s="2380"/>
      <c r="L75" s="23"/>
      <c r="M75" s="743" t="s">
        <v>725</v>
      </c>
      <c r="N75" s="761" t="s">
        <v>1488</v>
      </c>
      <c r="O75" s="23"/>
      <c r="P75" s="23"/>
      <c r="Q75" s="23"/>
      <c r="R75" s="23"/>
      <c r="S75" s="23"/>
      <c r="T75" s="23"/>
      <c r="U75" s="23"/>
      <c r="V75" s="23"/>
      <c r="W75" s="23"/>
      <c r="X75" s="23"/>
    </row>
    <row r="76" spans="1:24" ht="15" customHeight="1">
      <c r="A76" s="1446"/>
      <c r="B76" s="2359" t="str">
        <f>IF(Langue=0,M76,N76)</f>
        <v>Accommodation Services</v>
      </c>
      <c r="C76" s="2360"/>
      <c r="D76" s="693" t="s">
        <v>648</v>
      </c>
      <c r="E76" s="1534"/>
      <c r="F76" s="1534"/>
      <c r="G76" s="1534"/>
      <c r="H76" s="1534"/>
      <c r="I76" s="1534"/>
      <c r="J76" s="1535">
        <f t="shared" ref="J76:J82" si="10">SUM(F76:I76)</f>
        <v>0</v>
      </c>
      <c r="K76" s="1545"/>
      <c r="L76" s="22"/>
      <c r="M76" s="743" t="s">
        <v>454</v>
      </c>
      <c r="N76" s="761" t="s">
        <v>1489</v>
      </c>
      <c r="O76" s="22"/>
      <c r="P76" s="22"/>
      <c r="Q76" s="22"/>
      <c r="R76" s="22"/>
      <c r="S76" s="22"/>
      <c r="T76" s="22"/>
      <c r="U76" s="22"/>
      <c r="V76" s="22"/>
      <c r="W76" s="22"/>
      <c r="X76" s="22"/>
    </row>
    <row r="77" spans="1:24" s="184" customFormat="1" ht="30" customHeight="1">
      <c r="A77" s="596"/>
      <c r="B77" s="2346" t="str">
        <f>IF(Langue=0,M77,N77)</f>
        <v>Food Services and Drinking Places</v>
      </c>
      <c r="C77" s="2347"/>
      <c r="D77" s="693" t="s">
        <v>880</v>
      </c>
      <c r="E77" s="1534"/>
      <c r="F77" s="1534"/>
      <c r="G77" s="1534"/>
      <c r="H77" s="1534"/>
      <c r="I77" s="1534"/>
      <c r="J77" s="1535">
        <f t="shared" si="10"/>
        <v>0</v>
      </c>
      <c r="K77" s="1543"/>
      <c r="L77" s="23"/>
      <c r="M77" s="743" t="s">
        <v>455</v>
      </c>
      <c r="N77" s="761" t="s">
        <v>1490</v>
      </c>
      <c r="O77" s="23"/>
      <c r="P77" s="23"/>
      <c r="Q77" s="23"/>
      <c r="R77" s="23"/>
      <c r="S77" s="23"/>
      <c r="T77" s="23"/>
      <c r="U77" s="23"/>
      <c r="V77" s="23"/>
      <c r="W77" s="23"/>
      <c r="X77" s="23"/>
    </row>
    <row r="78" spans="1:24" s="184" customFormat="1" ht="22.5" customHeight="1">
      <c r="A78" s="186"/>
      <c r="B78" s="1455"/>
      <c r="C78" s="1556"/>
      <c r="D78" s="693" t="s">
        <v>881</v>
      </c>
      <c r="E78" s="1553">
        <f t="shared" ref="E78:J78" si="11">SUM(E76:E77)</f>
        <v>0</v>
      </c>
      <c r="F78" s="1553">
        <f t="shared" si="11"/>
        <v>0</v>
      </c>
      <c r="G78" s="1553">
        <f t="shared" si="11"/>
        <v>0</v>
      </c>
      <c r="H78" s="1553">
        <f t="shared" si="11"/>
        <v>0</v>
      </c>
      <c r="I78" s="1553">
        <f t="shared" si="11"/>
        <v>0</v>
      </c>
      <c r="J78" s="1553">
        <f t="shared" si="11"/>
        <v>0</v>
      </c>
      <c r="K78" s="1554"/>
      <c r="L78" s="23"/>
      <c r="M78" s="743"/>
      <c r="N78" s="761"/>
      <c r="O78" s="23"/>
      <c r="P78" s="23"/>
      <c r="Q78" s="23"/>
      <c r="R78" s="23"/>
      <c r="S78" s="23"/>
      <c r="T78" s="23"/>
      <c r="U78" s="23"/>
      <c r="V78" s="23"/>
      <c r="W78" s="23"/>
      <c r="X78" s="23"/>
    </row>
    <row r="79" spans="1:24" s="184" customFormat="1" ht="30" customHeight="1">
      <c r="A79" s="2404" t="str">
        <f>IF(Langue=0,M79,N79)</f>
        <v>Professional, Scientific and Technical Services</v>
      </c>
      <c r="B79" s="2405"/>
      <c r="C79" s="2406"/>
      <c r="D79" s="693" t="s">
        <v>649</v>
      </c>
      <c r="E79" s="1534"/>
      <c r="F79" s="1534"/>
      <c r="G79" s="1534"/>
      <c r="H79" s="1534"/>
      <c r="I79" s="1534"/>
      <c r="J79" s="1553">
        <f t="shared" si="10"/>
        <v>0</v>
      </c>
      <c r="K79" s="1554"/>
      <c r="L79" s="23"/>
      <c r="M79" s="743" t="s">
        <v>456</v>
      </c>
      <c r="N79" s="761" t="s">
        <v>1487</v>
      </c>
      <c r="O79" s="23"/>
      <c r="P79" s="23"/>
      <c r="Q79" s="23"/>
      <c r="R79" s="23"/>
      <c r="S79" s="23"/>
      <c r="T79" s="23"/>
      <c r="U79" s="23"/>
      <c r="V79" s="23"/>
      <c r="W79" s="23"/>
      <c r="X79" s="23"/>
    </row>
    <row r="80" spans="1:24" s="184" customFormat="1" ht="15" customHeight="1">
      <c r="A80" s="2404" t="str">
        <f>IF(Langue=0,M80,N80)</f>
        <v>Management of Companies and Enterprises</v>
      </c>
      <c r="B80" s="2405"/>
      <c r="C80" s="2406"/>
      <c r="D80" s="693" t="s">
        <v>650</v>
      </c>
      <c r="E80" s="1534"/>
      <c r="F80" s="1534"/>
      <c r="G80" s="1534"/>
      <c r="H80" s="1534"/>
      <c r="I80" s="1534"/>
      <c r="J80" s="1553">
        <f t="shared" si="10"/>
        <v>0</v>
      </c>
      <c r="K80" s="1554"/>
      <c r="L80" s="23"/>
      <c r="M80" s="743" t="s">
        <v>457</v>
      </c>
      <c r="N80" s="761" t="s">
        <v>1491</v>
      </c>
      <c r="O80" s="23"/>
      <c r="P80" s="23"/>
      <c r="Q80" s="23"/>
      <c r="R80" s="23"/>
      <c r="S80" s="23"/>
      <c r="T80" s="23"/>
      <c r="U80" s="23"/>
      <c r="V80" s="23"/>
      <c r="W80" s="23"/>
      <c r="X80" s="23"/>
    </row>
    <row r="81" spans="1:24" s="184" customFormat="1" ht="30" customHeight="1">
      <c r="A81" s="2404" t="str">
        <f>IF(Langue=0,M81,N81)</f>
        <v>Administrative and Support, Waste Management and Remediation Services</v>
      </c>
      <c r="B81" s="2405"/>
      <c r="C81" s="2406"/>
      <c r="D81" s="693" t="s">
        <v>661</v>
      </c>
      <c r="E81" s="1534"/>
      <c r="F81" s="1534"/>
      <c r="G81" s="1534"/>
      <c r="H81" s="1534"/>
      <c r="I81" s="1534"/>
      <c r="J81" s="1553">
        <f t="shared" si="10"/>
        <v>0</v>
      </c>
      <c r="K81" s="1554"/>
      <c r="L81" s="23"/>
      <c r="M81" s="743" t="s">
        <v>458</v>
      </c>
      <c r="N81" s="761" t="s">
        <v>1492</v>
      </c>
      <c r="O81" s="23"/>
      <c r="P81" s="23"/>
      <c r="Q81" s="23"/>
      <c r="R81" s="23"/>
      <c r="S81" s="23"/>
      <c r="T81" s="23"/>
      <c r="U81" s="23"/>
      <c r="V81" s="23"/>
      <c r="W81" s="23"/>
      <c r="X81" s="23"/>
    </row>
    <row r="82" spans="1:24" s="184" customFormat="1" ht="15" customHeight="1">
      <c r="A82" s="2404" t="str">
        <f>IF(Langue=0,M82,N82)</f>
        <v>Educational Services</v>
      </c>
      <c r="B82" s="2405"/>
      <c r="C82" s="2406"/>
      <c r="D82" s="693" t="s">
        <v>727</v>
      </c>
      <c r="E82" s="1548"/>
      <c r="F82" s="1548"/>
      <c r="G82" s="1548"/>
      <c r="H82" s="1548"/>
      <c r="I82" s="1548"/>
      <c r="J82" s="1544">
        <f t="shared" si="10"/>
        <v>0</v>
      </c>
      <c r="K82" s="1540"/>
      <c r="L82" s="23"/>
      <c r="M82" s="743" t="s">
        <v>459</v>
      </c>
      <c r="N82" s="761" t="s">
        <v>1493</v>
      </c>
      <c r="O82" s="23"/>
      <c r="P82" s="23"/>
      <c r="Q82" s="23"/>
      <c r="R82" s="23"/>
      <c r="S82" s="23"/>
      <c r="T82" s="23"/>
      <c r="U82" s="23"/>
      <c r="V82" s="23"/>
      <c r="W82" s="23"/>
      <c r="X82" s="23"/>
    </row>
    <row r="83" spans="1:24" s="184" customFormat="1" ht="30" customHeight="1">
      <c r="A83" s="2364" t="str">
        <f>IF(Langue=0,M83,N83)</f>
        <v>Health Care and Social Assistance</v>
      </c>
      <c r="B83" s="2365"/>
      <c r="C83" s="2365"/>
      <c r="D83" s="2366"/>
      <c r="E83" s="2366"/>
      <c r="F83" s="2366"/>
      <c r="G83" s="2366"/>
      <c r="H83" s="2366"/>
      <c r="I83" s="2366"/>
      <c r="J83" s="2366"/>
      <c r="K83" s="2367"/>
      <c r="L83" s="23"/>
      <c r="M83" s="743" t="s">
        <v>726</v>
      </c>
      <c r="N83" s="761" t="s">
        <v>1494</v>
      </c>
      <c r="O83" s="23"/>
      <c r="P83" s="23"/>
      <c r="Q83" s="23"/>
      <c r="R83" s="23"/>
      <c r="S83" s="23"/>
      <c r="T83" s="23"/>
      <c r="U83" s="23"/>
      <c r="V83" s="23"/>
      <c r="W83" s="23"/>
      <c r="X83" s="23"/>
    </row>
    <row r="84" spans="1:24" s="184" customFormat="1" ht="30" customHeight="1">
      <c r="A84" s="596"/>
      <c r="B84" s="2346" t="str">
        <f>IF(Langue=0,M84,N84)</f>
        <v>Nursing and Residential Care Facilities</v>
      </c>
      <c r="C84" s="2347"/>
      <c r="D84" s="693" t="s">
        <v>762</v>
      </c>
      <c r="E84" s="1534"/>
      <c r="F84" s="1534"/>
      <c r="G84" s="1534"/>
      <c r="H84" s="1534"/>
      <c r="I84" s="1534"/>
      <c r="J84" s="1535">
        <f>SUM(F84:I84)</f>
        <v>0</v>
      </c>
      <c r="K84" s="1543"/>
      <c r="L84" s="23"/>
      <c r="M84" s="743" t="s">
        <v>460</v>
      </c>
      <c r="N84" s="761" t="s">
        <v>1495</v>
      </c>
      <c r="O84" s="23"/>
      <c r="P84" s="23"/>
      <c r="Q84" s="23"/>
      <c r="R84" s="23"/>
      <c r="S84" s="23"/>
      <c r="T84" s="23"/>
      <c r="U84" s="23"/>
      <c r="V84" s="23"/>
      <c r="W84" s="23"/>
      <c r="X84" s="23"/>
    </row>
    <row r="85" spans="1:24" s="184" customFormat="1" ht="15" customHeight="1">
      <c r="A85" s="596"/>
      <c r="B85" s="2346" t="str">
        <f>IF(Langue=0,M85,N85)</f>
        <v>Other Care Facilities</v>
      </c>
      <c r="C85" s="2347"/>
      <c r="D85" s="693" t="s">
        <v>882</v>
      </c>
      <c r="E85" s="1534"/>
      <c r="F85" s="1534"/>
      <c r="G85" s="1534"/>
      <c r="H85" s="1534"/>
      <c r="I85" s="1534"/>
      <c r="J85" s="1535">
        <f>SUM(F85:I85)</f>
        <v>0</v>
      </c>
      <c r="K85" s="1543"/>
      <c r="L85" s="23"/>
      <c r="M85" s="743" t="s">
        <v>461</v>
      </c>
      <c r="N85" s="761" t="s">
        <v>1496</v>
      </c>
      <c r="O85" s="23"/>
      <c r="P85" s="23"/>
      <c r="Q85" s="23"/>
      <c r="R85" s="23"/>
      <c r="S85" s="23"/>
      <c r="T85" s="23"/>
      <c r="U85" s="23"/>
      <c r="V85" s="23"/>
      <c r="W85" s="23"/>
      <c r="X85" s="23"/>
    </row>
    <row r="86" spans="1:24" s="184" customFormat="1" ht="22.5" customHeight="1">
      <c r="A86" s="186"/>
      <c r="B86" s="1455"/>
      <c r="C86" s="1556"/>
      <c r="D86" s="693" t="s">
        <v>883</v>
      </c>
      <c r="E86" s="1553">
        <f t="shared" ref="E86:J86" si="12">SUM(E84:E85)</f>
        <v>0</v>
      </c>
      <c r="F86" s="1553">
        <f t="shared" si="12"/>
        <v>0</v>
      </c>
      <c r="G86" s="1553">
        <f t="shared" si="12"/>
        <v>0</v>
      </c>
      <c r="H86" s="1553">
        <f t="shared" si="12"/>
        <v>0</v>
      </c>
      <c r="I86" s="1553">
        <f t="shared" si="12"/>
        <v>0</v>
      </c>
      <c r="J86" s="1553">
        <f t="shared" si="12"/>
        <v>0</v>
      </c>
      <c r="K86" s="1554"/>
      <c r="L86" s="23"/>
      <c r="M86" s="743"/>
      <c r="N86" s="761"/>
      <c r="O86" s="23"/>
      <c r="P86" s="23"/>
      <c r="Q86" s="23"/>
      <c r="R86" s="23"/>
      <c r="S86" s="23"/>
      <c r="T86" s="23"/>
      <c r="U86" s="23"/>
      <c r="V86" s="23"/>
      <c r="W86" s="23"/>
      <c r="X86" s="23"/>
    </row>
    <row r="87" spans="1:24" s="95" customFormat="1" ht="15" customHeight="1">
      <c r="A87" s="2401" t="str">
        <f>IF(Langue=0,M87,N87)</f>
        <v>Arts, Entertainment and Recreation</v>
      </c>
      <c r="B87" s="2402"/>
      <c r="C87" s="2403"/>
      <c r="D87" s="693" t="s">
        <v>763</v>
      </c>
      <c r="E87" s="1534"/>
      <c r="F87" s="1534"/>
      <c r="G87" s="1534"/>
      <c r="H87" s="1534"/>
      <c r="I87" s="1534"/>
      <c r="J87" s="1553">
        <f>SUM(F87:I87)</f>
        <v>0</v>
      </c>
      <c r="K87" s="1554"/>
      <c r="L87" s="70"/>
      <c r="M87" s="743" t="s">
        <v>462</v>
      </c>
      <c r="N87" s="761" t="s">
        <v>1497</v>
      </c>
      <c r="O87" s="70"/>
      <c r="P87" s="70"/>
      <c r="Q87" s="70"/>
      <c r="R87" s="70"/>
      <c r="S87" s="70"/>
      <c r="T87" s="70"/>
      <c r="U87" s="70"/>
      <c r="V87" s="70"/>
      <c r="W87" s="70"/>
      <c r="X87" s="70"/>
    </row>
    <row r="88" spans="1:24" s="184" customFormat="1" ht="30" customHeight="1">
      <c r="A88" s="2404" t="str">
        <f>IF(Langue=0,M88,N88)</f>
        <v>Other Services (except public administration)</v>
      </c>
      <c r="B88" s="2405"/>
      <c r="C88" s="2406"/>
      <c r="D88" s="693" t="s">
        <v>764</v>
      </c>
      <c r="E88" s="1534"/>
      <c r="F88" s="1534"/>
      <c r="G88" s="1534"/>
      <c r="H88" s="1534"/>
      <c r="I88" s="1534"/>
      <c r="J88" s="1553">
        <f>SUM(F88:I88)</f>
        <v>0</v>
      </c>
      <c r="K88" s="1554"/>
      <c r="L88" s="23"/>
      <c r="M88" s="743" t="s">
        <v>463</v>
      </c>
      <c r="N88" s="761" t="s">
        <v>1684</v>
      </c>
      <c r="O88" s="23"/>
      <c r="P88" s="23"/>
      <c r="Q88" s="23"/>
      <c r="R88" s="23"/>
      <c r="S88" s="23"/>
      <c r="T88" s="23"/>
      <c r="U88" s="23"/>
      <c r="V88" s="23"/>
      <c r="W88" s="23"/>
      <c r="X88" s="23"/>
    </row>
    <row r="89" spans="1:24" ht="22.5" customHeight="1">
      <c r="A89" s="2370" t="str">
        <f>IF(Langue=0,M89,N89)</f>
        <v>TOTAL COMMERCIAL LOANS</v>
      </c>
      <c r="B89" s="2370"/>
      <c r="C89" s="2370"/>
      <c r="D89" s="693" t="s">
        <v>833</v>
      </c>
      <c r="E89" s="1557">
        <f t="shared" ref="E89:J89" si="13">SUM(E15,E20,E30,E41,E64,E65,E66,E67,E74,E79,E80,E81,E82,E87,E88,E86,E78)</f>
        <v>0</v>
      </c>
      <c r="F89" s="1544">
        <f t="shared" si="13"/>
        <v>0</v>
      </c>
      <c r="G89" s="1544">
        <f t="shared" si="13"/>
        <v>0</v>
      </c>
      <c r="H89" s="1544">
        <f t="shared" si="13"/>
        <v>0</v>
      </c>
      <c r="I89" s="1557">
        <f t="shared" si="13"/>
        <v>0</v>
      </c>
      <c r="J89" s="1544">
        <f t="shared" si="13"/>
        <v>0</v>
      </c>
      <c r="K89" s="1558">
        <f>SUM(K15:K41,K64:K88)</f>
        <v>0</v>
      </c>
      <c r="L89" s="22"/>
      <c r="M89" s="743" t="s">
        <v>695</v>
      </c>
      <c r="N89" s="761" t="s">
        <v>1249</v>
      </c>
      <c r="O89" s="22"/>
      <c r="P89" s="22"/>
      <c r="Q89" s="22"/>
      <c r="R89" s="22"/>
      <c r="S89" s="22"/>
      <c r="T89" s="22"/>
      <c r="U89" s="22"/>
      <c r="V89" s="22"/>
      <c r="W89" s="22"/>
      <c r="X89" s="22"/>
    </row>
    <row r="90" spans="1:24">
      <c r="A90" s="2371"/>
      <c r="B90" s="2372"/>
      <c r="C90" s="2372"/>
      <c r="D90" s="2372"/>
      <c r="E90" s="2372"/>
      <c r="F90" s="2372"/>
      <c r="G90" s="2372"/>
      <c r="H90" s="2372"/>
      <c r="I90" s="2372"/>
      <c r="J90" s="2372"/>
      <c r="K90" s="2373"/>
      <c r="L90" s="22"/>
      <c r="N90" s="761"/>
      <c r="O90" s="22"/>
      <c r="P90" s="22"/>
      <c r="Q90" s="22"/>
      <c r="R90" s="22"/>
      <c r="S90" s="22"/>
      <c r="T90" s="22"/>
      <c r="U90" s="22"/>
      <c r="V90" s="22"/>
      <c r="W90" s="22"/>
      <c r="X90" s="22"/>
    </row>
    <row r="91" spans="1:24">
      <c r="A91" s="2361">
        <f>A47+1</f>
        <v>33</v>
      </c>
      <c r="B91" s="2362"/>
      <c r="C91" s="2362"/>
      <c r="D91" s="2362"/>
      <c r="E91" s="2362"/>
      <c r="F91" s="2362"/>
      <c r="G91" s="2362"/>
      <c r="H91" s="2362"/>
      <c r="I91" s="2362"/>
      <c r="J91" s="2362"/>
      <c r="K91" s="2363"/>
      <c r="N91" s="761"/>
    </row>
    <row r="92" spans="1:24">
      <c r="N92" s="761"/>
    </row>
    <row r="93" spans="1:24">
      <c r="N93" s="761"/>
    </row>
    <row r="94" spans="1:24">
      <c r="I94" s="1559"/>
      <c r="M94" s="1560" t="s">
        <v>414</v>
      </c>
      <c r="N94" s="1561" t="s">
        <v>1467</v>
      </c>
    </row>
    <row r="95" spans="1:24">
      <c r="M95" s="763" t="s">
        <v>415</v>
      </c>
      <c r="N95" s="708" t="s">
        <v>1466</v>
      </c>
    </row>
    <row r="96" spans="1:24">
      <c r="M96" s="763" t="s">
        <v>836</v>
      </c>
      <c r="N96" s="708" t="s">
        <v>1656</v>
      </c>
    </row>
    <row r="97" spans="13:14">
      <c r="M97" s="763" t="s">
        <v>416</v>
      </c>
      <c r="N97" s="708" t="s">
        <v>1563</v>
      </c>
    </row>
    <row r="98" spans="13:14">
      <c r="M98" s="763" t="s">
        <v>417</v>
      </c>
      <c r="N98" s="708" t="s">
        <v>1564</v>
      </c>
    </row>
    <row r="99" spans="13:14">
      <c r="M99" s="763" t="s">
        <v>418</v>
      </c>
      <c r="N99" s="708" t="s">
        <v>1565</v>
      </c>
    </row>
    <row r="100" spans="13:14">
      <c r="M100" s="758" t="s">
        <v>94</v>
      </c>
      <c r="N100" s="1562" t="s">
        <v>1566</v>
      </c>
    </row>
  </sheetData>
  <sheetProtection algorithmName="SHA-512" hashValue="VAXPoNV4/Tn43ZPQ48YtfQFXYNTEA0UfWbHtyGY9tc6S8/1mg+FU4ct9wz4v5fUe4sqV7GIYNyRNnJ/XsCs71w==" saltValue="IaLRN2U++6bxX9CUAtwvZA==" spinCount="100000" sheet="1" objects="1" scenarios="1"/>
  <mergeCells count="82">
    <mergeCell ref="A87:C87"/>
    <mergeCell ref="A88:C88"/>
    <mergeCell ref="A65:C65"/>
    <mergeCell ref="A66:C66"/>
    <mergeCell ref="A79:C79"/>
    <mergeCell ref="A80:C80"/>
    <mergeCell ref="B84:C84"/>
    <mergeCell ref="B71:C71"/>
    <mergeCell ref="B72:C72"/>
    <mergeCell ref="B77:C77"/>
    <mergeCell ref="A81:C81"/>
    <mergeCell ref="A82:C82"/>
    <mergeCell ref="B73:C73"/>
    <mergeCell ref="B85:C85"/>
    <mergeCell ref="B69:C69"/>
    <mergeCell ref="B76:C76"/>
    <mergeCell ref="B63:C63"/>
    <mergeCell ref="A58:K58"/>
    <mergeCell ref="A68:K68"/>
    <mergeCell ref="B64:C64"/>
    <mergeCell ref="A67:C67"/>
    <mergeCell ref="B61:C61"/>
    <mergeCell ref="B60:C60"/>
    <mergeCell ref="F55:J55"/>
    <mergeCell ref="K55:K56"/>
    <mergeCell ref="E55:E56"/>
    <mergeCell ref="B62:C62"/>
    <mergeCell ref="A1:I1"/>
    <mergeCell ref="A10:D10"/>
    <mergeCell ref="A2:K2"/>
    <mergeCell ref="A3:K3"/>
    <mergeCell ref="A4:K4"/>
    <mergeCell ref="A5:K5"/>
    <mergeCell ref="A6:K6"/>
    <mergeCell ref="E8:E9"/>
    <mergeCell ref="F8:J8"/>
    <mergeCell ref="K8:K9"/>
    <mergeCell ref="A7:K7"/>
    <mergeCell ref="A8:D9"/>
    <mergeCell ref="A11:K11"/>
    <mergeCell ref="A16:K16"/>
    <mergeCell ref="A51:K51"/>
    <mergeCell ref="A52:K52"/>
    <mergeCell ref="A53:K53"/>
    <mergeCell ref="B12:C12"/>
    <mergeCell ref="B13:C13"/>
    <mergeCell ref="B14:C14"/>
    <mergeCell ref="B15:C15"/>
    <mergeCell ref="A31:K31"/>
    <mergeCell ref="B17:C17"/>
    <mergeCell ref="A91:K91"/>
    <mergeCell ref="A83:K83"/>
    <mergeCell ref="A21:K21"/>
    <mergeCell ref="B32:K32"/>
    <mergeCell ref="A89:C89"/>
    <mergeCell ref="A90:K90"/>
    <mergeCell ref="B37:K37"/>
    <mergeCell ref="A48:K48"/>
    <mergeCell ref="A49:K49"/>
    <mergeCell ref="A50:K50"/>
    <mergeCell ref="A42:K43"/>
    <mergeCell ref="A44:K46"/>
    <mergeCell ref="A47:K47"/>
    <mergeCell ref="B28:C28"/>
    <mergeCell ref="B27:C27"/>
    <mergeCell ref="A75:K75"/>
    <mergeCell ref="B70:C70"/>
    <mergeCell ref="B18:C18"/>
    <mergeCell ref="B22:C22"/>
    <mergeCell ref="B23:C23"/>
    <mergeCell ref="B24:C24"/>
    <mergeCell ref="B25:C25"/>
    <mergeCell ref="B26:C26"/>
    <mergeCell ref="B19:C19"/>
    <mergeCell ref="B30:C30"/>
    <mergeCell ref="B20:C20"/>
    <mergeCell ref="B41:C41"/>
    <mergeCell ref="B29:C29"/>
    <mergeCell ref="A54:K54"/>
    <mergeCell ref="A55:D56"/>
    <mergeCell ref="A57:D57"/>
    <mergeCell ref="B59:C59"/>
  </mergeCells>
  <hyperlinks>
    <hyperlink ref="I89" location="_P120005004" tooltip="Annexe\Schedule 1200" display="_1200_050_04" xr:uid="{00000000-0004-0000-1500-000000000000}"/>
    <hyperlink ref="K89" location="_P120005007" tooltip="Annexe\Schedule 1200" display="_1200_050_07" xr:uid="{00000000-0004-0000-1500-000001000000}"/>
    <hyperlink ref="E89" location="_P120005008" tooltip="Annexe\Schedule 1200" display="_1200_050_08" xr:uid="{00000000-0004-0000-1500-000002000000}"/>
  </hyperlinks>
  <printOptions horizontalCentered="1"/>
  <pageMargins left="0.39370078740157499" right="0.39370078740157499" top="1.11555118110236" bottom="0.59055118110236204" header="0.31496062992126" footer="0"/>
  <pageSetup scale="66" orientation="portrait" r:id="rId1"/>
  <rowBreaks count="1" manualBreakCount="1">
    <brk id="47" max="10" man="1"/>
  </rowBreaks>
  <ignoredErrors>
    <ignoredError sqref="E10:K10 E57:K57"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6" id="{00000000-000E-0000-1500-000006000000}">
            <xm:f>'\Coopératives\[Formulaire COOP_ 2015_VF_1.1.1.xlsx]Feuil1'!#REF!=0</xm:f>
            <x14:dxf>
              <font>
                <color theme="0"/>
              </font>
            </x14:dxf>
          </x14:cfRule>
          <xm:sqref>A4:B4</xm:sqref>
        </x14:conditionalFormatting>
        <x14:conditionalFormatting xmlns:xm="http://schemas.microsoft.com/office/excel/2006/main">
          <x14:cfRule type="expression" priority="5" id="{00000000-000E-0000-1500-000005000000}">
            <xm:f>'\Coopératives\[Formulaire COOP_ 2015_VF_1.1.1.xlsx]Feuil1'!#REF!=0</xm:f>
            <x14:dxf>
              <font>
                <color theme="0"/>
              </font>
            </x14:dxf>
          </x14:cfRule>
          <xm:sqref>A6:B6</xm:sqref>
        </x14:conditionalFormatting>
        <x14:conditionalFormatting xmlns:xm="http://schemas.microsoft.com/office/excel/2006/main">
          <x14:cfRule type="expression" priority="2" id="{00000000-000E-0000-1500-000002000000}">
            <xm:f>'\Coopératives\[Formulaire COOP_ 2015_VF_1.1.1.xlsx]Feuil1'!#REF!=0</xm:f>
            <x14:dxf>
              <font>
                <color theme="0"/>
              </font>
            </x14:dxf>
          </x14:cfRule>
          <xm:sqref>A51</xm:sqref>
        </x14:conditionalFormatting>
        <x14:conditionalFormatting xmlns:xm="http://schemas.microsoft.com/office/excel/2006/main">
          <x14:cfRule type="expression" priority="1" id="{00000000-000E-0000-1500-000001000000}">
            <xm:f>'\Coopératives\[Formulaire COOP_ 2015_VF_1.1.1.xlsx]Feuil1'!#REF!=0</xm:f>
            <x14:dxf>
              <font>
                <color theme="0"/>
              </font>
            </x14:dxf>
          </x14:cfRule>
          <xm:sqref>A53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32">
    <tabColor rgb="FF92D050"/>
  </sheetPr>
  <dimension ref="A1:H43"/>
  <sheetViews>
    <sheetView zoomScale="90" zoomScaleNormal="90" workbookViewId="0">
      <selection sqref="A1:B1"/>
    </sheetView>
  </sheetViews>
  <sheetFormatPr baseColWidth="10" defaultColWidth="0" defaultRowHeight="15" outlineLevelCol="1"/>
  <cols>
    <col min="1" max="1" width="44.140625" style="929" customWidth="1"/>
    <col min="2" max="2" width="6" style="929" customWidth="1"/>
    <col min="3" max="4" width="20.7109375" style="929" customWidth="1"/>
    <col min="5" max="5" width="1.42578125" style="929" customWidth="1"/>
    <col min="6" max="6" width="32.5703125" style="929" hidden="1" customWidth="1" outlineLevel="1"/>
    <col min="7" max="7" width="25.7109375" style="929" hidden="1" customWidth="1" outlineLevel="1"/>
    <col min="8" max="8" width="0" style="929" hidden="1" customWidth="1" collapsed="1"/>
    <col min="9" max="16384" width="11.42578125" style="929" hidden="1"/>
  </cols>
  <sheetData>
    <row r="1" spans="1:7" ht="24" customHeight="1">
      <c r="A1" s="1779" t="str">
        <f>Identification!A14</f>
        <v>QUÉBEC CHARTERED COMPANY</v>
      </c>
      <c r="B1" s="1780"/>
      <c r="C1" s="951"/>
      <c r="D1" s="232" t="str">
        <f>Identification!A15</f>
        <v>ANNUAL STATEMENT</v>
      </c>
    </row>
    <row r="2" spans="1:7">
      <c r="A2" s="2172" t="str">
        <f>IF(Langue=0,"ANNEXE "&amp;'T des M - T of C'!A26,"SCHEDULE "&amp;'T des M - T of C'!A26)</f>
        <v>SCHEDULE 1250.1</v>
      </c>
      <c r="B2" s="2173"/>
      <c r="C2" s="2173"/>
      <c r="D2" s="2174"/>
    </row>
    <row r="3" spans="1:7" ht="22.5" customHeight="1">
      <c r="A3" s="1940">
        <f>'300'!$A$3</f>
        <v>0</v>
      </c>
      <c r="B3" s="1941"/>
      <c r="C3" s="1941"/>
      <c r="D3" s="1942"/>
    </row>
    <row r="4" spans="1:7" ht="22.5" customHeight="1">
      <c r="A4" s="1767" t="str">
        <f>UPPER('T des M - T of C'!B26)</f>
        <v>SUMMARY OF COMMERCIAL LOANS BY AMOUNT</v>
      </c>
      <c r="B4" s="1768"/>
      <c r="C4" s="1768"/>
      <c r="D4" s="1769"/>
    </row>
    <row r="5" spans="1:7" ht="22.5" customHeight="1">
      <c r="A5" s="1946" t="str">
        <f>IF(Langue=0,"au "&amp;Identification!J19,"As at "&amp;Identification!J19)</f>
        <v xml:space="preserve">As at </v>
      </c>
      <c r="B5" s="1947"/>
      <c r="C5" s="1947"/>
      <c r="D5" s="1948"/>
    </row>
    <row r="6" spans="1:7" ht="15" customHeight="1">
      <c r="A6" s="2169" t="str">
        <f>IF(Langue=0,F6,G6)</f>
        <v>($000)</v>
      </c>
      <c r="B6" s="2170"/>
      <c r="C6" s="2170"/>
      <c r="D6" s="2171"/>
      <c r="F6" s="929" t="s">
        <v>325</v>
      </c>
      <c r="G6" s="157" t="s">
        <v>970</v>
      </c>
    </row>
    <row r="7" spans="1:7" ht="11.25" customHeight="1">
      <c r="A7" s="2178"/>
      <c r="B7" s="2179" t="s">
        <v>196</v>
      </c>
      <c r="C7" s="2179"/>
      <c r="D7" s="2180"/>
      <c r="G7" s="157"/>
    </row>
    <row r="8" spans="1:7" ht="15" customHeight="1">
      <c r="A8" s="1943" t="str">
        <f>IF(Langue=0,F8,G8)</f>
        <v>STRATA</v>
      </c>
      <c r="B8" s="1945"/>
      <c r="C8" s="2410" t="str">
        <f>IF(Langue=0,F9,G9)</f>
        <v>Number</v>
      </c>
      <c r="D8" s="2410" t="str">
        <f>IF(Langue=0,F10,G10)</f>
        <v>Net Balance Sheet Value</v>
      </c>
      <c r="F8" s="950" t="s">
        <v>409</v>
      </c>
      <c r="G8" s="174" t="s">
        <v>1202</v>
      </c>
    </row>
    <row r="9" spans="1:7" ht="15" customHeight="1">
      <c r="A9" s="2184"/>
      <c r="B9" s="2341"/>
      <c r="C9" s="2411"/>
      <c r="D9" s="2411"/>
      <c r="F9" s="928" t="s">
        <v>151</v>
      </c>
      <c r="G9" s="398" t="s">
        <v>1191</v>
      </c>
    </row>
    <row r="10" spans="1:7">
      <c r="A10" s="2184"/>
      <c r="B10" s="2341"/>
      <c r="C10" s="2411"/>
      <c r="D10" s="2411"/>
      <c r="F10" s="1019" t="s">
        <v>2403</v>
      </c>
      <c r="G10" s="639" t="s">
        <v>1466</v>
      </c>
    </row>
    <row r="11" spans="1:7">
      <c r="A11" s="2296"/>
      <c r="B11" s="2296"/>
      <c r="C11" s="536" t="s">
        <v>376</v>
      </c>
      <c r="D11" s="536" t="s">
        <v>394</v>
      </c>
      <c r="G11" s="157"/>
    </row>
    <row r="12" spans="1:7" s="967" customFormat="1" ht="15" customHeight="1">
      <c r="A12" s="583" t="str">
        <f>IF(Langue=0,F12,G12)</f>
        <v>0 to 350</v>
      </c>
      <c r="B12" s="512" t="s">
        <v>385</v>
      </c>
      <c r="C12" s="1208"/>
      <c r="D12" s="1229"/>
      <c r="F12" s="929" t="s">
        <v>800</v>
      </c>
      <c r="G12" s="157" t="s">
        <v>1248</v>
      </c>
    </row>
    <row r="13" spans="1:7" s="967" customFormat="1" ht="15" customHeight="1">
      <c r="A13" s="583" t="str">
        <f>IF(Langue=0,F13,G13)</f>
        <v>Over 350 to 1,000</v>
      </c>
      <c r="B13" s="512" t="s">
        <v>194</v>
      </c>
      <c r="C13" s="1208"/>
      <c r="D13" s="1229"/>
      <c r="F13" s="929" t="s">
        <v>801</v>
      </c>
      <c r="G13" s="157" t="s">
        <v>1280</v>
      </c>
    </row>
    <row r="14" spans="1:7" s="967" customFormat="1">
      <c r="A14" s="583" t="str">
        <f>IF(Langue=0,F14,G14)</f>
        <v>Over 1,000 to 5,000</v>
      </c>
      <c r="B14" s="512" t="s">
        <v>195</v>
      </c>
      <c r="C14" s="1208"/>
      <c r="D14" s="1229"/>
      <c r="F14" s="929" t="s">
        <v>802</v>
      </c>
      <c r="G14" s="157" t="s">
        <v>1205</v>
      </c>
    </row>
    <row r="15" spans="1:7" s="967" customFormat="1">
      <c r="A15" s="583" t="str">
        <f>IF(Langue=0,F15,G15)</f>
        <v>Over 5,000</v>
      </c>
      <c r="B15" s="512" t="s">
        <v>200</v>
      </c>
      <c r="C15" s="1208"/>
      <c r="D15" s="1229"/>
      <c r="F15" s="929" t="s">
        <v>410</v>
      </c>
      <c r="G15" s="157" t="s">
        <v>1206</v>
      </c>
    </row>
    <row r="16" spans="1:7" s="939" customFormat="1" ht="22.5" customHeight="1">
      <c r="A16" s="1027" t="str">
        <f>IF(Langue=0,F16,G16)</f>
        <v>TOTAL COMMERCIAL LOANS</v>
      </c>
      <c r="B16" s="510" t="s">
        <v>386</v>
      </c>
      <c r="C16" s="1533">
        <f>SUM(C12:C15)</f>
        <v>0</v>
      </c>
      <c r="D16" s="1105">
        <f>SUM(D12:D15)</f>
        <v>0</v>
      </c>
      <c r="F16" s="929" t="s">
        <v>695</v>
      </c>
      <c r="G16" s="157" t="s">
        <v>1249</v>
      </c>
    </row>
    <row r="17" spans="1:4">
      <c r="A17" s="2297"/>
      <c r="B17" s="2298"/>
      <c r="C17" s="2299"/>
      <c r="D17" s="2300"/>
    </row>
    <row r="18" spans="1:4">
      <c r="A18" s="2301"/>
      <c r="B18" s="2299"/>
      <c r="C18" s="2299"/>
      <c r="D18" s="2300"/>
    </row>
    <row r="19" spans="1:4">
      <c r="A19" s="2301"/>
      <c r="B19" s="2299"/>
      <c r="C19" s="2299"/>
      <c r="D19" s="2300"/>
    </row>
    <row r="20" spans="1:4">
      <c r="A20" s="2301"/>
      <c r="B20" s="2299"/>
      <c r="C20" s="2299"/>
      <c r="D20" s="2300"/>
    </row>
    <row r="21" spans="1:4">
      <c r="A21" s="2301"/>
      <c r="B21" s="2299"/>
      <c r="C21" s="2299"/>
      <c r="D21" s="2300"/>
    </row>
    <row r="22" spans="1:4">
      <c r="A22" s="928"/>
      <c r="D22" s="930"/>
    </row>
    <row r="23" spans="1:4">
      <c r="A23" s="928"/>
      <c r="D23" s="930"/>
    </row>
    <row r="24" spans="1:4">
      <c r="A24" s="928"/>
      <c r="D24" s="930"/>
    </row>
    <row r="25" spans="1:4">
      <c r="A25" s="928"/>
      <c r="D25" s="930"/>
    </row>
    <row r="26" spans="1:4">
      <c r="A26" s="928"/>
      <c r="D26" s="930"/>
    </row>
    <row r="27" spans="1:4">
      <c r="A27" s="928"/>
      <c r="D27" s="930"/>
    </row>
    <row r="28" spans="1:4">
      <c r="A28" s="928"/>
      <c r="D28" s="930"/>
    </row>
    <row r="29" spans="1:4">
      <c r="A29" s="928"/>
      <c r="D29" s="930"/>
    </row>
    <row r="30" spans="1:4">
      <c r="A30" s="928"/>
      <c r="D30" s="930"/>
    </row>
    <row r="31" spans="1:4">
      <c r="A31" s="928"/>
      <c r="D31" s="930"/>
    </row>
    <row r="32" spans="1:4">
      <c r="A32" s="928"/>
      <c r="D32" s="930"/>
    </row>
    <row r="33" spans="1:4">
      <c r="A33" s="928"/>
      <c r="D33" s="930"/>
    </row>
    <row r="34" spans="1:4">
      <c r="A34" s="928"/>
      <c r="D34" s="930"/>
    </row>
    <row r="35" spans="1:4">
      <c r="A35" s="928"/>
      <c r="D35" s="930"/>
    </row>
    <row r="36" spans="1:4">
      <c r="A36" s="928"/>
      <c r="D36" s="930"/>
    </row>
    <row r="37" spans="1:4">
      <c r="A37" s="928"/>
      <c r="D37" s="930"/>
    </row>
    <row r="38" spans="1:4">
      <c r="A38" s="928"/>
      <c r="D38" s="930"/>
    </row>
    <row r="39" spans="1:4">
      <c r="A39" s="928"/>
      <c r="D39" s="930"/>
    </row>
    <row r="40" spans="1:4">
      <c r="A40" s="928"/>
      <c r="D40" s="930"/>
    </row>
    <row r="41" spans="1:4">
      <c r="A41" s="928"/>
      <c r="D41" s="930"/>
    </row>
    <row r="42" spans="1:4">
      <c r="A42" s="1752">
        <f>+'1250'!A91:K91+1</f>
        <v>34</v>
      </c>
      <c r="B42" s="1753"/>
      <c r="C42" s="1753"/>
      <c r="D42" s="1754"/>
    </row>
    <row r="43" spans="1:4">
      <c r="A43" s="951"/>
      <c r="B43" s="951"/>
      <c r="C43" s="951"/>
      <c r="D43" s="951"/>
    </row>
  </sheetData>
  <sheetProtection algorithmName="SHA-512" hashValue="AxSLsvbPVj3ivz7z1UqAVMPzod9mKlpORHh3aV1azoD9HJHKdDwFmqzO553FHC4qMupK+reQ/BDgsVXlAcEqZw==" saltValue="BHjopIpN2eTroj5My7SGWg==" spinCount="100000" sheet="1" objects="1" scenarios="1"/>
  <mergeCells count="14">
    <mergeCell ref="A1:B1"/>
    <mergeCell ref="A17:D18"/>
    <mergeCell ref="A19:D21"/>
    <mergeCell ref="A42:D42"/>
    <mergeCell ref="A2:D2"/>
    <mergeCell ref="A3:D3"/>
    <mergeCell ref="A6:D6"/>
    <mergeCell ref="A7:D7"/>
    <mergeCell ref="A4:D4"/>
    <mergeCell ref="A5:D5"/>
    <mergeCell ref="A11:B11"/>
    <mergeCell ref="A8:B10"/>
    <mergeCell ref="C8:C10"/>
    <mergeCell ref="D8:D10"/>
  </mergeCells>
  <hyperlinks>
    <hyperlink ref="C16" location="_P120005002" tooltip="Annexe\Schedule 1200" display="_1200_050_02" xr:uid="{00000000-0004-0000-1600-000000000000}"/>
  </hyperlinks>
  <printOptions horizontalCentered="1"/>
  <pageMargins left="0.39370078740157499" right="0.39370078740157499" top="1.11555118110236" bottom="0.59055118110236204" header="0.31496062992126" footer="0.31496062992126"/>
  <pageSetup scale="76" orientation="portrait" r:id="rId1"/>
  <ignoredErrors>
    <ignoredError sqref="B12:B14 C11:D11 B16"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34">
    <tabColor theme="6" tint="0.39997558519241921"/>
  </sheetPr>
  <dimension ref="A1:H45"/>
  <sheetViews>
    <sheetView zoomScale="90" zoomScaleNormal="90" workbookViewId="0">
      <selection activeCell="C16" sqref="C16"/>
    </sheetView>
  </sheetViews>
  <sheetFormatPr baseColWidth="10" defaultColWidth="0" defaultRowHeight="15" outlineLevelCol="2"/>
  <cols>
    <col min="1" max="1" width="44.140625" style="929" customWidth="1"/>
    <col min="2" max="2" width="6" style="929" customWidth="1"/>
    <col min="3" max="4" width="20.7109375" style="929" customWidth="1"/>
    <col min="5" max="5" width="1.42578125" style="929" customWidth="1"/>
    <col min="6" max="6" width="34.5703125" style="929" hidden="1" customWidth="1" outlineLevel="2"/>
    <col min="7" max="7" width="29.5703125" style="929" hidden="1" customWidth="1" outlineLevel="1"/>
    <col min="8" max="8" width="0" style="929" hidden="1" customWidth="1" collapsed="1"/>
    <col min="9" max="16384" width="11.42578125" style="929" hidden="1"/>
  </cols>
  <sheetData>
    <row r="1" spans="1:7" ht="24" customHeight="1">
      <c r="A1" s="1779" t="str">
        <f>Identification!A14</f>
        <v>QUÉBEC CHARTERED COMPANY</v>
      </c>
      <c r="B1" s="1780"/>
      <c r="C1" s="951"/>
      <c r="D1" s="232" t="str">
        <f>Identification!A15</f>
        <v>ANNUAL STATEMENT</v>
      </c>
    </row>
    <row r="2" spans="1:7">
      <c r="A2" s="2172" t="str">
        <f>IF(Langue=0,"ANNEXE "&amp;'T des M - T of C'!A27,"SCHEDULE "&amp;'T des M - T of C'!A27)</f>
        <v>SCHEDULE 1260</v>
      </c>
      <c r="B2" s="2173"/>
      <c r="C2" s="2173"/>
      <c r="D2" s="2174"/>
    </row>
    <row r="3" spans="1:7" ht="22.5" customHeight="1">
      <c r="A3" s="1940">
        <f>'300'!$A$3</f>
        <v>0</v>
      </c>
      <c r="B3" s="1941"/>
      <c r="C3" s="1941"/>
      <c r="D3" s="1942"/>
    </row>
    <row r="4" spans="1:7" ht="22.5" customHeight="1">
      <c r="A4" s="1767" t="str">
        <f>UPPER('T des M - T of C'!B27)</f>
        <v>SUMMARY OF LEASING CONTRACTS BY AMOUNT</v>
      </c>
      <c r="B4" s="1768"/>
      <c r="C4" s="1768"/>
      <c r="D4" s="1769"/>
    </row>
    <row r="5" spans="1:7" ht="22.5" customHeight="1">
      <c r="A5" s="2181" t="str">
        <f>IF(Langue=0,"au "&amp;Identification!J19,"As at "&amp;Identification!J19)</f>
        <v xml:space="preserve">As at </v>
      </c>
      <c r="B5" s="2182"/>
      <c r="C5" s="2182"/>
      <c r="D5" s="2183"/>
    </row>
    <row r="6" spans="1:7">
      <c r="A6" s="2088" t="str">
        <f>IF(Langue=0,F6,G6)</f>
        <v>($000)</v>
      </c>
      <c r="B6" s="2412"/>
      <c r="C6" s="2412"/>
      <c r="D6" s="2413"/>
      <c r="F6" s="116" t="s">
        <v>325</v>
      </c>
      <c r="G6" s="258" t="s">
        <v>970</v>
      </c>
    </row>
    <row r="7" spans="1:7" ht="11.25" customHeight="1">
      <c r="A7" s="2178"/>
      <c r="B7" s="2179"/>
      <c r="C7" s="2179"/>
      <c r="D7" s="2180"/>
      <c r="G7" s="157"/>
    </row>
    <row r="8" spans="1:7" ht="15" customHeight="1">
      <c r="A8" s="1943" t="str">
        <f>IF(Langue=0,F8,G8)</f>
        <v>STRATA</v>
      </c>
      <c r="B8" s="1945"/>
      <c r="C8" s="2410" t="str">
        <f>IF(Langue=0,F9,G9)</f>
        <v>Number</v>
      </c>
      <c r="D8" s="2410" t="str">
        <f>IF(Langue=0,F10,G10)</f>
        <v>Net Balance Sheet Value</v>
      </c>
      <c r="F8" s="950" t="s">
        <v>409</v>
      </c>
      <c r="G8" s="174" t="s">
        <v>1202</v>
      </c>
    </row>
    <row r="9" spans="1:7">
      <c r="A9" s="2184"/>
      <c r="B9" s="2341"/>
      <c r="C9" s="2411"/>
      <c r="D9" s="2411"/>
      <c r="F9" s="928" t="s">
        <v>151</v>
      </c>
      <c r="G9" s="398" t="s">
        <v>1191</v>
      </c>
    </row>
    <row r="10" spans="1:7">
      <c r="A10" s="2184"/>
      <c r="B10" s="2341"/>
      <c r="C10" s="2411"/>
      <c r="D10" s="2411"/>
      <c r="F10" s="928" t="s">
        <v>2403</v>
      </c>
      <c r="G10" s="398" t="s">
        <v>1466</v>
      </c>
    </row>
    <row r="11" spans="1:7">
      <c r="A11" s="2296"/>
      <c r="B11" s="2296"/>
      <c r="C11" s="536" t="s">
        <v>376</v>
      </c>
      <c r="D11" s="536" t="s">
        <v>394</v>
      </c>
      <c r="F11" s="194"/>
      <c r="G11" s="653"/>
    </row>
    <row r="12" spans="1:7" s="967" customFormat="1" ht="15" customHeight="1">
      <c r="A12" s="579" t="str">
        <f>IF(Langue=0,F12,G12)</f>
        <v>0 to 100</v>
      </c>
      <c r="B12" s="512" t="s">
        <v>385</v>
      </c>
      <c r="C12" s="1231"/>
      <c r="D12" s="1232"/>
      <c r="F12" s="127" t="s">
        <v>1747</v>
      </c>
      <c r="G12" s="125" t="s">
        <v>1748</v>
      </c>
    </row>
    <row r="13" spans="1:7" s="967" customFormat="1" ht="15" customHeight="1">
      <c r="A13" s="579" t="str">
        <f>IF(Langue=0,F13,G13)</f>
        <v>Over 100 to 200</v>
      </c>
      <c r="B13" s="512" t="s">
        <v>194</v>
      </c>
      <c r="C13" s="1231"/>
      <c r="D13" s="1232"/>
      <c r="F13" s="127" t="s">
        <v>478</v>
      </c>
      <c r="G13" s="125" t="s">
        <v>1250</v>
      </c>
    </row>
    <row r="14" spans="1:7" s="967" customFormat="1" ht="15" customHeight="1">
      <c r="A14" s="579" t="str">
        <f>IF(Langue=0,F14,G14)</f>
        <v>Over 200 to 500</v>
      </c>
      <c r="B14" s="512" t="s">
        <v>195</v>
      </c>
      <c r="C14" s="1231"/>
      <c r="D14" s="1232"/>
      <c r="F14" s="127" t="s">
        <v>479</v>
      </c>
      <c r="G14" s="125" t="s">
        <v>1251</v>
      </c>
    </row>
    <row r="15" spans="1:7" s="967" customFormat="1">
      <c r="A15" s="579" t="str">
        <f>IF(Langue=0,F15,G15)</f>
        <v>Over 500</v>
      </c>
      <c r="B15" s="512" t="s">
        <v>200</v>
      </c>
      <c r="C15" s="1231"/>
      <c r="D15" s="1232"/>
      <c r="F15" s="127" t="s">
        <v>477</v>
      </c>
      <c r="G15" s="125" t="s">
        <v>1252</v>
      </c>
    </row>
    <row r="16" spans="1:7" s="184" customFormat="1" ht="22.5" customHeight="1">
      <c r="A16" s="1563" t="str">
        <f>IF(Langue=0,F16,G16)</f>
        <v>TOTAL LEASING CONTRACTS</v>
      </c>
      <c r="B16" s="466" t="s">
        <v>386</v>
      </c>
      <c r="C16" s="1533">
        <f>SUM(C12:C15)</f>
        <v>0</v>
      </c>
      <c r="D16" s="1529">
        <f>SUM(D12:D15)</f>
        <v>0</v>
      </c>
      <c r="F16" s="1445" t="s">
        <v>97</v>
      </c>
      <c r="G16" s="1564" t="s">
        <v>1253</v>
      </c>
    </row>
    <row r="17" spans="1:4">
      <c r="A17" s="2297"/>
      <c r="B17" s="2298"/>
      <c r="C17" s="2299"/>
      <c r="D17" s="2300"/>
    </row>
    <row r="18" spans="1:4">
      <c r="A18" s="2301"/>
      <c r="B18" s="2299"/>
      <c r="C18" s="2299"/>
      <c r="D18" s="2300"/>
    </row>
    <row r="19" spans="1:4">
      <c r="A19" s="2301"/>
      <c r="B19" s="2299"/>
      <c r="C19" s="2299"/>
      <c r="D19" s="2300"/>
    </row>
    <row r="20" spans="1:4">
      <c r="A20" s="2301"/>
      <c r="B20" s="2299"/>
      <c r="C20" s="2299"/>
      <c r="D20" s="2300"/>
    </row>
    <row r="21" spans="1:4">
      <c r="A21" s="2301"/>
      <c r="B21" s="2299"/>
      <c r="C21" s="2299"/>
      <c r="D21" s="2300"/>
    </row>
    <row r="22" spans="1:4">
      <c r="A22" s="928"/>
      <c r="D22" s="930"/>
    </row>
    <row r="23" spans="1:4">
      <c r="A23" s="928"/>
      <c r="D23" s="930"/>
    </row>
    <row r="24" spans="1:4">
      <c r="A24" s="928"/>
      <c r="D24" s="930"/>
    </row>
    <row r="25" spans="1:4">
      <c r="A25" s="928"/>
      <c r="D25" s="930"/>
    </row>
    <row r="26" spans="1:4">
      <c r="A26" s="928"/>
      <c r="D26" s="930"/>
    </row>
    <row r="27" spans="1:4">
      <c r="A27" s="928"/>
      <c r="D27" s="930"/>
    </row>
    <row r="28" spans="1:4">
      <c r="A28" s="928"/>
      <c r="D28" s="930"/>
    </row>
    <row r="29" spans="1:4">
      <c r="A29" s="928"/>
      <c r="D29" s="930"/>
    </row>
    <row r="30" spans="1:4">
      <c r="A30" s="928"/>
      <c r="D30" s="930"/>
    </row>
    <row r="31" spans="1:4">
      <c r="A31" s="928"/>
      <c r="D31" s="930"/>
    </row>
    <row r="32" spans="1:4">
      <c r="A32" s="928"/>
      <c r="D32" s="930"/>
    </row>
    <row r="33" spans="1:4">
      <c r="A33" s="928"/>
      <c r="D33" s="930"/>
    </row>
    <row r="34" spans="1:4">
      <c r="A34" s="928"/>
      <c r="D34" s="930"/>
    </row>
    <row r="35" spans="1:4">
      <c r="A35" s="928"/>
      <c r="D35" s="930"/>
    </row>
    <row r="36" spans="1:4">
      <c r="A36" s="928"/>
      <c r="D36" s="930"/>
    </row>
    <row r="37" spans="1:4">
      <c r="A37" s="928"/>
      <c r="D37" s="930"/>
    </row>
    <row r="38" spans="1:4">
      <c r="A38" s="928"/>
      <c r="D38" s="930"/>
    </row>
    <row r="39" spans="1:4">
      <c r="A39" s="928"/>
      <c r="D39" s="930"/>
    </row>
    <row r="40" spans="1:4">
      <c r="A40" s="928"/>
      <c r="D40" s="930"/>
    </row>
    <row r="41" spans="1:4">
      <c r="A41" s="928"/>
      <c r="D41" s="930"/>
    </row>
    <row r="42" spans="1:4">
      <c r="A42" s="928"/>
      <c r="D42" s="930"/>
    </row>
    <row r="43" spans="1:4">
      <c r="A43" s="928"/>
      <c r="D43" s="930"/>
    </row>
    <row r="44" spans="1:4">
      <c r="A44" s="928"/>
      <c r="D44" s="930"/>
    </row>
    <row r="45" spans="1:4">
      <c r="A45" s="1752">
        <f>+'1250.1'!A42:D42+1</f>
        <v>35</v>
      </c>
      <c r="B45" s="1753"/>
      <c r="C45" s="1753"/>
      <c r="D45" s="1754"/>
    </row>
  </sheetData>
  <sheetProtection algorithmName="SHA-512" hashValue="d8RTSa/h7D1sjyqCpMOr+56snRsFIok2oNsTDx9Gu2pokne0KlMhd4vN6/8AMxz0Da9GU37cs0NJLYyxfo80sg==" saltValue="n3svOuvyGeFX014QBv/xPA==" spinCount="100000" sheet="1" objects="1" scenarios="1"/>
  <mergeCells count="14">
    <mergeCell ref="A1:B1"/>
    <mergeCell ref="A11:B11"/>
    <mergeCell ref="A17:D18"/>
    <mergeCell ref="A19:D21"/>
    <mergeCell ref="A45:D45"/>
    <mergeCell ref="A2:D2"/>
    <mergeCell ref="A3:D3"/>
    <mergeCell ref="C8:C10"/>
    <mergeCell ref="A8:B10"/>
    <mergeCell ref="D8:D10"/>
    <mergeCell ref="A4:D4"/>
    <mergeCell ref="A5:D5"/>
    <mergeCell ref="A6:D6"/>
    <mergeCell ref="A7:D7"/>
  </mergeCells>
  <hyperlinks>
    <hyperlink ref="C16" location="_P120006002" tooltip="Annexe\Schedule 1200" display="_1200_060_02" xr:uid="{00000000-0004-0000-1700-000000000000}"/>
    <hyperlink ref="D16" location="_P120006008" tooltip="Annexe\Schedule 1200" display="_1200_060_08" xr:uid="{00000000-0004-0000-1700-000001000000}"/>
  </hyperlinks>
  <printOptions horizontalCentered="1"/>
  <pageMargins left="0.39370078740157499" right="0.39370078740157499" top="1.11555118110236" bottom="0.59055118110236204" header="0.31496062992126" footer="0.31496062992126"/>
  <pageSetup scale="76" orientation="portrait" r:id="rId1"/>
  <ignoredErrors>
    <ignoredError sqref="B12:B15 C11:D11 B16"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17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1700-000001000000}">
            <xm:f>'\Coopératives\[Formulaire COOP_ 2015_VF_1.1.1.xlsx]Feuil1'!#REF!=0</xm:f>
            <x14:dxf>
              <font>
                <color theme="0"/>
              </font>
            </x14:dxf>
          </x14:cfRule>
          <xm:sqref>A6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35">
    <tabColor theme="6" tint="0.39997558519241921"/>
  </sheetPr>
  <dimension ref="A1:H45"/>
  <sheetViews>
    <sheetView zoomScale="90" zoomScaleNormal="90" workbookViewId="0">
      <selection activeCell="C15" sqref="C15"/>
    </sheetView>
  </sheetViews>
  <sheetFormatPr baseColWidth="10" defaultColWidth="0" defaultRowHeight="15" outlineLevelCol="1"/>
  <cols>
    <col min="1" max="1" width="44.140625" style="929" customWidth="1"/>
    <col min="2" max="2" width="6" style="929" customWidth="1"/>
    <col min="3" max="4" width="20.7109375" style="929" customWidth="1"/>
    <col min="5" max="5" width="1.42578125" style="929" customWidth="1"/>
    <col min="6" max="6" width="35" style="929" hidden="1" customWidth="1" outlineLevel="1"/>
    <col min="7" max="7" width="29.42578125" style="929" hidden="1" customWidth="1" outlineLevel="1"/>
    <col min="8" max="8" width="0" style="929" hidden="1" customWidth="1" collapsed="1"/>
    <col min="9" max="16384" width="11.42578125" style="929" hidden="1"/>
  </cols>
  <sheetData>
    <row r="1" spans="1:7" ht="24" customHeight="1">
      <c r="A1" s="1779" t="str">
        <f>Identification!A14</f>
        <v>QUÉBEC CHARTERED COMPANY</v>
      </c>
      <c r="B1" s="1780"/>
      <c r="C1" s="951"/>
      <c r="D1" s="232" t="str">
        <f>Identification!A15</f>
        <v>ANNUAL STATEMENT</v>
      </c>
    </row>
    <row r="2" spans="1:7">
      <c r="A2" s="2172" t="str">
        <f>IF(Langue=0,"ANNEXE "&amp;'T des M - T of C'!A28,"SCHEDULE "&amp;'T des M - T of C'!A28)</f>
        <v>SCHEDULE 1270</v>
      </c>
      <c r="B2" s="2173"/>
      <c r="C2" s="2173"/>
      <c r="D2" s="2174"/>
    </row>
    <row r="3" spans="1:7" ht="22.5" customHeight="1">
      <c r="A3" s="1940">
        <f>'300'!$A$3</f>
        <v>0</v>
      </c>
      <c r="B3" s="1941"/>
      <c r="C3" s="1941"/>
      <c r="D3" s="1942"/>
      <c r="E3" s="939"/>
      <c r="F3" s="939"/>
    </row>
    <row r="4" spans="1:7" ht="22.5" customHeight="1">
      <c r="A4" s="1767" t="str">
        <f>UPPER('T des M - T of C'!B28)</f>
        <v>SUMMARY OF COLLATERAL LOANS BY AMOUNT</v>
      </c>
      <c r="B4" s="1768"/>
      <c r="C4" s="1768"/>
      <c r="D4" s="1769"/>
      <c r="E4" s="272"/>
      <c r="F4" s="272"/>
    </row>
    <row r="5" spans="1:7" ht="22.5" customHeight="1">
      <c r="A5" s="2181" t="str">
        <f>IF(Langue=0,"au "&amp;Identification!J19,"As at "&amp;Identification!J19)</f>
        <v xml:space="preserve">As at </v>
      </c>
      <c r="B5" s="2182"/>
      <c r="C5" s="2182"/>
      <c r="D5" s="2183"/>
      <c r="E5" s="1079"/>
      <c r="F5" s="272"/>
    </row>
    <row r="6" spans="1:7" ht="15.75">
      <c r="A6" s="2088" t="str">
        <f>IF(Langue=0,F6,G6)</f>
        <v>($000)</v>
      </c>
      <c r="B6" s="2412"/>
      <c r="C6" s="2412"/>
      <c r="D6" s="2413"/>
      <c r="E6" s="1079"/>
      <c r="F6" s="116" t="s">
        <v>325</v>
      </c>
      <c r="G6" s="258" t="s">
        <v>970</v>
      </c>
    </row>
    <row r="7" spans="1:7" ht="11.25" customHeight="1">
      <c r="A7" s="2178"/>
      <c r="B7" s="2179"/>
      <c r="C7" s="2179"/>
      <c r="D7" s="2180"/>
      <c r="F7" s="950" t="s">
        <v>409</v>
      </c>
      <c r="G7" s="174" t="s">
        <v>1202</v>
      </c>
    </row>
    <row r="8" spans="1:7">
      <c r="A8" s="1943" t="str">
        <f>IF(Langue=0,F7,G7)</f>
        <v>STRATA</v>
      </c>
      <c r="B8" s="1945"/>
      <c r="C8" s="2410" t="str">
        <f>IF(Langue=0,F8,G8)</f>
        <v>Number</v>
      </c>
      <c r="D8" s="2410" t="str">
        <f>IF(Langue=0,F9,G9)</f>
        <v>Net Balance Sheet Value</v>
      </c>
      <c r="F8" s="928" t="s">
        <v>151</v>
      </c>
      <c r="G8" s="398" t="s">
        <v>1191</v>
      </c>
    </row>
    <row r="9" spans="1:7">
      <c r="A9" s="2184"/>
      <c r="B9" s="2341"/>
      <c r="C9" s="2411"/>
      <c r="D9" s="2411"/>
      <c r="F9" s="928" t="s">
        <v>2403</v>
      </c>
      <c r="G9" s="398" t="s">
        <v>1466</v>
      </c>
    </row>
    <row r="10" spans="1:7">
      <c r="A10" s="2184"/>
      <c r="B10" s="2341"/>
      <c r="C10" s="2411"/>
      <c r="D10" s="2411"/>
      <c r="F10" s="1019"/>
      <c r="G10" s="639"/>
    </row>
    <row r="11" spans="1:7">
      <c r="A11" s="2296"/>
      <c r="B11" s="2296"/>
      <c r="C11" s="536" t="s">
        <v>376</v>
      </c>
      <c r="D11" s="536" t="s">
        <v>394</v>
      </c>
      <c r="F11" s="155"/>
      <c r="G11" s="149"/>
    </row>
    <row r="12" spans="1:7" s="967" customFormat="1" ht="15" customHeight="1">
      <c r="A12" s="584" t="str">
        <f>IF(Langue=0,F12,G12)</f>
        <v xml:space="preserve">0 to 100 </v>
      </c>
      <c r="B12" s="459" t="s">
        <v>385</v>
      </c>
      <c r="C12" s="1208"/>
      <c r="D12" s="1229"/>
      <c r="F12" s="127" t="s">
        <v>1255</v>
      </c>
      <c r="G12" s="125" t="s">
        <v>1254</v>
      </c>
    </row>
    <row r="13" spans="1:7" s="967" customFormat="1" ht="15" customHeight="1">
      <c r="A13" s="584" t="str">
        <f>IF(Langue=0,F13,G13)</f>
        <v xml:space="preserve">Over 100  to 200 </v>
      </c>
      <c r="B13" s="459" t="s">
        <v>194</v>
      </c>
      <c r="C13" s="1208"/>
      <c r="D13" s="1229"/>
      <c r="F13" s="127" t="s">
        <v>480</v>
      </c>
      <c r="G13" s="125" t="s">
        <v>1256</v>
      </c>
    </row>
    <row r="14" spans="1:7" s="967" customFormat="1">
      <c r="A14" s="584" t="str">
        <f>IF(Langue=0,F14,G14)</f>
        <v xml:space="preserve">Over 200 </v>
      </c>
      <c r="B14" s="459" t="s">
        <v>195</v>
      </c>
      <c r="C14" s="1208"/>
      <c r="D14" s="1229"/>
      <c r="F14" s="127" t="s">
        <v>481</v>
      </c>
      <c r="G14" s="125" t="s">
        <v>1257</v>
      </c>
    </row>
    <row r="15" spans="1:7" s="939" customFormat="1" ht="22.5" customHeight="1">
      <c r="A15" s="1077" t="str">
        <f>IF(Langue=0,F15,G15)</f>
        <v>TOTAL COLLATERAL LOANS</v>
      </c>
      <c r="B15" s="461" t="s">
        <v>386</v>
      </c>
      <c r="C15" s="1533">
        <f>SUM(C12:C14)</f>
        <v>0</v>
      </c>
      <c r="D15" s="1529">
        <f>SUM(D12:D14)</f>
        <v>0</v>
      </c>
      <c r="F15" s="957" t="s">
        <v>98</v>
      </c>
      <c r="G15" s="147" t="s">
        <v>1258</v>
      </c>
    </row>
    <row r="16" spans="1:7">
      <c r="A16" s="2297"/>
      <c r="B16" s="2298"/>
      <c r="C16" s="2299"/>
      <c r="D16" s="2300"/>
    </row>
    <row r="17" spans="1:4">
      <c r="A17" s="2301"/>
      <c r="B17" s="2299"/>
      <c r="C17" s="2299"/>
      <c r="D17" s="2300"/>
    </row>
    <row r="18" spans="1:4">
      <c r="A18" s="2301"/>
      <c r="B18" s="2299"/>
      <c r="C18" s="2299"/>
      <c r="D18" s="2300"/>
    </row>
    <row r="19" spans="1:4">
      <c r="A19" s="2301"/>
      <c r="B19" s="2299"/>
      <c r="C19" s="2299"/>
      <c r="D19" s="2300"/>
    </row>
    <row r="20" spans="1:4">
      <c r="A20" s="2301"/>
      <c r="B20" s="2299"/>
      <c r="C20" s="2299"/>
      <c r="D20" s="2300"/>
    </row>
    <row r="21" spans="1:4">
      <c r="A21" s="928"/>
      <c r="D21" s="930"/>
    </row>
    <row r="22" spans="1:4">
      <c r="A22" s="928"/>
      <c r="D22" s="930"/>
    </row>
    <row r="23" spans="1:4">
      <c r="A23" s="928"/>
      <c r="D23" s="930"/>
    </row>
    <row r="24" spans="1:4">
      <c r="A24" s="928"/>
      <c r="D24" s="930"/>
    </row>
    <row r="25" spans="1:4">
      <c r="A25" s="928"/>
      <c r="D25" s="930"/>
    </row>
    <row r="26" spans="1:4">
      <c r="A26" s="928"/>
      <c r="D26" s="930"/>
    </row>
    <row r="27" spans="1:4">
      <c r="A27" s="928"/>
      <c r="D27" s="930"/>
    </row>
    <row r="28" spans="1:4">
      <c r="A28" s="928"/>
      <c r="D28" s="930"/>
    </row>
    <row r="29" spans="1:4">
      <c r="A29" s="928"/>
      <c r="D29" s="930"/>
    </row>
    <row r="30" spans="1:4">
      <c r="A30" s="928"/>
      <c r="D30" s="930"/>
    </row>
    <row r="31" spans="1:4">
      <c r="A31" s="928"/>
      <c r="D31" s="930"/>
    </row>
    <row r="32" spans="1:4">
      <c r="A32" s="928"/>
      <c r="D32" s="930"/>
    </row>
    <row r="33" spans="1:4">
      <c r="A33" s="928"/>
      <c r="D33" s="930"/>
    </row>
    <row r="34" spans="1:4">
      <c r="A34" s="928"/>
      <c r="D34" s="930"/>
    </row>
    <row r="35" spans="1:4">
      <c r="A35" s="928"/>
      <c r="D35" s="930"/>
    </row>
    <row r="36" spans="1:4">
      <c r="A36" s="928"/>
      <c r="D36" s="930"/>
    </row>
    <row r="37" spans="1:4">
      <c r="A37" s="928"/>
      <c r="D37" s="930"/>
    </row>
    <row r="38" spans="1:4">
      <c r="A38" s="928"/>
      <c r="D38" s="930"/>
    </row>
    <row r="39" spans="1:4">
      <c r="A39" s="928"/>
      <c r="D39" s="930"/>
    </row>
    <row r="40" spans="1:4">
      <c r="A40" s="928"/>
      <c r="D40" s="930"/>
    </row>
    <row r="41" spans="1:4">
      <c r="A41" s="928"/>
      <c r="D41" s="930"/>
    </row>
    <row r="42" spans="1:4">
      <c r="A42" s="928"/>
      <c r="D42" s="930"/>
    </row>
    <row r="43" spans="1:4">
      <c r="A43" s="928"/>
      <c r="D43" s="930"/>
    </row>
    <row r="44" spans="1:4">
      <c r="A44" s="928"/>
      <c r="D44" s="930"/>
    </row>
    <row r="45" spans="1:4">
      <c r="A45" s="1752">
        <f>+'1260'!A45:D45+1</f>
        <v>36</v>
      </c>
      <c r="B45" s="1753"/>
      <c r="C45" s="1753"/>
      <c r="D45" s="1754"/>
    </row>
  </sheetData>
  <sheetProtection algorithmName="SHA-512" hashValue="A9Bj5TX4/nX4JwZZLGi7d+Nd6nm4MOycU0KTbncQSly7YBxt0uWHJLCLdkruYHXKIrZpx9OudfWePQK5VqzIHw==" saltValue="MYERZqvTOEsEkNLWB3qoFQ==" spinCount="100000" sheet="1" objects="1" scenarios="1"/>
  <mergeCells count="14">
    <mergeCell ref="A1:B1"/>
    <mergeCell ref="A18:D20"/>
    <mergeCell ref="A45:D45"/>
    <mergeCell ref="A7:D7"/>
    <mergeCell ref="A2:D2"/>
    <mergeCell ref="A3:D3"/>
    <mergeCell ref="A4:D4"/>
    <mergeCell ref="A5:D5"/>
    <mergeCell ref="A6:D6"/>
    <mergeCell ref="A8:B10"/>
    <mergeCell ref="C8:C10"/>
    <mergeCell ref="D8:D10"/>
    <mergeCell ref="A11:B11"/>
    <mergeCell ref="A16:D17"/>
  </mergeCells>
  <hyperlinks>
    <hyperlink ref="C15" location="_P120007002" tooltip="Annexe\Schedule 1200" display="_1200_070_02" xr:uid="{00000000-0004-0000-1800-000000000000}"/>
    <hyperlink ref="D15" location="_P120007008" tooltip="Annexe\Schedule 1200" display="_1200_070_08" xr:uid="{00000000-0004-0000-1800-000001000000}"/>
  </hyperlinks>
  <printOptions horizontalCentered="1"/>
  <pageMargins left="0.39370078740157499" right="0.39370078740157499" top="1.11555118110236" bottom="0.59055118110236204" header="0.31496062992126" footer="0.31496062992126"/>
  <pageSetup scale="76" orientation="portrait" r:id="rId1"/>
  <ignoredErrors>
    <ignoredError sqref="B12:B14 C11:D11 B15"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18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1800-000001000000}">
            <xm:f>'\Coopératives\[Formulaire COOP_ 2015_VF_1.1.1.xlsx]Feuil1'!#REF!=0</xm:f>
            <x14:dxf>
              <font>
                <color theme="0"/>
              </font>
            </x14:dxf>
          </x14:cfRule>
          <xm:sqref>A6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37">
    <tabColor theme="6" tint="0.39997558519241921"/>
  </sheetPr>
  <dimension ref="A1:M41"/>
  <sheetViews>
    <sheetView zoomScale="90" zoomScaleNormal="90" workbookViewId="0">
      <selection activeCell="I15" sqref="I15"/>
    </sheetView>
  </sheetViews>
  <sheetFormatPr baseColWidth="10" defaultColWidth="0" defaultRowHeight="15" outlineLevelCol="1"/>
  <cols>
    <col min="1" max="1" width="3.5703125" style="929" customWidth="1"/>
    <col min="2" max="2" width="32.85546875" style="929" customWidth="1"/>
    <col min="3" max="3" width="6" style="939" customWidth="1"/>
    <col min="4" max="8" width="15.28515625" style="929" customWidth="1"/>
    <col min="9" max="9" width="19.28515625" style="929" customWidth="1"/>
    <col min="10" max="10" width="1.42578125" style="929" customWidth="1"/>
    <col min="11" max="11" width="52.85546875" style="939" hidden="1" customWidth="1" outlineLevel="1"/>
    <col min="12" max="12" width="47.140625" style="939" hidden="1" customWidth="1" outlineLevel="1"/>
    <col min="13" max="13" width="0" style="929" hidden="1" customWidth="1" collapsed="1"/>
    <col min="14" max="16384" width="11.42578125" style="929" hidden="1"/>
  </cols>
  <sheetData>
    <row r="1" spans="1:12" ht="24" customHeight="1">
      <c r="A1" s="1779" t="str">
        <f>Identification!A14</f>
        <v>QUÉBEC CHARTERED COMPANY</v>
      </c>
      <c r="B1" s="1780"/>
      <c r="C1" s="1780"/>
      <c r="D1" s="1780"/>
      <c r="E1" s="1780"/>
      <c r="F1" s="1780"/>
      <c r="G1" s="1780"/>
      <c r="H1" s="951"/>
      <c r="I1" s="232" t="str">
        <f>Identification!A15</f>
        <v>ANNUAL STATEMENT</v>
      </c>
    </row>
    <row r="2" spans="1:12">
      <c r="A2" s="2172" t="str">
        <f>IF(Langue=0,"ANNEXE "&amp;'T des M - T of C'!A29,"SCHEDULE "&amp;'T des M - T of C'!A29)</f>
        <v>SCHEDULE 1280</v>
      </c>
      <c r="B2" s="2173"/>
      <c r="C2" s="2173"/>
      <c r="D2" s="2173"/>
      <c r="E2" s="2173"/>
      <c r="F2" s="2173"/>
      <c r="G2" s="2173"/>
      <c r="H2" s="2173"/>
      <c r="I2" s="2174"/>
    </row>
    <row r="3" spans="1:12" ht="22.5" customHeight="1">
      <c r="A3" s="1940">
        <f>'300'!$A$3</f>
        <v>0</v>
      </c>
      <c r="B3" s="1941"/>
      <c r="C3" s="1941"/>
      <c r="D3" s="1941"/>
      <c r="E3" s="1941"/>
      <c r="F3" s="1941"/>
      <c r="G3" s="1941"/>
      <c r="H3" s="1941"/>
      <c r="I3" s="1942"/>
      <c r="J3" s="939"/>
    </row>
    <row r="4" spans="1:12" ht="22.5" customHeight="1">
      <c r="A4" s="1767" t="str">
        <f>UPPER('T des M - T of C'!B29)</f>
        <v>FINANCIAL INSTITUTIONS AND INSTITUTIONAL LOANS BY AMOUNT</v>
      </c>
      <c r="B4" s="1768"/>
      <c r="C4" s="1768"/>
      <c r="D4" s="1768"/>
      <c r="E4" s="1768"/>
      <c r="F4" s="1768"/>
      <c r="G4" s="1768"/>
      <c r="H4" s="1768"/>
      <c r="I4" s="1769"/>
      <c r="J4" s="272"/>
    </row>
    <row r="5" spans="1:12" ht="22.5" customHeight="1">
      <c r="A5" s="2181" t="str">
        <f>IF(Langue=0,"au "&amp;Identification!J19,"As at "&amp;Identification!J19)</f>
        <v xml:space="preserve">As at </v>
      </c>
      <c r="B5" s="2182"/>
      <c r="C5" s="2182"/>
      <c r="D5" s="2182"/>
      <c r="E5" s="2182"/>
      <c r="F5" s="2182"/>
      <c r="G5" s="2182"/>
      <c r="H5" s="2182"/>
      <c r="I5" s="2183"/>
      <c r="J5" s="272"/>
    </row>
    <row r="6" spans="1:12" ht="15.75">
      <c r="A6" s="2088" t="str">
        <f>IF(Langue=0,K6,L6)</f>
        <v>($000)</v>
      </c>
      <c r="B6" s="2089"/>
      <c r="C6" s="2089"/>
      <c r="D6" s="2089"/>
      <c r="E6" s="2089"/>
      <c r="F6" s="2089"/>
      <c r="G6" s="2089"/>
      <c r="H6" s="2089"/>
      <c r="I6" s="2090"/>
      <c r="J6" s="272"/>
      <c r="K6" s="116" t="s">
        <v>325</v>
      </c>
      <c r="L6" s="258" t="s">
        <v>970</v>
      </c>
    </row>
    <row r="7" spans="1:12" ht="11.25" customHeight="1">
      <c r="A7" s="2191"/>
      <c r="B7" s="2192"/>
      <c r="C7" s="2192"/>
      <c r="D7" s="2192"/>
      <c r="E7" s="2192"/>
      <c r="F7" s="2192"/>
      <c r="G7" s="2192"/>
      <c r="H7" s="2192"/>
      <c r="I7" s="2193"/>
    </row>
    <row r="8" spans="1:12" ht="7.5" customHeight="1">
      <c r="A8" s="2160" t="str">
        <f>IF(Langue=0,K34,L34)</f>
        <v>TYPE</v>
      </c>
      <c r="B8" s="2161"/>
      <c r="C8" s="2213"/>
      <c r="D8" s="2167" t="str">
        <f>IF(Langue=0,K35,L35)</f>
        <v>Net Balance Sheet Value</v>
      </c>
      <c r="E8" s="2329" t="str">
        <f>IF(Langue=0,K36,L36)</f>
        <v>Loans in Arrears</v>
      </c>
      <c r="F8" s="2330"/>
      <c r="G8" s="2330"/>
      <c r="H8" s="2331"/>
      <c r="I8" s="2167" t="s">
        <v>1508</v>
      </c>
    </row>
    <row r="9" spans="1:12" ht="7.5" customHeight="1">
      <c r="A9" s="1767"/>
      <c r="B9" s="1768"/>
      <c r="C9" s="1769"/>
      <c r="D9" s="2168"/>
      <c r="E9" s="2332"/>
      <c r="F9" s="2333"/>
      <c r="G9" s="2333"/>
      <c r="H9" s="2334"/>
      <c r="I9" s="2168"/>
    </row>
    <row r="10" spans="1:12" ht="37.5" customHeight="1">
      <c r="A10" s="1767"/>
      <c r="B10" s="1768"/>
      <c r="C10" s="1769"/>
      <c r="D10" s="2168"/>
      <c r="E10" s="1013" t="str">
        <f>IF(Langue=0,K37,L37)</f>
        <v>1 - 29 Days</v>
      </c>
      <c r="F10" s="1013" t="str">
        <f>IF(Langue=0,K38,L38)</f>
        <v>30 - 59 Days</v>
      </c>
      <c r="G10" s="1013" t="str">
        <f>IF(Langue=0,K39,L39)</f>
        <v>60 - 89 Days</v>
      </c>
      <c r="H10" s="1013" t="str">
        <f>IF(Langue=0,K40,L40)</f>
        <v>90 Days and Over</v>
      </c>
      <c r="I10" s="2168"/>
    </row>
    <row r="11" spans="1:12">
      <c r="A11" s="2422"/>
      <c r="B11" s="2423"/>
      <c r="C11" s="2424"/>
      <c r="D11" s="284" t="s">
        <v>376</v>
      </c>
      <c r="E11" s="284" t="s">
        <v>378</v>
      </c>
      <c r="F11" s="284" t="s">
        <v>379</v>
      </c>
      <c r="G11" s="284" t="s">
        <v>380</v>
      </c>
      <c r="H11" s="284" t="s">
        <v>381</v>
      </c>
      <c r="I11" s="284" t="s">
        <v>382</v>
      </c>
      <c r="L11" s="118"/>
    </row>
    <row r="12" spans="1:12" ht="30" customHeight="1">
      <c r="A12" s="2416" t="str">
        <f>IF(Langue=0,K12,L12)</f>
        <v>Financial Institutional Loans</v>
      </c>
      <c r="B12" s="2417"/>
      <c r="C12" s="2417"/>
      <c r="D12" s="2417"/>
      <c r="E12" s="2417"/>
      <c r="F12" s="2417"/>
      <c r="G12" s="2417"/>
      <c r="H12" s="2417"/>
      <c r="I12" s="2425"/>
      <c r="K12" s="953" t="s">
        <v>699</v>
      </c>
      <c r="L12" s="147" t="s">
        <v>1498</v>
      </c>
    </row>
    <row r="13" spans="1:12" ht="30">
      <c r="A13" s="928"/>
      <c r="B13" s="418" t="str">
        <f t="shared" ref="B13:B18" si="0">IF(Langue=0,K13,L13)</f>
        <v>Monetary Authorities - Central Bank</v>
      </c>
      <c r="C13" s="509" t="s">
        <v>385</v>
      </c>
      <c r="D13" s="1233"/>
      <c r="E13" s="1233"/>
      <c r="F13" s="1233"/>
      <c r="G13" s="1233"/>
      <c r="H13" s="1234"/>
      <c r="I13" s="580"/>
      <c r="K13" s="16" t="s">
        <v>884</v>
      </c>
      <c r="L13" s="157" t="s">
        <v>1690</v>
      </c>
    </row>
    <row r="14" spans="1:12" ht="30">
      <c r="A14" s="928"/>
      <c r="B14" s="418" t="str">
        <f t="shared" si="0"/>
        <v>Credit Intermediation and Related Activities</v>
      </c>
      <c r="C14" s="509" t="s">
        <v>194</v>
      </c>
      <c r="D14" s="1233"/>
      <c r="E14" s="1233"/>
      <c r="F14" s="1233"/>
      <c r="G14" s="1233"/>
      <c r="H14" s="1234"/>
      <c r="I14" s="417"/>
      <c r="K14" s="16" t="s">
        <v>885</v>
      </c>
      <c r="L14" s="157" t="s">
        <v>1689</v>
      </c>
    </row>
    <row r="15" spans="1:12" ht="60">
      <c r="A15" s="928"/>
      <c r="B15" s="418" t="str">
        <f t="shared" si="0"/>
        <v>Securities, Commodity Contracts, and Other Financial Investments and Related Activities</v>
      </c>
      <c r="C15" s="509" t="s">
        <v>195</v>
      </c>
      <c r="D15" s="1233"/>
      <c r="E15" s="1233"/>
      <c r="F15" s="1233"/>
      <c r="G15" s="1233"/>
      <c r="H15" s="1234"/>
      <c r="I15" s="417"/>
      <c r="K15" s="156" t="s">
        <v>960</v>
      </c>
      <c r="L15" s="157" t="s">
        <v>1688</v>
      </c>
    </row>
    <row r="16" spans="1:12" ht="30">
      <c r="A16" s="928"/>
      <c r="B16" s="418" t="str">
        <f t="shared" si="0"/>
        <v>Insurance Carriers and Related Activities</v>
      </c>
      <c r="C16" s="509" t="s">
        <v>200</v>
      </c>
      <c r="D16" s="1233"/>
      <c r="E16" s="1233"/>
      <c r="F16" s="1233"/>
      <c r="G16" s="1233"/>
      <c r="H16" s="1234"/>
      <c r="I16" s="417"/>
      <c r="K16" s="16" t="s">
        <v>886</v>
      </c>
      <c r="L16" s="157" t="s">
        <v>1686</v>
      </c>
    </row>
    <row r="17" spans="1:12" ht="15" customHeight="1">
      <c r="A17" s="928"/>
      <c r="B17" s="418" t="str">
        <f t="shared" si="0"/>
        <v>Pension Funds</v>
      </c>
      <c r="C17" s="509" t="s">
        <v>347</v>
      </c>
      <c r="D17" s="1233"/>
      <c r="E17" s="1233"/>
      <c r="F17" s="1233"/>
      <c r="G17" s="1233"/>
      <c r="H17" s="1234"/>
      <c r="I17" s="417"/>
      <c r="K17" s="16" t="s">
        <v>521</v>
      </c>
      <c r="L17" s="157" t="s">
        <v>1687</v>
      </c>
    </row>
    <row r="18" spans="1:12" ht="30" customHeight="1">
      <c r="A18" s="928"/>
      <c r="B18" s="418" t="str">
        <f t="shared" si="0"/>
        <v>Other Funds and Financial Vehicles</v>
      </c>
      <c r="C18" s="509" t="s">
        <v>181</v>
      </c>
      <c r="D18" s="1233"/>
      <c r="E18" s="1233"/>
      <c r="F18" s="1233"/>
      <c r="G18" s="1233"/>
      <c r="H18" s="1234"/>
      <c r="I18" s="417"/>
      <c r="K18" s="16" t="s">
        <v>887</v>
      </c>
      <c r="L18" s="157" t="s">
        <v>1685</v>
      </c>
    </row>
    <row r="19" spans="1:12" ht="22.5" customHeight="1">
      <c r="A19" s="928"/>
      <c r="B19" s="492" t="s">
        <v>53</v>
      </c>
      <c r="C19" s="509" t="s">
        <v>386</v>
      </c>
      <c r="D19" s="1235">
        <f>SUM(D13:D18)</f>
        <v>0</v>
      </c>
      <c r="E19" s="1235">
        <f>SUM(E13:E18)</f>
        <v>0</v>
      </c>
      <c r="F19" s="1235">
        <f>SUM(F13:F18)</f>
        <v>0</v>
      </c>
      <c r="G19" s="1235">
        <f>SUM(G13:G18)</f>
        <v>0</v>
      </c>
      <c r="H19" s="1235">
        <f>SUM(H13:H18)</f>
        <v>0</v>
      </c>
      <c r="I19" s="1236"/>
      <c r="L19" s="118"/>
    </row>
    <row r="20" spans="1:12" ht="30" customHeight="1">
      <c r="A20" s="2414" t="str">
        <f>IF(Langue=0,K20,L20)</f>
        <v>Canadian Public Sector Loans</v>
      </c>
      <c r="B20" s="2415"/>
      <c r="C20" s="2415"/>
      <c r="D20" s="1834"/>
      <c r="E20" s="1834"/>
      <c r="F20" s="1834"/>
      <c r="G20" s="1834"/>
      <c r="H20" s="1834"/>
      <c r="I20" s="1835"/>
      <c r="K20" s="180" t="s">
        <v>697</v>
      </c>
      <c r="L20" s="166" t="s">
        <v>2289</v>
      </c>
    </row>
    <row r="21" spans="1:12" ht="15" customHeight="1">
      <c r="A21" s="928"/>
      <c r="B21" s="144" t="str">
        <f>IF(Langue=0,K21,L21)</f>
        <v>Federal Government</v>
      </c>
      <c r="C21" s="519" t="s">
        <v>389</v>
      </c>
      <c r="D21" s="1233"/>
      <c r="E21" s="1233"/>
      <c r="F21" s="1233"/>
      <c r="G21" s="1233"/>
      <c r="H21" s="1234"/>
      <c r="I21" s="580"/>
      <c r="K21" s="17" t="s">
        <v>522</v>
      </c>
      <c r="L21" s="126" t="s">
        <v>1499</v>
      </c>
    </row>
    <row r="22" spans="1:12" ht="15" customHeight="1">
      <c r="A22" s="928"/>
      <c r="B22" s="144" t="str">
        <f>IF(Langue=0,K22,L22)</f>
        <v>Provincial Government</v>
      </c>
      <c r="C22" s="519" t="s">
        <v>390</v>
      </c>
      <c r="D22" s="1233"/>
      <c r="E22" s="1233"/>
      <c r="F22" s="1233"/>
      <c r="G22" s="1233"/>
      <c r="H22" s="1234"/>
      <c r="I22" s="417"/>
      <c r="K22" s="17" t="s">
        <v>523</v>
      </c>
      <c r="L22" s="126" t="s">
        <v>1500</v>
      </c>
    </row>
    <row r="23" spans="1:12" ht="30" customHeight="1">
      <c r="A23" s="928"/>
      <c r="B23" s="144" t="str">
        <f>IF(Langue=0,K23,L23)</f>
        <v>Municipalities and School Boards</v>
      </c>
      <c r="C23" s="519" t="s">
        <v>606</v>
      </c>
      <c r="D23" s="1233"/>
      <c r="E23" s="1233"/>
      <c r="F23" s="1233"/>
      <c r="G23" s="1233"/>
      <c r="H23" s="1234"/>
      <c r="I23" s="417"/>
      <c r="K23" s="17" t="s">
        <v>524</v>
      </c>
      <c r="L23" s="126" t="s">
        <v>2290</v>
      </c>
    </row>
    <row r="24" spans="1:12" ht="22.5" customHeight="1">
      <c r="A24" s="928"/>
      <c r="B24" s="492" t="s">
        <v>53</v>
      </c>
      <c r="C24" s="520">
        <v>199</v>
      </c>
      <c r="D24" s="1235">
        <f>SUM(D21:D23)</f>
        <v>0</v>
      </c>
      <c r="E24" s="1235">
        <f>SUM(E21:E23)</f>
        <v>0</v>
      </c>
      <c r="F24" s="1235">
        <f>SUM(F21:F23)</f>
        <v>0</v>
      </c>
      <c r="G24" s="1235">
        <f>SUM(G21:G23)</f>
        <v>0</v>
      </c>
      <c r="H24" s="1235">
        <f>SUM(H21:H23)</f>
        <v>0</v>
      </c>
      <c r="I24" s="1236"/>
      <c r="L24" s="118"/>
    </row>
    <row r="25" spans="1:12" ht="30" customHeight="1">
      <c r="A25" s="2416" t="str">
        <f>IF(Langue=0,K25,L25)</f>
        <v>Foreign Loans</v>
      </c>
      <c r="B25" s="2417"/>
      <c r="C25" s="2418"/>
      <c r="D25" s="2419"/>
      <c r="E25" s="2419"/>
      <c r="F25" s="2419"/>
      <c r="G25" s="2419"/>
      <c r="H25" s="2419"/>
      <c r="I25" s="2420"/>
      <c r="K25" s="953" t="s">
        <v>698</v>
      </c>
      <c r="L25" s="147" t="s">
        <v>1501</v>
      </c>
    </row>
    <row r="26" spans="1:12" ht="30" customHeight="1">
      <c r="A26" s="1019"/>
      <c r="B26" s="654" t="str">
        <f>IF(Langue=0,K26,L26)</f>
        <v>Foreign Public Sector</v>
      </c>
      <c r="C26" s="519" t="s">
        <v>660</v>
      </c>
      <c r="D26" s="1233"/>
      <c r="E26" s="1233"/>
      <c r="F26" s="1233"/>
      <c r="G26" s="1233"/>
      <c r="H26" s="1233"/>
      <c r="I26" s="1234"/>
      <c r="K26" s="181" t="s">
        <v>525</v>
      </c>
      <c r="L26" s="126" t="s">
        <v>2291</v>
      </c>
    </row>
    <row r="27" spans="1:12" s="1447" customFormat="1" ht="48.75" customHeight="1">
      <c r="A27" s="2421" t="str">
        <f>IF(Langue=0,K27,L27)</f>
        <v>TOTAL FINANCIAL INSTITUTIONS AND INSTITUTIONAL LOANS</v>
      </c>
      <c r="B27" s="2421"/>
      <c r="C27" s="1565">
        <v>299</v>
      </c>
      <c r="D27" s="1459">
        <f t="shared" ref="D27:I27" si="1">SUM(D19,D24,D26)</f>
        <v>0</v>
      </c>
      <c r="E27" s="1237">
        <f t="shared" si="1"/>
        <v>0</v>
      </c>
      <c r="F27" s="1237">
        <f t="shared" si="1"/>
        <v>0</v>
      </c>
      <c r="G27" s="1237">
        <f t="shared" si="1"/>
        <v>0</v>
      </c>
      <c r="H27" s="1566">
        <f t="shared" si="1"/>
        <v>0</v>
      </c>
      <c r="I27" s="1567">
        <f t="shared" si="1"/>
        <v>0</v>
      </c>
      <c r="K27" s="1568" t="s">
        <v>835</v>
      </c>
      <c r="L27" s="1569" t="s">
        <v>1627</v>
      </c>
    </row>
    <row r="28" spans="1:12">
      <c r="A28" s="2"/>
      <c r="B28" s="1"/>
      <c r="C28" s="1"/>
      <c r="D28" s="1"/>
      <c r="E28" s="1"/>
      <c r="F28" s="1"/>
      <c r="G28" s="1"/>
      <c r="H28" s="1"/>
      <c r="I28" s="1696"/>
    </row>
    <row r="29" spans="1:12">
      <c r="A29" s="2"/>
      <c r="B29" s="1"/>
      <c r="C29" s="1"/>
      <c r="D29" s="1"/>
      <c r="E29" s="1"/>
      <c r="F29" s="1"/>
      <c r="G29" s="1"/>
      <c r="H29" s="1"/>
      <c r="I29" s="1696"/>
    </row>
    <row r="30" spans="1:12">
      <c r="A30" s="2"/>
      <c r="B30" s="1"/>
      <c r="C30" s="1"/>
      <c r="D30" s="1"/>
      <c r="E30" s="1"/>
      <c r="F30" s="1"/>
      <c r="G30" s="1"/>
      <c r="H30" s="1"/>
      <c r="I30" s="1696"/>
    </row>
    <row r="31" spans="1:12">
      <c r="A31" s="2"/>
      <c r="B31" s="1"/>
      <c r="C31" s="1"/>
      <c r="D31" s="1"/>
      <c r="E31" s="1"/>
      <c r="F31" s="1"/>
      <c r="G31" s="1"/>
      <c r="H31" s="1"/>
      <c r="I31" s="1696"/>
    </row>
    <row r="32" spans="1:12">
      <c r="A32" s="2"/>
      <c r="B32" s="1"/>
      <c r="C32" s="1"/>
      <c r="D32" s="1"/>
      <c r="E32" s="1"/>
      <c r="F32" s="1"/>
      <c r="G32" s="1"/>
      <c r="H32" s="1"/>
      <c r="I32" s="1696"/>
    </row>
    <row r="33" spans="1:12">
      <c r="A33" s="1752">
        <f>+'1270'!A45:D45+1</f>
        <v>37</v>
      </c>
      <c r="B33" s="1753"/>
      <c r="C33" s="1753"/>
      <c r="D33" s="1753"/>
      <c r="E33" s="1753"/>
      <c r="F33" s="1753"/>
      <c r="G33" s="1753"/>
      <c r="H33" s="1753"/>
      <c r="I33" s="1754"/>
    </row>
    <row r="34" spans="1:12">
      <c r="K34" s="552" t="s">
        <v>91</v>
      </c>
      <c r="L34" s="183" t="s">
        <v>971</v>
      </c>
    </row>
    <row r="35" spans="1:12">
      <c r="K35" s="938" t="s">
        <v>415</v>
      </c>
      <c r="L35" s="403" t="s">
        <v>1466</v>
      </c>
    </row>
    <row r="36" spans="1:12">
      <c r="K36" s="938" t="s">
        <v>836</v>
      </c>
      <c r="L36" s="403" t="s">
        <v>1656</v>
      </c>
    </row>
    <row r="37" spans="1:12">
      <c r="K37" s="938" t="s">
        <v>518</v>
      </c>
      <c r="L37" s="403" t="s">
        <v>1563</v>
      </c>
    </row>
    <row r="38" spans="1:12">
      <c r="K38" s="938" t="s">
        <v>519</v>
      </c>
      <c r="L38" s="403" t="s">
        <v>1564</v>
      </c>
    </row>
    <row r="39" spans="1:12">
      <c r="K39" s="938" t="s">
        <v>520</v>
      </c>
      <c r="L39" s="403" t="s">
        <v>1565</v>
      </c>
    </row>
    <row r="40" spans="1:12">
      <c r="K40" s="938" t="s">
        <v>94</v>
      </c>
      <c r="L40" s="403" t="s">
        <v>1566</v>
      </c>
    </row>
    <row r="41" spans="1:12">
      <c r="K41" s="182" t="s">
        <v>153</v>
      </c>
      <c r="L41" s="644" t="s">
        <v>153</v>
      </c>
    </row>
  </sheetData>
  <sheetProtection algorithmName="SHA-512" hashValue="9VWQV0vaXQlzEPzxUfaDtUnoIE3z3kgfO+g3e6ZfY9J8+8lV3009D3XSLzNVhZVDMq2vSNYBApjmK5ROu0CRTg==" saltValue="U9x+1nfkNyp/J+9gs+4yWg==" spinCount="100000" sheet="1" objects="1" scenarios="1"/>
  <mergeCells count="18">
    <mergeCell ref="A1:G1"/>
    <mergeCell ref="A5:I5"/>
    <mergeCell ref="A6:I6"/>
    <mergeCell ref="A2:I2"/>
    <mergeCell ref="A7:I7"/>
    <mergeCell ref="A3:I3"/>
    <mergeCell ref="A4:I4"/>
    <mergeCell ref="A11:C11"/>
    <mergeCell ref="A12:I12"/>
    <mergeCell ref="D8:D10"/>
    <mergeCell ref="I8:I10"/>
    <mergeCell ref="A8:C10"/>
    <mergeCell ref="E8:H9"/>
    <mergeCell ref="A20:I20"/>
    <mergeCell ref="A25:I25"/>
    <mergeCell ref="A27:B27"/>
    <mergeCell ref="A28:I32"/>
    <mergeCell ref="A33:I33"/>
  </mergeCells>
  <hyperlinks>
    <hyperlink ref="H27" location="_P120008004" tooltip="Annexe\Schedule 1200" display="_1200_080_04" xr:uid="{00000000-0004-0000-1900-000000000000}"/>
    <hyperlink ref="D27" location="_P120008008" tooltip="Annexe\Schedule 1200" display="_1200_080_08" xr:uid="{00000000-0004-0000-1900-000001000000}"/>
    <hyperlink ref="I27" location="_P120008007" tooltip="Annexe\Schedule 1200" display="_1200_080_07" xr:uid="{00000000-0004-0000-1900-000002000000}"/>
  </hyperlinks>
  <printOptions horizontalCentered="1"/>
  <pageMargins left="0.39370078740157499" right="0.39370078740157499" top="1.1105511811023601" bottom="0.59055118110236204" header="0.31496062992126" footer="0.31496062992126"/>
  <pageSetup scale="68" orientation="portrait" r:id="rId1"/>
  <ignoredErrors>
    <ignoredError sqref="D11:I11 C13:C18 C19"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19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1900-000001000000}">
            <xm:f>'\Coopératives\[Formulaire COOP_ 2015_VF_1.1.1.xlsx]Feuil1'!#REF!=0</xm:f>
            <x14:dxf>
              <font>
                <color theme="0"/>
              </font>
            </x14:dxf>
          </x14:cfRule>
          <xm:sqref>A6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36">
    <tabColor rgb="FF92D050"/>
  </sheetPr>
  <dimension ref="A1:Q47"/>
  <sheetViews>
    <sheetView zoomScale="90" zoomScaleNormal="90" workbookViewId="0">
      <selection activeCell="C13" sqref="C13"/>
    </sheetView>
  </sheetViews>
  <sheetFormatPr baseColWidth="10" defaultColWidth="0" defaultRowHeight="15" outlineLevelCol="1"/>
  <cols>
    <col min="1" max="1" width="51.5703125" style="929" customWidth="1"/>
    <col min="2" max="2" width="6" style="929" customWidth="1"/>
    <col min="3" max="4" width="20.7109375" style="929" customWidth="1"/>
    <col min="5" max="5" width="1.42578125" style="929" customWidth="1"/>
    <col min="6" max="6" width="42.28515625" style="929" hidden="1" customWidth="1" outlineLevel="1"/>
    <col min="7" max="7" width="31.140625" style="929" hidden="1" customWidth="1" outlineLevel="1"/>
    <col min="8" max="8" width="19" style="929" hidden="1" customWidth="1" collapsed="1"/>
    <col min="9" max="11" width="11.42578125" style="929" hidden="1" customWidth="1"/>
    <col min="12" max="17" width="0" style="929" hidden="1" customWidth="1"/>
    <col min="18" max="16384" width="11.42578125" style="929" hidden="1"/>
  </cols>
  <sheetData>
    <row r="1" spans="1:17" ht="24" customHeight="1">
      <c r="A1" s="1779" t="str">
        <f>Identification!A14</f>
        <v>QUÉBEC CHARTERED COMPANY</v>
      </c>
      <c r="B1" s="1780"/>
      <c r="C1" s="951"/>
      <c r="D1" s="232" t="str">
        <f>Identification!A15</f>
        <v>ANNUAL STATEMENT</v>
      </c>
    </row>
    <row r="2" spans="1:17">
      <c r="A2" s="2172" t="str">
        <f>IF(Langue=0,"ANNEXE "&amp;'T des M - T of C'!A30,"SCHEDULE "&amp;'T des M - T of C'!A30)</f>
        <v>SCHEDULE 1280.1</v>
      </c>
      <c r="B2" s="2173"/>
      <c r="C2" s="2173"/>
      <c r="D2" s="2174"/>
    </row>
    <row r="3" spans="1:17" ht="22.5" customHeight="1">
      <c r="A3" s="1940">
        <f>'300'!$A$3</f>
        <v>0</v>
      </c>
      <c r="B3" s="1941"/>
      <c r="C3" s="1941"/>
      <c r="D3" s="1942"/>
    </row>
    <row r="4" spans="1:17" ht="33.75" customHeight="1">
      <c r="A4" s="2184" t="str">
        <f>UPPER('T des M - T of C'!B30)</f>
        <v>SUMMARY OF FINANCIAL INSTITUTIONS AND INSTITUTIONAL LOANS BY AMOUNT</v>
      </c>
      <c r="B4" s="2185"/>
      <c r="C4" s="2185"/>
      <c r="D4" s="2341"/>
      <c r="E4" s="272"/>
    </row>
    <row r="5" spans="1:17" ht="22.5" customHeight="1">
      <c r="A5" s="2181" t="str">
        <f>IF(Langue=0,"au "&amp;Identification!J19,"As at "&amp;Identification!J19)</f>
        <v xml:space="preserve">As at </v>
      </c>
      <c r="B5" s="2182"/>
      <c r="C5" s="2182"/>
      <c r="D5" s="2183"/>
      <c r="E5" s="1079"/>
    </row>
    <row r="6" spans="1:17" ht="15" customHeight="1">
      <c r="A6" s="2088" t="str">
        <f>IF(Langue=0,F6,G6)</f>
        <v>($000)</v>
      </c>
      <c r="B6" s="2412"/>
      <c r="C6" s="2412"/>
      <c r="D6" s="2413"/>
      <c r="E6" s="1079"/>
      <c r="F6" s="929" t="s">
        <v>325</v>
      </c>
      <c r="G6" s="157" t="s">
        <v>970</v>
      </c>
    </row>
    <row r="7" spans="1:17" ht="11.25" customHeight="1">
      <c r="A7" s="2178"/>
      <c r="B7" s="2179"/>
      <c r="C7" s="2179"/>
      <c r="D7" s="2180"/>
      <c r="G7" s="157"/>
    </row>
    <row r="8" spans="1:17">
      <c r="A8" s="1943" t="str">
        <f>IF(Langue=0,F22,G22)</f>
        <v>STRATA</v>
      </c>
      <c r="B8" s="1945"/>
      <c r="C8" s="2410" t="str">
        <f>IF(Langue=0,F23,G23)</f>
        <v>Number</v>
      </c>
      <c r="D8" s="2410" t="str">
        <f>IF(Langue=0,F24,G24)</f>
        <v>Net Balance Sheet Value</v>
      </c>
      <c r="G8" s="157"/>
    </row>
    <row r="9" spans="1:17">
      <c r="A9" s="2184"/>
      <c r="B9" s="2341"/>
      <c r="C9" s="2411"/>
      <c r="D9" s="2411"/>
      <c r="G9" s="157"/>
    </row>
    <row r="10" spans="1:17">
      <c r="A10" s="2184"/>
      <c r="B10" s="2341"/>
      <c r="C10" s="2411"/>
      <c r="D10" s="2411"/>
      <c r="G10" s="157"/>
    </row>
    <row r="11" spans="1:17">
      <c r="A11" s="2296"/>
      <c r="B11" s="2296"/>
      <c r="C11" s="536" t="s">
        <v>376</v>
      </c>
      <c r="D11" s="536" t="s">
        <v>394</v>
      </c>
      <c r="G11" s="157"/>
    </row>
    <row r="12" spans="1:17" ht="15" customHeight="1">
      <c r="A12" s="285" t="str">
        <f t="shared" ref="A12:A17" si="0">IF(Langue=0,F12,G12)</f>
        <v>0 to 500</v>
      </c>
      <c r="B12" s="459" t="s">
        <v>385</v>
      </c>
      <c r="C12" s="1233"/>
      <c r="D12" s="1234"/>
      <c r="F12" s="929" t="s">
        <v>808</v>
      </c>
      <c r="G12" s="157" t="s">
        <v>1259</v>
      </c>
    </row>
    <row r="13" spans="1:17" ht="15" customHeight="1">
      <c r="A13" s="285" t="str">
        <f t="shared" si="0"/>
        <v xml:space="preserve">Over 500  to 1,000 </v>
      </c>
      <c r="B13" s="459" t="s">
        <v>194</v>
      </c>
      <c r="C13" s="1233"/>
      <c r="D13" s="1234"/>
      <c r="F13" s="929" t="s">
        <v>809</v>
      </c>
      <c r="G13" s="157" t="s">
        <v>1281</v>
      </c>
      <c r="Q13" s="929" t="s">
        <v>324</v>
      </c>
    </row>
    <row r="14" spans="1:17" ht="15" customHeight="1">
      <c r="A14" s="285" t="str">
        <f t="shared" si="0"/>
        <v>Over 1,000  to 5,000</v>
      </c>
      <c r="B14" s="477" t="s">
        <v>195</v>
      </c>
      <c r="C14" s="1233"/>
      <c r="D14" s="1234"/>
      <c r="F14" s="929" t="s">
        <v>810</v>
      </c>
      <c r="G14" s="157" t="s">
        <v>1282</v>
      </c>
    </row>
    <row r="15" spans="1:17">
      <c r="A15" s="285" t="str">
        <f t="shared" si="0"/>
        <v>Over 5,000  to 10,000</v>
      </c>
      <c r="B15" s="477" t="s">
        <v>200</v>
      </c>
      <c r="C15" s="1233"/>
      <c r="D15" s="1234"/>
      <c r="F15" s="929" t="s">
        <v>811</v>
      </c>
      <c r="G15" s="157" t="s">
        <v>1283</v>
      </c>
    </row>
    <row r="16" spans="1:17">
      <c r="A16" s="285" t="str">
        <f t="shared" si="0"/>
        <v xml:space="preserve">Over 10,000 </v>
      </c>
      <c r="B16" s="459" t="s">
        <v>347</v>
      </c>
      <c r="C16" s="1233"/>
      <c r="D16" s="1234"/>
      <c r="F16" s="929" t="s">
        <v>812</v>
      </c>
      <c r="G16" s="157" t="s">
        <v>1284</v>
      </c>
    </row>
    <row r="17" spans="1:11" s="939" customFormat="1" ht="30">
      <c r="A17" s="1027" t="str">
        <f t="shared" si="0"/>
        <v>TOTAL FINANCIAL INSTITUTIONS AND INSTITUTIONAL LOANS</v>
      </c>
      <c r="B17" s="461" t="s">
        <v>386</v>
      </c>
      <c r="C17" s="1533">
        <f>SUM(C12:C16)</f>
        <v>0</v>
      </c>
      <c r="D17" s="1214">
        <f>SUM(D12:D16)</f>
        <v>0</v>
      </c>
      <c r="F17" s="14" t="s">
        <v>835</v>
      </c>
      <c r="G17" s="2084" t="s">
        <v>1627</v>
      </c>
      <c r="I17" s="929"/>
      <c r="J17" s="929"/>
      <c r="K17" s="929"/>
    </row>
    <row r="18" spans="1:11">
      <c r="A18" s="2297"/>
      <c r="B18" s="2298"/>
      <c r="C18" s="2299"/>
      <c r="D18" s="2300"/>
      <c r="F18" s="14"/>
      <c r="G18" s="2084"/>
    </row>
    <row r="19" spans="1:11">
      <c r="A19" s="2301"/>
      <c r="B19" s="2299"/>
      <c r="C19" s="2299"/>
      <c r="D19" s="2300"/>
      <c r="F19" s="14"/>
      <c r="G19" s="2084"/>
    </row>
    <row r="20" spans="1:11">
      <c r="A20" s="2301"/>
      <c r="B20" s="2299"/>
      <c r="C20" s="2299"/>
      <c r="D20" s="2300"/>
      <c r="G20" s="157"/>
    </row>
    <row r="21" spans="1:11">
      <c r="A21" s="2301"/>
      <c r="B21" s="2299"/>
      <c r="C21" s="2299"/>
      <c r="D21" s="2300"/>
      <c r="G21" s="157"/>
    </row>
    <row r="22" spans="1:11">
      <c r="A22" s="2301"/>
      <c r="B22" s="2299"/>
      <c r="C22" s="2299"/>
      <c r="D22" s="2300"/>
      <c r="F22" s="950" t="s">
        <v>409</v>
      </c>
      <c r="G22" s="174" t="s">
        <v>1202</v>
      </c>
    </row>
    <row r="23" spans="1:11">
      <c r="A23" s="928"/>
      <c r="D23" s="930"/>
      <c r="F23" s="928" t="s">
        <v>151</v>
      </c>
      <c r="G23" s="398" t="s">
        <v>1191</v>
      </c>
    </row>
    <row r="24" spans="1:11">
      <c r="A24" s="928"/>
      <c r="D24" s="930"/>
      <c r="F24" s="1019" t="s">
        <v>2403</v>
      </c>
      <c r="G24" s="639" t="s">
        <v>1466</v>
      </c>
    </row>
    <row r="25" spans="1:11">
      <c r="A25" s="928"/>
      <c r="D25" s="930"/>
    </row>
    <row r="26" spans="1:11">
      <c r="A26" s="928"/>
      <c r="D26" s="930"/>
    </row>
    <row r="27" spans="1:11">
      <c r="A27" s="928"/>
      <c r="D27" s="930"/>
    </row>
    <row r="28" spans="1:11">
      <c r="A28" s="928"/>
      <c r="D28" s="930"/>
    </row>
    <row r="29" spans="1:11">
      <c r="A29" s="928"/>
      <c r="D29" s="930"/>
    </row>
    <row r="30" spans="1:11">
      <c r="A30" s="928"/>
      <c r="D30" s="930"/>
    </row>
    <row r="31" spans="1:11">
      <c r="A31" s="928"/>
      <c r="D31" s="930"/>
    </row>
    <row r="32" spans="1:11">
      <c r="A32" s="928"/>
      <c r="D32" s="930"/>
    </row>
    <row r="33" spans="1:4">
      <c r="A33" s="928"/>
      <c r="D33" s="930"/>
    </row>
    <row r="34" spans="1:4">
      <c r="A34" s="928"/>
      <c r="D34" s="930"/>
    </row>
    <row r="35" spans="1:4">
      <c r="A35" s="928"/>
      <c r="D35" s="930"/>
    </row>
    <row r="36" spans="1:4">
      <c r="A36" s="928"/>
      <c r="D36" s="930"/>
    </row>
    <row r="37" spans="1:4">
      <c r="A37" s="928"/>
      <c r="D37" s="930"/>
    </row>
    <row r="38" spans="1:4">
      <c r="A38" s="928"/>
      <c r="D38" s="930"/>
    </row>
    <row r="39" spans="1:4">
      <c r="A39" s="928"/>
      <c r="D39" s="930"/>
    </row>
    <row r="40" spans="1:4">
      <c r="A40" s="928"/>
      <c r="D40" s="930"/>
    </row>
    <row r="41" spans="1:4">
      <c r="A41" s="928"/>
      <c r="D41" s="930"/>
    </row>
    <row r="42" spans="1:4">
      <c r="A42" s="928"/>
      <c r="D42" s="930"/>
    </row>
    <row r="43" spans="1:4">
      <c r="A43" s="928"/>
      <c r="D43" s="930"/>
    </row>
    <row r="44" spans="1:4">
      <c r="A44" s="928"/>
      <c r="D44" s="930"/>
    </row>
    <row r="45" spans="1:4">
      <c r="A45" s="928"/>
      <c r="D45" s="930"/>
    </row>
    <row r="46" spans="1:4">
      <c r="A46" s="928"/>
      <c r="D46" s="930"/>
    </row>
    <row r="47" spans="1:4">
      <c r="A47" s="1752">
        <f>'1280'!A33:I33+1</f>
        <v>38</v>
      </c>
      <c r="B47" s="1753"/>
      <c r="C47" s="1753"/>
      <c r="D47" s="1754"/>
    </row>
  </sheetData>
  <sheetProtection algorithmName="SHA-512" hashValue="xBYFQKKgftR6lorNn0ruaaITYvRLzCvi4JxUEjjiRqBvpk7ovs21yB/61qr7EAfcDhYAu8D4YBi/wnZKq4+bBQ==" saltValue="/L5mXfJFz3leeN7pL9BWyQ==" spinCount="100000" sheet="1" objects="1" scenarios="1"/>
  <mergeCells count="16">
    <mergeCell ref="A20:D22"/>
    <mergeCell ref="A47:D47"/>
    <mergeCell ref="F17:F19"/>
    <mergeCell ref="G17:G19"/>
    <mergeCell ref="A1:B1"/>
    <mergeCell ref="A2:D2"/>
    <mergeCell ref="A3:D3"/>
    <mergeCell ref="A8:B10"/>
    <mergeCell ref="C8:C10"/>
    <mergeCell ref="D8:D10"/>
    <mergeCell ref="A7:D7"/>
    <mergeCell ref="A4:D4"/>
    <mergeCell ref="A5:D5"/>
    <mergeCell ref="A11:B11"/>
    <mergeCell ref="A6:D6"/>
    <mergeCell ref="A18:D19"/>
  </mergeCells>
  <hyperlinks>
    <hyperlink ref="C17" location="_P120008002" tooltip="Annexe\Schedule 1200" display="_1200_080_02" xr:uid="{00000000-0004-0000-1A00-000000000000}"/>
    <hyperlink ref="D17" location="_P128029902" tooltip="Annexe\Schedule 1280" display="_P128029902" xr:uid="{00000000-0004-0000-1A00-000001000000}"/>
  </hyperlinks>
  <printOptions horizontalCentered="1"/>
  <pageMargins left="0.39370078740157499" right="0.39370078740157499" top="1.11555118110236" bottom="0.59055118110236204" header="0.31496062992126" footer="0.31496062992126"/>
  <pageSetup scale="76" orientation="portrait" r:id="rId1"/>
  <ignoredErrors>
    <ignoredError sqref="B17 C11:D11 B12:B13"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1A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1A00-000001000000}">
            <xm:f>'\Coopératives\[Formulaire COOP_ 2015_VF_1.1.1.xlsx]Feuil1'!#REF!=0</xm:f>
            <x14:dxf>
              <font>
                <color theme="0"/>
              </font>
            </x14:dxf>
          </x14:cfRule>
          <xm:sqref>A6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66">
    <tabColor theme="6" tint="0.39997558519241921"/>
  </sheetPr>
  <dimension ref="A1:L45"/>
  <sheetViews>
    <sheetView zoomScale="90" zoomScaleNormal="90" workbookViewId="0">
      <selection activeCell="A4" sqref="A4:H4"/>
    </sheetView>
  </sheetViews>
  <sheetFormatPr baseColWidth="10" defaultColWidth="0" defaultRowHeight="15" outlineLevelCol="1"/>
  <cols>
    <col min="1" max="1" width="33.85546875" style="1053" customWidth="1"/>
    <col min="2" max="2" width="6" style="1053" customWidth="1"/>
    <col min="3" max="7" width="13.7109375" style="1053" customWidth="1"/>
    <col min="8" max="8" width="19.28515625" style="1053" customWidth="1"/>
    <col min="9" max="9" width="1.42578125" style="1053" customWidth="1"/>
    <col min="10" max="10" width="25.5703125" style="1053" hidden="1" customWidth="1" outlineLevel="1"/>
    <col min="11" max="11" width="23" style="1053" hidden="1" customWidth="1" outlineLevel="1"/>
    <col min="12" max="12" width="0" style="1053" hidden="1" customWidth="1" collapsed="1"/>
    <col min="13" max="16384" width="11.42578125" style="1053" hidden="1"/>
  </cols>
  <sheetData>
    <row r="1" spans="1:11" ht="24" customHeight="1">
      <c r="A1" s="1779" t="str">
        <f>Identification!A14</f>
        <v>QUÉBEC CHARTERED COMPANY</v>
      </c>
      <c r="B1" s="1780"/>
      <c r="C1" s="1780"/>
      <c r="D1" s="1780"/>
      <c r="E1" s="1780"/>
      <c r="F1" s="1780"/>
      <c r="G1" s="951"/>
      <c r="H1" s="232" t="str">
        <f>Identification!A15</f>
        <v>ANNUAL STATEMENT</v>
      </c>
      <c r="K1" s="286"/>
    </row>
    <row r="2" spans="1:11">
      <c r="A2" s="2172" t="str">
        <f>IF(Langue=0,"ANNEXE "&amp;'T des M - T of C'!A31,"SCHEDULE "&amp;'T des M - T of C'!A31)</f>
        <v>SCHEDULE 1290</v>
      </c>
      <c r="B2" s="2173"/>
      <c r="C2" s="2173"/>
      <c r="D2" s="2173"/>
      <c r="E2" s="2173"/>
      <c r="F2" s="2173"/>
      <c r="G2" s="2173"/>
      <c r="H2" s="2174"/>
      <c r="K2" s="286"/>
    </row>
    <row r="3" spans="1:11" ht="22.5" customHeight="1">
      <c r="A3" s="1940">
        <f>'300'!A3:G3</f>
        <v>0</v>
      </c>
      <c r="B3" s="1941"/>
      <c r="C3" s="1941"/>
      <c r="D3" s="1941"/>
      <c r="E3" s="1941"/>
      <c r="F3" s="1941"/>
      <c r="G3" s="1941"/>
      <c r="H3" s="1942"/>
      <c r="K3" s="286"/>
    </row>
    <row r="4" spans="1:11" ht="22.5" customHeight="1">
      <c r="A4" s="1767" t="str">
        <f>UPPER('T des M - T of C'!B31)</f>
        <v>OTHER LOANS</v>
      </c>
      <c r="B4" s="1768"/>
      <c r="C4" s="1768"/>
      <c r="D4" s="1768"/>
      <c r="E4" s="1768"/>
      <c r="F4" s="1768"/>
      <c r="G4" s="1768"/>
      <c r="H4" s="1769"/>
      <c r="K4" s="286"/>
    </row>
    <row r="5" spans="1:11" ht="22.5" customHeight="1">
      <c r="A5" s="2181" t="str">
        <f>IF(Langue=0,"au "&amp;Identification!J19,"As at "&amp;Identification!J19)</f>
        <v xml:space="preserve">As at </v>
      </c>
      <c r="B5" s="2182"/>
      <c r="C5" s="2182"/>
      <c r="D5" s="2182"/>
      <c r="E5" s="2182"/>
      <c r="F5" s="2182"/>
      <c r="G5" s="2182"/>
      <c r="H5" s="2183"/>
      <c r="K5" s="286"/>
    </row>
    <row r="6" spans="1:11" ht="15" customHeight="1">
      <c r="A6" s="2088" t="str">
        <f>IF(Langue=0,J6,K6)</f>
        <v>($000)</v>
      </c>
      <c r="B6" s="2089"/>
      <c r="C6" s="2089"/>
      <c r="D6" s="2089"/>
      <c r="E6" s="2089"/>
      <c r="F6" s="2089"/>
      <c r="G6" s="2089"/>
      <c r="H6" s="2090"/>
      <c r="J6" s="116" t="s">
        <v>325</v>
      </c>
      <c r="K6" s="258" t="s">
        <v>970</v>
      </c>
    </row>
    <row r="7" spans="1:11" s="929" customFormat="1" ht="11.25" customHeight="1">
      <c r="A7" s="2191"/>
      <c r="B7" s="2192"/>
      <c r="C7" s="2192"/>
      <c r="D7" s="2192"/>
      <c r="E7" s="2192"/>
      <c r="F7" s="2192"/>
      <c r="G7" s="2192"/>
      <c r="H7" s="2193"/>
      <c r="K7" s="157"/>
    </row>
    <row r="8" spans="1:11" ht="7.5" customHeight="1">
      <c r="A8" s="2440" t="str">
        <f>IF(Langue=0,J10,K10)</f>
        <v>DESCRIPTION</v>
      </c>
      <c r="B8" s="2441"/>
      <c r="C8" s="2430" t="str">
        <f>IF(Langue=0,J11,K11)</f>
        <v>Net Balance Sheet Value</v>
      </c>
      <c r="D8" s="2432" t="str">
        <f>IF(Langue=0,J12,K12)</f>
        <v>Loans in Arrears</v>
      </c>
      <c r="E8" s="2433"/>
      <c r="F8" s="2433"/>
      <c r="G8" s="2434"/>
      <c r="H8" s="2438" t="str">
        <f>IF(Langue=0,J17,K17)</f>
        <v>Provisions</v>
      </c>
      <c r="K8" s="157"/>
    </row>
    <row r="9" spans="1:11" ht="7.5" customHeight="1">
      <c r="A9" s="2442"/>
      <c r="B9" s="2443"/>
      <c r="C9" s="2431"/>
      <c r="D9" s="2435"/>
      <c r="E9" s="2436"/>
      <c r="F9" s="2436"/>
      <c r="G9" s="2437"/>
      <c r="H9" s="2439"/>
      <c r="J9" s="929"/>
      <c r="K9" s="157"/>
    </row>
    <row r="10" spans="1:11" ht="37.5" customHeight="1">
      <c r="A10" s="2442"/>
      <c r="B10" s="2443"/>
      <c r="C10" s="2431"/>
      <c r="D10" s="1035" t="str">
        <f>IF(Langue=0,J13,K13)</f>
        <v>1 - 29 Days</v>
      </c>
      <c r="E10" s="1035" t="str">
        <f>IF(Langue=0,J14,K14)</f>
        <v>30 - 59 Days</v>
      </c>
      <c r="F10" s="1035" t="str">
        <f>IF(Langue=0,J15,K15)</f>
        <v>60 - 89 Days</v>
      </c>
      <c r="G10" s="1035" t="str">
        <f>IF(Langue=0,J16,K16)</f>
        <v>90 Days and Over</v>
      </c>
      <c r="H10" s="2439"/>
      <c r="J10" s="929" t="s">
        <v>397</v>
      </c>
      <c r="K10" s="157" t="s">
        <v>397</v>
      </c>
    </row>
    <row r="11" spans="1:11">
      <c r="A11" s="585" t="s">
        <v>1505</v>
      </c>
      <c r="B11" s="655"/>
      <c r="C11" s="537" t="s">
        <v>377</v>
      </c>
      <c r="D11" s="537" t="s">
        <v>376</v>
      </c>
      <c r="E11" s="537" t="s">
        <v>378</v>
      </c>
      <c r="F11" s="537" t="s">
        <v>379</v>
      </c>
      <c r="G11" s="537" t="s">
        <v>380</v>
      </c>
      <c r="H11" s="537" t="s">
        <v>381</v>
      </c>
      <c r="J11" s="929" t="s">
        <v>415</v>
      </c>
      <c r="K11" s="157" t="s">
        <v>1466</v>
      </c>
    </row>
    <row r="12" spans="1:11" ht="15.75" customHeight="1">
      <c r="A12" s="1239"/>
      <c r="B12" s="366" t="s">
        <v>385</v>
      </c>
      <c r="C12" s="1240"/>
      <c r="D12" s="1240"/>
      <c r="E12" s="1240"/>
      <c r="F12" s="1240"/>
      <c r="G12" s="1240"/>
      <c r="H12" s="1241"/>
      <c r="J12" s="929" t="s">
        <v>836</v>
      </c>
      <c r="K12" s="157" t="s">
        <v>1656</v>
      </c>
    </row>
    <row r="13" spans="1:11" ht="15.75" customHeight="1">
      <c r="A13" s="1239"/>
      <c r="B13" s="366" t="s">
        <v>194</v>
      </c>
      <c r="C13" s="1240"/>
      <c r="D13" s="1240"/>
      <c r="E13" s="1240"/>
      <c r="F13" s="1240"/>
      <c r="G13" s="1240"/>
      <c r="H13" s="1241"/>
      <c r="J13" s="929" t="s">
        <v>603</v>
      </c>
      <c r="K13" s="157" t="s">
        <v>1563</v>
      </c>
    </row>
    <row r="14" spans="1:11" ht="15.75" customHeight="1">
      <c r="A14" s="1239"/>
      <c r="B14" s="366" t="s">
        <v>195</v>
      </c>
      <c r="C14" s="1240"/>
      <c r="D14" s="1240"/>
      <c r="E14" s="1240"/>
      <c r="F14" s="1240"/>
      <c r="G14" s="1240"/>
      <c r="H14" s="1241"/>
      <c r="J14" s="929" t="s">
        <v>604</v>
      </c>
      <c r="K14" s="157" t="s">
        <v>1564</v>
      </c>
    </row>
    <row r="15" spans="1:11" ht="15.75" customHeight="1">
      <c r="A15" s="1239"/>
      <c r="B15" s="366" t="s">
        <v>200</v>
      </c>
      <c r="C15" s="1240"/>
      <c r="D15" s="1240"/>
      <c r="E15" s="1240"/>
      <c r="F15" s="1240"/>
      <c r="G15" s="1240"/>
      <c r="H15" s="1241"/>
      <c r="J15" s="929" t="s">
        <v>605</v>
      </c>
      <c r="K15" s="157" t="s">
        <v>1565</v>
      </c>
    </row>
    <row r="16" spans="1:11" ht="15.75" customHeight="1">
      <c r="A16" s="1239"/>
      <c r="B16" s="366" t="s">
        <v>347</v>
      </c>
      <c r="C16" s="1240"/>
      <c r="D16" s="1240"/>
      <c r="E16" s="1240"/>
      <c r="F16" s="1240"/>
      <c r="G16" s="1240"/>
      <c r="H16" s="1241"/>
      <c r="J16" s="929" t="s">
        <v>94</v>
      </c>
      <c r="K16" s="157" t="s">
        <v>1566</v>
      </c>
    </row>
    <row r="17" spans="1:11" ht="15.75" customHeight="1">
      <c r="A17" s="1239"/>
      <c r="B17" s="366" t="s">
        <v>181</v>
      </c>
      <c r="C17" s="1240"/>
      <c r="D17" s="1240"/>
      <c r="E17" s="1240"/>
      <c r="F17" s="1240"/>
      <c r="G17" s="1240"/>
      <c r="H17" s="1241"/>
      <c r="J17" s="929" t="s">
        <v>1508</v>
      </c>
      <c r="K17" s="157" t="s">
        <v>1508</v>
      </c>
    </row>
    <row r="18" spans="1:11" ht="15.75" customHeight="1">
      <c r="A18" s="1239"/>
      <c r="B18" s="366" t="s">
        <v>188</v>
      </c>
      <c r="C18" s="1240"/>
      <c r="D18" s="1240"/>
      <c r="E18" s="1240"/>
      <c r="F18" s="1240"/>
      <c r="G18" s="1240"/>
      <c r="H18" s="1241"/>
      <c r="J18" s="211"/>
      <c r="K18" s="212"/>
    </row>
    <row r="19" spans="1:11" ht="15.75" customHeight="1">
      <c r="A19" s="1239"/>
      <c r="B19" s="366" t="s">
        <v>191</v>
      </c>
      <c r="C19" s="1240"/>
      <c r="D19" s="1240"/>
      <c r="E19" s="1240"/>
      <c r="F19" s="1240"/>
      <c r="G19" s="1240"/>
      <c r="H19" s="1241"/>
      <c r="J19" s="211"/>
      <c r="K19" s="212"/>
    </row>
    <row r="20" spans="1:11" ht="15.75" customHeight="1">
      <c r="A20" s="1239"/>
      <c r="B20" s="366" t="s">
        <v>396</v>
      </c>
      <c r="C20" s="1240"/>
      <c r="D20" s="1240"/>
      <c r="E20" s="1240"/>
      <c r="F20" s="1240"/>
      <c r="G20" s="1240"/>
      <c r="H20" s="1241"/>
      <c r="J20" s="211"/>
      <c r="K20" s="212"/>
    </row>
    <row r="21" spans="1:11" ht="15.75" customHeight="1">
      <c r="A21" s="1239"/>
      <c r="B21" s="366" t="s">
        <v>389</v>
      </c>
      <c r="C21" s="1240"/>
      <c r="D21" s="1240"/>
      <c r="E21" s="1240"/>
      <c r="F21" s="1240"/>
      <c r="G21" s="1240"/>
      <c r="H21" s="1241"/>
      <c r="J21" s="211"/>
      <c r="K21" s="212"/>
    </row>
    <row r="22" spans="1:11" ht="15.75" customHeight="1">
      <c r="A22" s="1239"/>
      <c r="B22" s="366" t="s">
        <v>390</v>
      </c>
      <c r="C22" s="1240"/>
      <c r="D22" s="1240"/>
      <c r="E22" s="1240"/>
      <c r="F22" s="1240"/>
      <c r="G22" s="1240"/>
      <c r="H22" s="1241"/>
      <c r="J22" s="211"/>
      <c r="K22" s="212"/>
    </row>
    <row r="23" spans="1:11" ht="15.75" customHeight="1">
      <c r="A23" s="1239"/>
      <c r="B23" s="366" t="s">
        <v>606</v>
      </c>
      <c r="C23" s="1240"/>
      <c r="D23" s="1240"/>
      <c r="E23" s="1240"/>
      <c r="F23" s="1240"/>
      <c r="G23" s="1240"/>
      <c r="H23" s="1241"/>
      <c r="J23" s="211"/>
      <c r="K23" s="212"/>
    </row>
    <row r="24" spans="1:11" ht="15.75" customHeight="1">
      <c r="A24" s="1239"/>
      <c r="B24" s="366" t="s">
        <v>607</v>
      </c>
      <c r="C24" s="1240"/>
      <c r="D24" s="1240"/>
      <c r="E24" s="1240"/>
      <c r="F24" s="1240"/>
      <c r="G24" s="1240"/>
      <c r="H24" s="1241"/>
      <c r="J24" s="211"/>
      <c r="K24" s="212"/>
    </row>
    <row r="25" spans="1:11" ht="15.75" customHeight="1">
      <c r="A25" s="1239"/>
      <c r="B25" s="366" t="s">
        <v>608</v>
      </c>
      <c r="C25" s="1240"/>
      <c r="D25" s="1240"/>
      <c r="E25" s="1240"/>
      <c r="F25" s="1240"/>
      <c r="G25" s="1240"/>
      <c r="H25" s="1241"/>
      <c r="J25" s="211"/>
      <c r="K25" s="212"/>
    </row>
    <row r="26" spans="1:11" ht="15.75" customHeight="1">
      <c r="A26" s="1239"/>
      <c r="B26" s="366" t="s">
        <v>609</v>
      </c>
      <c r="C26" s="1240"/>
      <c r="D26" s="1240"/>
      <c r="E26" s="1240"/>
      <c r="F26" s="1240"/>
      <c r="G26" s="1240"/>
      <c r="H26" s="1241"/>
      <c r="J26" s="211"/>
      <c r="K26" s="212"/>
    </row>
    <row r="27" spans="1:11" ht="15.75" customHeight="1">
      <c r="A27" s="1239"/>
      <c r="B27" s="366" t="s">
        <v>610</v>
      </c>
      <c r="C27" s="1240"/>
      <c r="D27" s="1240"/>
      <c r="E27" s="1240"/>
      <c r="F27" s="1240"/>
      <c r="G27" s="1240"/>
      <c r="H27" s="1241"/>
      <c r="J27" s="211"/>
      <c r="K27" s="212"/>
    </row>
    <row r="28" spans="1:11" ht="15.75" customHeight="1">
      <c r="A28" s="1239"/>
      <c r="B28" s="366" t="s">
        <v>611</v>
      </c>
      <c r="C28" s="1240"/>
      <c r="D28" s="1240"/>
      <c r="E28" s="1240"/>
      <c r="F28" s="1240"/>
      <c r="G28" s="1240"/>
      <c r="H28" s="1241"/>
      <c r="J28" s="211"/>
      <c r="K28" s="212"/>
    </row>
    <row r="29" spans="1:11" ht="15.75" customHeight="1">
      <c r="A29" s="1239"/>
      <c r="B29" s="366" t="s">
        <v>612</v>
      </c>
      <c r="C29" s="1240"/>
      <c r="D29" s="1240"/>
      <c r="E29" s="1240"/>
      <c r="F29" s="1240"/>
      <c r="G29" s="1240"/>
      <c r="H29" s="1241"/>
      <c r="J29" s="211"/>
      <c r="K29" s="212"/>
    </row>
    <row r="30" spans="1:11" ht="15.75" customHeight="1">
      <c r="A30" s="1242"/>
      <c r="B30" s="366" t="s">
        <v>613</v>
      </c>
      <c r="C30" s="1240"/>
      <c r="D30" s="1240"/>
      <c r="E30" s="1240"/>
      <c r="F30" s="1240"/>
      <c r="G30" s="1240"/>
      <c r="H30" s="1241"/>
      <c r="J30" s="211"/>
      <c r="K30" s="212"/>
    </row>
    <row r="31" spans="1:11" s="1572" customFormat="1" ht="22.5" customHeight="1">
      <c r="A31" s="1570" t="s">
        <v>80</v>
      </c>
      <c r="B31" s="1571" t="s">
        <v>561</v>
      </c>
      <c r="C31" s="1459">
        <f t="shared" ref="C31:H31" si="0">SUM(C12:C30)</f>
        <v>0</v>
      </c>
      <c r="D31" s="1213">
        <f t="shared" si="0"/>
        <v>0</v>
      </c>
      <c r="E31" s="1213">
        <f t="shared" si="0"/>
        <v>0</v>
      </c>
      <c r="F31" s="1213">
        <f t="shared" si="0"/>
        <v>0</v>
      </c>
      <c r="G31" s="1459">
        <f t="shared" si="0"/>
        <v>0</v>
      </c>
      <c r="H31" s="1529">
        <f t="shared" si="0"/>
        <v>0</v>
      </c>
      <c r="J31" s="1573"/>
      <c r="K31" s="1574"/>
    </row>
    <row r="32" spans="1:11">
      <c r="A32" s="2428"/>
      <c r="B32" s="2429"/>
      <c r="C32" s="367"/>
      <c r="D32" s="367"/>
      <c r="E32" s="367"/>
      <c r="F32" s="367"/>
      <c r="G32" s="367"/>
      <c r="H32" s="419"/>
      <c r="J32" s="288"/>
      <c r="K32" s="288"/>
    </row>
    <row r="33" spans="1:11">
      <c r="A33" s="586"/>
      <c r="B33" s="67"/>
      <c r="H33" s="1054"/>
      <c r="J33" s="288"/>
      <c r="K33" s="288"/>
    </row>
    <row r="34" spans="1:11">
      <c r="A34" s="586"/>
      <c r="B34" s="67"/>
      <c r="H34" s="1054"/>
      <c r="J34" s="288"/>
      <c r="K34" s="288"/>
    </row>
    <row r="35" spans="1:11">
      <c r="A35" s="586"/>
      <c r="B35" s="67"/>
      <c r="H35" s="1054"/>
      <c r="J35" s="288"/>
      <c r="K35" s="288"/>
    </row>
    <row r="36" spans="1:11">
      <c r="A36" s="586"/>
      <c r="B36" s="67"/>
      <c r="H36" s="1054"/>
      <c r="J36" s="288"/>
      <c r="K36" s="288"/>
    </row>
    <row r="37" spans="1:11">
      <c r="A37" s="586"/>
      <c r="B37" s="67"/>
      <c r="H37" s="1054"/>
      <c r="J37" s="288"/>
      <c r="K37" s="288"/>
    </row>
    <row r="38" spans="1:11">
      <c r="A38" s="586"/>
      <c r="B38" s="67"/>
      <c r="H38" s="1054"/>
      <c r="J38" s="288"/>
      <c r="K38" s="288"/>
    </row>
    <row r="39" spans="1:11">
      <c r="A39" s="586"/>
      <c r="B39" s="67"/>
      <c r="H39" s="1054"/>
      <c r="J39" s="288"/>
      <c r="K39" s="288"/>
    </row>
    <row r="40" spans="1:11">
      <c r="A40" s="586"/>
      <c r="B40" s="67"/>
      <c r="H40" s="1054"/>
      <c r="J40" s="288"/>
      <c r="K40" s="288"/>
    </row>
    <row r="41" spans="1:11">
      <c r="A41" s="2426"/>
      <c r="B41" s="2427"/>
      <c r="H41" s="1054"/>
      <c r="J41" s="288"/>
      <c r="K41" s="288"/>
    </row>
    <row r="42" spans="1:11">
      <c r="A42" s="1049"/>
      <c r="B42" s="67"/>
      <c r="C42" s="68"/>
      <c r="D42" s="68"/>
      <c r="E42" s="68"/>
      <c r="F42" s="68"/>
      <c r="G42" s="68"/>
      <c r="H42" s="420"/>
    </row>
    <row r="43" spans="1:11">
      <c r="A43" s="587"/>
      <c r="B43" s="1051"/>
      <c r="C43" s="1051"/>
      <c r="D43" s="1051"/>
      <c r="E43" s="1051"/>
      <c r="F43" s="1051"/>
      <c r="G43" s="1051"/>
      <c r="H43" s="1050"/>
    </row>
    <row r="44" spans="1:11">
      <c r="A44" s="1049"/>
      <c r="B44" s="67"/>
      <c r="C44" s="69"/>
      <c r="D44" s="69"/>
      <c r="E44" s="69"/>
      <c r="F44" s="69"/>
      <c r="G44" s="69"/>
      <c r="H44" s="421"/>
    </row>
    <row r="45" spans="1:11">
      <c r="A45" s="1752">
        <f>'1280.1'!A47:D47+1</f>
        <v>39</v>
      </c>
      <c r="B45" s="1753"/>
      <c r="C45" s="1753"/>
      <c r="D45" s="1753"/>
      <c r="E45" s="1753"/>
      <c r="F45" s="1753"/>
      <c r="G45" s="1753"/>
      <c r="H45" s="1754"/>
    </row>
  </sheetData>
  <sheetProtection algorithmName="SHA-512" hashValue="tvQLX/bWYXWcDjnSMk7TTLM3tOUVRphtOEkGHokbqeLtpCrhe39uZHP7Y3QFFwblIGZYsJkzet8FDyWuq5F7kA==" saltValue="JqvDhNVt/ALhl36S2rth5w==" spinCount="100000" sheet="1" objects="1" scenarios="1"/>
  <mergeCells count="14">
    <mergeCell ref="A1:F1"/>
    <mergeCell ref="A2:H2"/>
    <mergeCell ref="A3:H3"/>
    <mergeCell ref="A4:H4"/>
    <mergeCell ref="A6:H6"/>
    <mergeCell ref="A5:H5"/>
    <mergeCell ref="A45:H45"/>
    <mergeCell ref="A41:B41"/>
    <mergeCell ref="A7:H7"/>
    <mergeCell ref="A32:B32"/>
    <mergeCell ref="C8:C10"/>
    <mergeCell ref="D8:G9"/>
    <mergeCell ref="H8:H10"/>
    <mergeCell ref="A8:B10"/>
  </mergeCells>
  <hyperlinks>
    <hyperlink ref="G31" location="_P120010004" tooltip="Annexe\Schedule 1200" display="_1200_100_04" xr:uid="{00000000-0004-0000-1B00-000000000000}"/>
    <hyperlink ref="C31" location="_P120010008" tooltip="Annexe\Schedule 1200" display="_1200_100_08" xr:uid="{00000000-0004-0000-1B00-000001000000}"/>
    <hyperlink ref="H31" location="_P120010007" tooltip="Annexe\Schedule 1200" display="_1200_100_07" xr:uid="{00000000-0004-0000-1B00-000002000000}"/>
  </hyperlinks>
  <printOptions horizontalCentered="1"/>
  <pageMargins left="0.39370078740157499" right="0.39370078740157499" top="1.11555118110236" bottom="0.59055118110236204" header="0.31496062992126" footer="0.31496062992126"/>
  <pageSetup scale="7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0000000-000E-0000-1B00-000001000000}">
            <xm:f>'\Coopératives\[Formulaire COOP_ 2015_VF_1.1.1.xlsx]Feuil1'!#REF!=0</xm:f>
            <x14:dxf>
              <font>
                <color theme="0"/>
              </font>
            </x14:dxf>
          </x14:cfRule>
          <xm:sqref>A6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4">
    <tabColor theme="6" tint="0.39997558519241921"/>
  </sheetPr>
  <dimension ref="A1:L54"/>
  <sheetViews>
    <sheetView zoomScale="90" zoomScaleNormal="90" workbookViewId="0">
      <selection activeCell="A3" sqref="A3:F3"/>
    </sheetView>
  </sheetViews>
  <sheetFormatPr baseColWidth="10" defaultColWidth="0" defaultRowHeight="15" outlineLevelCol="1"/>
  <cols>
    <col min="1" max="1" width="6" style="1036" customWidth="1"/>
    <col min="2" max="2" width="17.7109375" style="1036" customWidth="1"/>
    <col min="3" max="6" width="16.5703125" style="1036" customWidth="1"/>
    <col min="7" max="7" width="1.42578125" style="1036" customWidth="1"/>
    <col min="8" max="8" width="28.28515625" style="929" hidden="1" customWidth="1" outlineLevel="1"/>
    <col min="9" max="9" width="31.7109375" style="929" hidden="1" customWidth="1" outlineLevel="1"/>
    <col min="10" max="10" width="11.42578125" style="929" hidden="1" customWidth="1" collapsed="1"/>
    <col min="11" max="12" width="11.42578125" style="929" hidden="1" customWidth="1"/>
    <col min="13" max="16384" width="11.42578125" style="1036" hidden="1"/>
  </cols>
  <sheetData>
    <row r="1" spans="1:9" ht="24" customHeight="1">
      <c r="A1" s="2076" t="str">
        <f>Identification!A14</f>
        <v>QUÉBEC CHARTERED COMPANY</v>
      </c>
      <c r="B1" s="2077"/>
      <c r="C1" s="2077"/>
      <c r="D1" s="2077"/>
      <c r="E1" s="951"/>
      <c r="F1" s="588" t="str">
        <f>Identification!A15</f>
        <v>ANNUAL STATEMENT</v>
      </c>
    </row>
    <row r="2" spans="1:9">
      <c r="A2" s="2456" t="str">
        <f>IF(Langue=0,"ANNEXE "&amp;'T des M - T of C'!A32,"SCHEDULE "&amp;'T des M - T of C'!A32)</f>
        <v>SCHEDULE 1296</v>
      </c>
      <c r="B2" s="2457"/>
      <c r="C2" s="2457"/>
      <c r="D2" s="2457"/>
      <c r="E2" s="2457"/>
      <c r="F2" s="2458"/>
    </row>
    <row r="3" spans="1:9" ht="22.5" customHeight="1">
      <c r="A3" s="1940">
        <f>'300'!$A$3</f>
        <v>0</v>
      </c>
      <c r="B3" s="1941"/>
      <c r="C3" s="1941"/>
      <c r="D3" s="1941"/>
      <c r="E3" s="1941"/>
      <c r="F3" s="1942"/>
    </row>
    <row r="4" spans="1:9" ht="22.5" customHeight="1">
      <c r="A4" s="2007" t="str">
        <f>UPPER('T des M - T of C'!B32)</f>
        <v>LOANS' CREDIT RATING</v>
      </c>
      <c r="B4" s="2008"/>
      <c r="C4" s="2008"/>
      <c r="D4" s="2008"/>
      <c r="E4" s="2008"/>
      <c r="F4" s="2009"/>
      <c r="G4" s="289"/>
    </row>
    <row r="5" spans="1:9" ht="22.5" customHeight="1">
      <c r="A5" s="2471" t="str">
        <f>IF(Langue=0,"au "&amp;Identification!J19,"As at "&amp;Identification!J19)</f>
        <v xml:space="preserve">As at </v>
      </c>
      <c r="B5" s="2472"/>
      <c r="C5" s="2472"/>
      <c r="D5" s="2472"/>
      <c r="E5" s="2472"/>
      <c r="F5" s="2473"/>
      <c r="G5" s="289"/>
    </row>
    <row r="6" spans="1:9" ht="15" customHeight="1">
      <c r="A6" s="2459" t="str">
        <f>IF(Langue=0,H7,I7)</f>
        <v>($000)</v>
      </c>
      <c r="B6" s="2460"/>
      <c r="C6" s="2460"/>
      <c r="D6" s="2460"/>
      <c r="E6" s="2460"/>
      <c r="F6" s="2461"/>
      <c r="G6" s="290"/>
    </row>
    <row r="7" spans="1:9" ht="11.25" customHeight="1">
      <c r="A7" s="2468"/>
      <c r="B7" s="2469"/>
      <c r="C7" s="2469"/>
      <c r="D7" s="2469"/>
      <c r="E7" s="2469"/>
      <c r="F7" s="2470"/>
      <c r="H7" s="929" t="s">
        <v>325</v>
      </c>
      <c r="I7" s="157" t="s">
        <v>970</v>
      </c>
    </row>
    <row r="8" spans="1:9" ht="15" customHeight="1">
      <c r="A8" s="2452" t="str">
        <f>IF(Langue=0,H8,I8)</f>
        <v>RATING</v>
      </c>
      <c r="B8" s="2453"/>
      <c r="C8" s="2448" t="str">
        <f>IF(Langue=0,H9,I9)</f>
        <v>Loans</v>
      </c>
      <c r="D8" s="2449"/>
      <c r="E8" s="2448" t="str">
        <f>IF(Langue=0,H12,I12)</f>
        <v>Loans in Arrears 90 Days and Over</v>
      </c>
      <c r="F8" s="2449"/>
      <c r="H8" s="929" t="s">
        <v>465</v>
      </c>
      <c r="I8" s="157" t="s">
        <v>1408</v>
      </c>
    </row>
    <row r="9" spans="1:9" ht="15" customHeight="1">
      <c r="A9" s="2454"/>
      <c r="B9" s="2455"/>
      <c r="C9" s="2450"/>
      <c r="D9" s="2451"/>
      <c r="E9" s="2450"/>
      <c r="F9" s="2451"/>
      <c r="H9" s="929" t="s">
        <v>7</v>
      </c>
      <c r="I9" s="157" t="s">
        <v>1075</v>
      </c>
    </row>
    <row r="10" spans="1:9" ht="37.5" customHeight="1">
      <c r="A10" s="2454"/>
      <c r="B10" s="2455"/>
      <c r="C10" s="589" t="str">
        <f>IF(Langue=0,H10,I10)</f>
        <v>Amount</v>
      </c>
      <c r="D10" s="589" t="s">
        <v>158</v>
      </c>
      <c r="E10" s="912" t="str">
        <f>C10</f>
        <v>Amount</v>
      </c>
      <c r="F10" s="913" t="str">
        <f>D10</f>
        <v xml:space="preserve">  %</v>
      </c>
      <c r="H10" s="929" t="s">
        <v>205</v>
      </c>
      <c r="I10" s="157" t="s">
        <v>1196</v>
      </c>
    </row>
    <row r="11" spans="1:9" ht="15" customHeight="1">
      <c r="A11" s="213"/>
      <c r="B11" s="422" t="s">
        <v>377</v>
      </c>
      <c r="C11" s="988" t="s">
        <v>376</v>
      </c>
      <c r="D11" s="988" t="s">
        <v>394</v>
      </c>
      <c r="E11" s="988" t="s">
        <v>395</v>
      </c>
      <c r="F11" s="988" t="s">
        <v>464</v>
      </c>
      <c r="I11" s="157"/>
    </row>
    <row r="12" spans="1:9">
      <c r="A12" s="521" t="s">
        <v>385</v>
      </c>
      <c r="B12" s="1243"/>
      <c r="C12" s="1225"/>
      <c r="D12" s="1244">
        <f>IF(($C$30=0),0,C12/$C$30)</f>
        <v>0</v>
      </c>
      <c r="E12" s="1225"/>
      <c r="F12" s="1245">
        <f>IF(($E$30=0),0,E12/$E$30)</f>
        <v>0</v>
      </c>
      <c r="H12" s="929" t="s">
        <v>837</v>
      </c>
      <c r="I12" s="157" t="s">
        <v>1691</v>
      </c>
    </row>
    <row r="13" spans="1:9">
      <c r="A13" s="521" t="s">
        <v>194</v>
      </c>
      <c r="B13" s="1243"/>
      <c r="C13" s="1225"/>
      <c r="D13" s="1244">
        <f t="shared" ref="D13:D29" si="0">IF(($C$30=0),0,C13/$C$30)</f>
        <v>0</v>
      </c>
      <c r="E13" s="1225"/>
      <c r="F13" s="1245">
        <f t="shared" ref="F13:F29" si="1">IF(($E$30=0),0,E13/$E$30)</f>
        <v>0</v>
      </c>
      <c r="H13" s="929" t="s">
        <v>205</v>
      </c>
      <c r="I13" s="157" t="s">
        <v>1196</v>
      </c>
    </row>
    <row r="14" spans="1:9">
      <c r="A14" s="521" t="s">
        <v>195</v>
      </c>
      <c r="B14" s="1243"/>
      <c r="C14" s="1225"/>
      <c r="D14" s="1244">
        <f t="shared" si="0"/>
        <v>0</v>
      </c>
      <c r="E14" s="1225"/>
      <c r="F14" s="1245">
        <f t="shared" si="1"/>
        <v>0</v>
      </c>
      <c r="I14" s="157"/>
    </row>
    <row r="15" spans="1:9">
      <c r="A15" s="521" t="s">
        <v>200</v>
      </c>
      <c r="B15" s="1243"/>
      <c r="C15" s="1225"/>
      <c r="D15" s="1244">
        <f t="shared" si="0"/>
        <v>0</v>
      </c>
      <c r="E15" s="1225"/>
      <c r="F15" s="1245">
        <f t="shared" si="1"/>
        <v>0</v>
      </c>
      <c r="I15" s="157"/>
    </row>
    <row r="16" spans="1:9">
      <c r="A16" s="521" t="s">
        <v>347</v>
      </c>
      <c r="B16" s="1243"/>
      <c r="C16" s="1225"/>
      <c r="D16" s="1244">
        <f t="shared" si="0"/>
        <v>0</v>
      </c>
      <c r="E16" s="1225"/>
      <c r="F16" s="1245">
        <f t="shared" si="1"/>
        <v>0</v>
      </c>
      <c r="I16" s="157"/>
    </row>
    <row r="17" spans="1:9">
      <c r="A17" s="521" t="s">
        <v>181</v>
      </c>
      <c r="B17" s="1243"/>
      <c r="C17" s="1225"/>
      <c r="D17" s="1244">
        <f t="shared" si="0"/>
        <v>0</v>
      </c>
      <c r="E17" s="1225"/>
      <c r="F17" s="1245">
        <f t="shared" si="1"/>
        <v>0</v>
      </c>
      <c r="I17" s="157"/>
    </row>
    <row r="18" spans="1:9">
      <c r="A18" s="521" t="s">
        <v>188</v>
      </c>
      <c r="B18" s="1243"/>
      <c r="C18" s="1225"/>
      <c r="D18" s="1244">
        <f t="shared" si="0"/>
        <v>0</v>
      </c>
      <c r="E18" s="1225"/>
      <c r="F18" s="1245">
        <f t="shared" si="1"/>
        <v>0</v>
      </c>
      <c r="I18" s="157"/>
    </row>
    <row r="19" spans="1:9">
      <c r="A19" s="521" t="s">
        <v>191</v>
      </c>
      <c r="B19" s="1243"/>
      <c r="C19" s="1225"/>
      <c r="D19" s="1244">
        <f t="shared" si="0"/>
        <v>0</v>
      </c>
      <c r="E19" s="1225"/>
      <c r="F19" s="1245">
        <f t="shared" si="1"/>
        <v>0</v>
      </c>
      <c r="I19" s="157"/>
    </row>
    <row r="20" spans="1:9">
      <c r="A20" s="521" t="s">
        <v>396</v>
      </c>
      <c r="B20" s="1243"/>
      <c r="C20" s="1225"/>
      <c r="D20" s="1244">
        <f t="shared" si="0"/>
        <v>0</v>
      </c>
      <c r="E20" s="1225"/>
      <c r="F20" s="1245">
        <f t="shared" si="1"/>
        <v>0</v>
      </c>
      <c r="I20" s="157"/>
    </row>
    <row r="21" spans="1:9">
      <c r="A21" s="522">
        <v>100</v>
      </c>
      <c r="B21" s="1243"/>
      <c r="C21" s="1225"/>
      <c r="D21" s="1244">
        <f t="shared" si="0"/>
        <v>0</v>
      </c>
      <c r="E21" s="1225"/>
      <c r="F21" s="1245">
        <f t="shared" si="1"/>
        <v>0</v>
      </c>
      <c r="I21" s="157"/>
    </row>
    <row r="22" spans="1:9">
      <c r="A22" s="522">
        <v>110</v>
      </c>
      <c r="B22" s="1243"/>
      <c r="C22" s="1225"/>
      <c r="D22" s="1244">
        <f t="shared" si="0"/>
        <v>0</v>
      </c>
      <c r="E22" s="1225"/>
      <c r="F22" s="1245">
        <f t="shared" si="1"/>
        <v>0</v>
      </c>
      <c r="I22" s="157"/>
    </row>
    <row r="23" spans="1:9">
      <c r="A23" s="522">
        <v>120</v>
      </c>
      <c r="B23" s="1243"/>
      <c r="C23" s="1225"/>
      <c r="D23" s="1244">
        <f t="shared" si="0"/>
        <v>0</v>
      </c>
      <c r="E23" s="1225"/>
      <c r="F23" s="1245">
        <f t="shared" si="1"/>
        <v>0</v>
      </c>
      <c r="I23" s="157"/>
    </row>
    <row r="24" spans="1:9">
      <c r="A24" s="522">
        <v>130</v>
      </c>
      <c r="B24" s="1243"/>
      <c r="C24" s="1225"/>
      <c r="D24" s="1244">
        <f t="shared" si="0"/>
        <v>0</v>
      </c>
      <c r="E24" s="1225"/>
      <c r="F24" s="1245">
        <f t="shared" si="1"/>
        <v>0</v>
      </c>
      <c r="I24" s="157"/>
    </row>
    <row r="25" spans="1:9">
      <c r="A25" s="522">
        <v>140</v>
      </c>
      <c r="B25" s="1243"/>
      <c r="C25" s="1225"/>
      <c r="D25" s="1244">
        <f t="shared" si="0"/>
        <v>0</v>
      </c>
      <c r="E25" s="1225"/>
      <c r="F25" s="1245">
        <f t="shared" si="1"/>
        <v>0</v>
      </c>
      <c r="I25" s="157"/>
    </row>
    <row r="26" spans="1:9">
      <c r="A26" s="522">
        <v>150</v>
      </c>
      <c r="B26" s="1243"/>
      <c r="C26" s="1225"/>
      <c r="D26" s="1244">
        <f t="shared" si="0"/>
        <v>0</v>
      </c>
      <c r="E26" s="1225"/>
      <c r="F26" s="1245">
        <f t="shared" si="1"/>
        <v>0</v>
      </c>
      <c r="I26" s="157"/>
    </row>
    <row r="27" spans="1:9">
      <c r="A27" s="522">
        <v>160</v>
      </c>
      <c r="B27" s="1243"/>
      <c r="C27" s="1225"/>
      <c r="D27" s="1244">
        <f t="shared" si="0"/>
        <v>0</v>
      </c>
      <c r="E27" s="1225"/>
      <c r="F27" s="1245">
        <f t="shared" si="1"/>
        <v>0</v>
      </c>
      <c r="I27" s="157"/>
    </row>
    <row r="28" spans="1:9">
      <c r="A28" s="522">
        <v>170</v>
      </c>
      <c r="B28" s="1243"/>
      <c r="C28" s="1225"/>
      <c r="D28" s="1244">
        <f t="shared" si="0"/>
        <v>0</v>
      </c>
      <c r="E28" s="1225"/>
      <c r="F28" s="1245">
        <f t="shared" si="1"/>
        <v>0</v>
      </c>
      <c r="I28" s="157"/>
    </row>
    <row r="29" spans="1:9">
      <c r="A29" s="522">
        <v>180</v>
      </c>
      <c r="B29" s="1246"/>
      <c r="C29" s="1225"/>
      <c r="D29" s="1244">
        <f t="shared" si="0"/>
        <v>0</v>
      </c>
      <c r="E29" s="1225"/>
      <c r="F29" s="1245">
        <f t="shared" si="1"/>
        <v>0</v>
      </c>
      <c r="I29" s="157"/>
    </row>
    <row r="30" spans="1:9" ht="22.5" customHeight="1">
      <c r="A30" s="291">
        <v>199</v>
      </c>
      <c r="B30" s="656" t="s">
        <v>80</v>
      </c>
      <c r="C30" s="1247">
        <f>SUM(C12:C29)</f>
        <v>0</v>
      </c>
      <c r="D30" s="1248">
        <f>SUM(D12:D29)</f>
        <v>0</v>
      </c>
      <c r="E30" s="1249">
        <f>SUM(E12:E29)</f>
        <v>0</v>
      </c>
      <c r="F30" s="1250">
        <f>SUM(F12:F29)</f>
        <v>0</v>
      </c>
      <c r="I30" s="157"/>
    </row>
    <row r="31" spans="1:9">
      <c r="A31" s="1040">
        <v>200</v>
      </c>
      <c r="B31" s="108" t="str">
        <f>IF(Langue=0,H31,I31)</f>
        <v>Weighted Average Rating</v>
      </c>
      <c r="C31" s="657"/>
      <c r="D31" s="1107"/>
      <c r="E31" s="658"/>
      <c r="F31" s="368"/>
      <c r="H31" s="929" t="s">
        <v>88</v>
      </c>
      <c r="I31" s="157" t="s">
        <v>1628</v>
      </c>
    </row>
    <row r="32" spans="1:9">
      <c r="A32" s="2474" t="str">
        <f>IF(Langue=0,H32,I32)</f>
        <v>RATING</v>
      </c>
      <c r="B32" s="2475"/>
      <c r="C32" s="2444" t="str">
        <f>IF(Langue=0,H33,I33)</f>
        <v>Definition of Rating Code</v>
      </c>
      <c r="D32" s="2445"/>
      <c r="E32" s="2446"/>
      <c r="F32" s="2447"/>
      <c r="H32" s="929" t="s">
        <v>466</v>
      </c>
      <c r="I32" s="157" t="s">
        <v>1408</v>
      </c>
    </row>
    <row r="33" spans="1:9" ht="15" customHeight="1">
      <c r="A33" s="523"/>
      <c r="B33" s="590" t="s">
        <v>381</v>
      </c>
      <c r="C33" s="591" t="s">
        <v>382</v>
      </c>
      <c r="D33" s="218"/>
      <c r="E33" s="218"/>
      <c r="F33" s="219"/>
      <c r="H33" s="929" t="s">
        <v>1570</v>
      </c>
      <c r="I33" s="157" t="s">
        <v>1407</v>
      </c>
    </row>
    <row r="34" spans="1:9">
      <c r="A34" s="524">
        <v>210</v>
      </c>
      <c r="B34" s="1251"/>
      <c r="C34" s="1252"/>
      <c r="D34" s="220"/>
      <c r="E34" s="220"/>
      <c r="F34" s="221"/>
      <c r="I34" s="157"/>
    </row>
    <row r="35" spans="1:9">
      <c r="A35" s="524">
        <v>220</v>
      </c>
      <c r="B35" s="1251"/>
      <c r="C35" s="1252"/>
      <c r="D35" s="220"/>
      <c r="E35" s="220"/>
      <c r="F35" s="221"/>
      <c r="I35" s="157"/>
    </row>
    <row r="36" spans="1:9">
      <c r="A36" s="524">
        <v>230</v>
      </c>
      <c r="B36" s="1251"/>
      <c r="C36" s="1252"/>
      <c r="D36" s="220"/>
      <c r="E36" s="220"/>
      <c r="F36" s="221"/>
    </row>
    <row r="37" spans="1:9">
      <c r="A37" s="524">
        <v>240</v>
      </c>
      <c r="B37" s="1251"/>
      <c r="C37" s="1252"/>
      <c r="D37" s="220"/>
      <c r="E37" s="220"/>
      <c r="F37" s="221"/>
    </row>
    <row r="38" spans="1:9">
      <c r="A38" s="524">
        <v>250</v>
      </c>
      <c r="B38" s="1251"/>
      <c r="C38" s="1252"/>
      <c r="D38" s="220"/>
      <c r="E38" s="220"/>
      <c r="F38" s="221"/>
    </row>
    <row r="39" spans="1:9">
      <c r="A39" s="524">
        <v>260</v>
      </c>
      <c r="B39" s="1251"/>
      <c r="C39" s="1252"/>
      <c r="D39" s="220"/>
      <c r="E39" s="220"/>
      <c r="F39" s="221"/>
    </row>
    <row r="40" spans="1:9">
      <c r="A40" s="524">
        <v>270</v>
      </c>
      <c r="B40" s="1251"/>
      <c r="C40" s="1252"/>
      <c r="D40" s="220"/>
      <c r="E40" s="220"/>
      <c r="F40" s="221"/>
    </row>
    <row r="41" spans="1:9">
      <c r="A41" s="524">
        <v>280</v>
      </c>
      <c r="B41" s="1251"/>
      <c r="C41" s="1252"/>
      <c r="D41" s="220"/>
      <c r="E41" s="220"/>
      <c r="F41" s="221"/>
    </row>
    <row r="42" spans="1:9">
      <c r="A42" s="524">
        <v>290</v>
      </c>
      <c r="B42" s="1251"/>
      <c r="C42" s="1252"/>
      <c r="D42" s="220"/>
      <c r="E42" s="220"/>
      <c r="F42" s="221"/>
    </row>
    <row r="43" spans="1:9">
      <c r="A43" s="524">
        <v>300</v>
      </c>
      <c r="B43" s="1251"/>
      <c r="C43" s="1252"/>
      <c r="D43" s="220"/>
      <c r="E43" s="220"/>
      <c r="F43" s="221"/>
    </row>
    <row r="44" spans="1:9">
      <c r="A44" s="524">
        <v>310</v>
      </c>
      <c r="B44" s="1251"/>
      <c r="C44" s="1252"/>
      <c r="D44" s="220"/>
      <c r="E44" s="220"/>
      <c r="F44" s="221"/>
    </row>
    <row r="45" spans="1:9">
      <c r="A45" s="524">
        <v>320</v>
      </c>
      <c r="B45" s="1251"/>
      <c r="C45" s="1252"/>
      <c r="D45" s="220"/>
      <c r="E45" s="220"/>
      <c r="F45" s="221"/>
    </row>
    <row r="46" spans="1:9">
      <c r="A46" s="524">
        <v>330</v>
      </c>
      <c r="B46" s="1251"/>
      <c r="C46" s="1252"/>
      <c r="D46" s="220"/>
      <c r="E46" s="220"/>
      <c r="F46" s="221"/>
    </row>
    <row r="47" spans="1:9">
      <c r="A47" s="524">
        <v>340</v>
      </c>
      <c r="B47" s="1251"/>
      <c r="C47" s="1252"/>
      <c r="D47" s="220"/>
      <c r="E47" s="220"/>
      <c r="F47" s="221"/>
    </row>
    <row r="48" spans="1:9">
      <c r="A48" s="524">
        <v>350</v>
      </c>
      <c r="B48" s="1251"/>
      <c r="C48" s="1252"/>
      <c r="D48" s="220"/>
      <c r="E48" s="220"/>
      <c r="F48" s="221"/>
    </row>
    <row r="49" spans="1:6">
      <c r="A49" s="524">
        <v>360</v>
      </c>
      <c r="B49" s="1251"/>
      <c r="C49" s="1252"/>
      <c r="D49" s="220"/>
      <c r="E49" s="220"/>
      <c r="F49" s="221"/>
    </row>
    <row r="50" spans="1:6">
      <c r="A50" s="524">
        <v>370</v>
      </c>
      <c r="B50" s="1251"/>
      <c r="C50" s="1252"/>
      <c r="D50" s="220"/>
      <c r="E50" s="220"/>
      <c r="F50" s="221"/>
    </row>
    <row r="51" spans="1:6">
      <c r="A51" s="524">
        <v>380</v>
      </c>
      <c r="B51" s="1253"/>
      <c r="C51" s="1254"/>
      <c r="D51" s="220"/>
      <c r="E51" s="220"/>
      <c r="F51" s="221"/>
    </row>
    <row r="52" spans="1:6" ht="14.25" customHeight="1">
      <c r="A52" s="2462"/>
      <c r="B52" s="2463"/>
      <c r="C52" s="2463"/>
      <c r="D52" s="2464"/>
      <c r="E52" s="2464"/>
      <c r="F52" s="2465"/>
    </row>
    <row r="53" spans="1:6" ht="14.25" customHeight="1">
      <c r="A53" s="2466"/>
      <c r="B53" s="2463"/>
      <c r="C53" s="2463"/>
      <c r="D53" s="2463"/>
      <c r="E53" s="2463"/>
      <c r="F53" s="2467"/>
    </row>
    <row r="54" spans="1:6">
      <c r="A54" s="1969">
        <f>'1290'!A45:H45+1</f>
        <v>40</v>
      </c>
      <c r="B54" s="1970"/>
      <c r="C54" s="1970"/>
      <c r="D54" s="1970"/>
      <c r="E54" s="1970"/>
      <c r="F54" s="1971"/>
    </row>
  </sheetData>
  <sheetProtection algorithmName="SHA-512" hashValue="1qULVFcT0Gp1BawZAv/DRjG851kaJ8qoT95yWL3OLv3LjOo9ThVx6+EUh1teUqLE/xnSG5hTSikpkv0An9IGSw==" saltValue="SmYWPNJhzbEc8zdNfM2TOQ==" spinCount="100000" sheet="1" objects="1" scenarios="1"/>
  <mergeCells count="14">
    <mergeCell ref="A54:F54"/>
    <mergeCell ref="A52:F53"/>
    <mergeCell ref="A7:F7"/>
    <mergeCell ref="A4:F4"/>
    <mergeCell ref="A5:F5"/>
    <mergeCell ref="A32:B32"/>
    <mergeCell ref="A1:D1"/>
    <mergeCell ref="C32:F32"/>
    <mergeCell ref="C8:D9"/>
    <mergeCell ref="E8:F9"/>
    <mergeCell ref="A8:B10"/>
    <mergeCell ref="A2:F2"/>
    <mergeCell ref="A3:F3"/>
    <mergeCell ref="A6:F6"/>
  </mergeCells>
  <dataValidations count="1">
    <dataValidation errorStyle="warning" allowBlank="1" sqref="D12:D29 F12:F29" xr:uid="{00000000-0002-0000-1C00-000000000000}"/>
  </dataValidations>
  <hyperlinks>
    <hyperlink ref="C30" location="_P120019908" tooltip="Annexe\Schedule 1200" display="_P120019908" xr:uid="{00000000-0004-0000-1C00-000000000000}"/>
    <hyperlink ref="E30" location="_P120019904" tooltip="Annexe\Schedule 1200" display="_P120019904" xr:uid="{00000000-0004-0000-1C00-000001000000}"/>
  </hyperlinks>
  <printOptions horizontalCentered="1"/>
  <pageMargins left="0.39370078740157499" right="0.39370078740157499" top="1.1023622047244099" bottom="0.59055118110236204" header="0.31496062992126" footer="0.31496062992126"/>
  <pageSetup scale="76" orientation="portrait" r:id="rId1"/>
  <colBreaks count="1" manualBreakCount="1">
    <brk id="6" max="1048575" man="1"/>
  </colBreaks>
  <ignoredErrors>
    <ignoredError sqref="A12:A20 C33:F33 C11:F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4" tint="-0.24967192602313304"/>
  </sheetPr>
  <dimension ref="A1:O48"/>
  <sheetViews>
    <sheetView zoomScale="90" zoomScaleNormal="90" workbookViewId="0">
      <selection activeCell="G42" sqref="G42"/>
    </sheetView>
  </sheetViews>
  <sheetFormatPr baseColWidth="10" defaultColWidth="0" defaultRowHeight="15" outlineLevelCol="1"/>
  <cols>
    <col min="1" max="1" width="6.5703125" style="929" customWidth="1"/>
    <col min="2" max="2" width="14" style="929" customWidth="1"/>
    <col min="3" max="3" width="30.140625" style="929" customWidth="1"/>
    <col min="4" max="4" width="4.5703125" style="929" customWidth="1"/>
    <col min="5" max="5" width="4.28515625" style="929" customWidth="1"/>
    <col min="6" max="6" width="17.7109375" style="929" customWidth="1"/>
    <col min="7" max="7" width="18.140625" style="929" customWidth="1"/>
    <col min="8" max="8" width="4.5703125" style="929" customWidth="1"/>
    <col min="9" max="9" width="4.28515625" style="929" customWidth="1"/>
    <col min="10" max="10" width="4.5703125" style="684" customWidth="1"/>
    <col min="11" max="12" width="87.28515625" style="929" hidden="1" customWidth="1" outlineLevel="1"/>
    <col min="13" max="13" width="11.85546875" style="929" hidden="1" customWidth="1" outlineLevel="1"/>
    <col min="14" max="14" width="16.7109375" style="929" hidden="1" customWidth="1" outlineLevel="1"/>
    <col min="15" max="15" width="0" style="929" hidden="1" customWidth="1" collapsed="1"/>
    <col min="16" max="16384" width="11.42578125" style="929" hidden="1"/>
  </cols>
  <sheetData>
    <row r="1" spans="1:14" ht="75" customHeight="1">
      <c r="A1" s="1744"/>
      <c r="B1" s="1745"/>
      <c r="C1" s="951"/>
      <c r="D1" s="951"/>
      <c r="E1" s="951"/>
      <c r="F1" s="951"/>
      <c r="G1" s="951"/>
      <c r="H1" s="951"/>
      <c r="I1" s="1028"/>
    </row>
    <row r="2" spans="1:14" ht="22.5" customHeight="1">
      <c r="A2" s="1706" t="str">
        <f>+Identification!A7</f>
        <v>TRUST COMPANY \ SAVINGS COMPANY</v>
      </c>
      <c r="B2" s="1707"/>
      <c r="C2" s="1707"/>
      <c r="D2" s="1707"/>
      <c r="E2" s="1707"/>
      <c r="F2" s="1707"/>
      <c r="G2" s="1707"/>
      <c r="H2" s="1707"/>
      <c r="I2" s="1708"/>
      <c r="J2" s="929"/>
    </row>
    <row r="3" spans="1:14" ht="22.5" customHeight="1">
      <c r="A3" s="1706">
        <f>Identification!G12</f>
        <v>0</v>
      </c>
      <c r="B3" s="1707"/>
      <c r="C3" s="1707"/>
      <c r="D3" s="1707"/>
      <c r="E3" s="1707"/>
      <c r="F3" s="1707"/>
      <c r="G3" s="1707"/>
      <c r="H3" s="1707"/>
      <c r="I3" s="1708"/>
      <c r="J3" s="929"/>
    </row>
    <row r="4" spans="1:14" ht="15.75" customHeight="1">
      <c r="A4" s="2"/>
      <c r="B4" s="1"/>
      <c r="C4" s="1"/>
      <c r="D4" s="1"/>
      <c r="E4" s="1"/>
      <c r="F4" s="1"/>
      <c r="G4" s="1"/>
      <c r="H4" s="1"/>
      <c r="I4" s="1696"/>
      <c r="J4" s="929"/>
    </row>
    <row r="5" spans="1:14">
      <c r="A5" s="2"/>
      <c r="B5" s="1"/>
      <c r="C5" s="1"/>
      <c r="D5" s="1"/>
      <c r="E5" s="1"/>
      <c r="F5" s="1"/>
      <c r="G5" s="1"/>
      <c r="H5" s="1"/>
      <c r="I5" s="1696"/>
    </row>
    <row r="6" spans="1:14" ht="15.75" customHeight="1">
      <c r="A6" s="2"/>
      <c r="B6" s="1"/>
      <c r="C6" s="1"/>
      <c r="D6" s="1"/>
      <c r="E6" s="1"/>
      <c r="F6" s="1"/>
      <c r="G6" s="1"/>
      <c r="H6" s="1"/>
      <c r="I6" s="1696"/>
    </row>
    <row r="7" spans="1:14">
      <c r="A7" s="2" t="str">
        <f>IF(Langue=0,K7,L7)</f>
        <v>Contact person:</v>
      </c>
      <c r="B7" s="1"/>
      <c r="C7" s="1"/>
      <c r="D7" s="1"/>
      <c r="E7" s="1"/>
      <c r="F7" s="1"/>
      <c r="G7" s="1"/>
      <c r="H7" s="1"/>
      <c r="I7" s="1696"/>
      <c r="K7" s="929" t="s">
        <v>2172</v>
      </c>
      <c r="L7" s="929" t="s">
        <v>2173</v>
      </c>
    </row>
    <row r="8" spans="1:14" ht="4.5" customHeight="1">
      <c r="A8" s="928"/>
      <c r="I8" s="930"/>
    </row>
    <row r="9" spans="1:14">
      <c r="A9" s="928"/>
      <c r="B9" s="935" t="str">
        <f>IF(Langue=0,K9,L9)</f>
        <v>Name:</v>
      </c>
      <c r="C9" s="1742"/>
      <c r="D9" s="1742"/>
      <c r="E9" s="1742"/>
      <c r="F9" s="1742"/>
      <c r="G9" s="1743"/>
      <c r="H9" s="685" t="s">
        <v>168</v>
      </c>
      <c r="I9" s="686" t="s">
        <v>333</v>
      </c>
      <c r="K9" s="929" t="s">
        <v>2174</v>
      </c>
      <c r="L9" s="929" t="s">
        <v>2175</v>
      </c>
    </row>
    <row r="10" spans="1:14" ht="7.5" customHeight="1">
      <c r="A10" s="928"/>
      <c r="B10" s="1"/>
      <c r="C10" s="1"/>
      <c r="D10" s="1"/>
      <c r="E10" s="1"/>
      <c r="F10" s="1"/>
      <c r="G10" s="1"/>
      <c r="H10" s="1"/>
      <c r="I10" s="1696"/>
    </row>
    <row r="11" spans="1:14">
      <c r="A11" s="928"/>
      <c r="B11" s="935" t="str">
        <f>IF(Langue=0,K11,L11)</f>
        <v>Position:</v>
      </c>
      <c r="C11" s="1742"/>
      <c r="D11" s="1742"/>
      <c r="E11" s="1742"/>
      <c r="F11" s="1742"/>
      <c r="G11" s="1743"/>
      <c r="H11" s="685" t="s">
        <v>2176</v>
      </c>
      <c r="I11" s="686" t="s">
        <v>333</v>
      </c>
      <c r="K11" s="929" t="s">
        <v>2177</v>
      </c>
      <c r="L11" s="929" t="s">
        <v>2178</v>
      </c>
    </row>
    <row r="12" spans="1:14" ht="7.5" customHeight="1">
      <c r="A12" s="928"/>
      <c r="B12" s="1"/>
      <c r="C12" s="1"/>
      <c r="D12" s="1"/>
      <c r="E12" s="1"/>
      <c r="F12" s="1"/>
      <c r="G12" s="1"/>
      <c r="H12" s="1"/>
      <c r="I12" s="1696"/>
    </row>
    <row r="13" spans="1:14" ht="15" customHeight="1">
      <c r="A13" s="928"/>
      <c r="B13" s="935" t="str">
        <f>IF(Langue=0,K13,L13)</f>
        <v>Telephone:</v>
      </c>
      <c r="C13" s="687"/>
      <c r="D13" s="685" t="s">
        <v>2179</v>
      </c>
      <c r="E13" s="152" t="s">
        <v>333</v>
      </c>
      <c r="F13" s="935" t="str">
        <f>IF(Langue=0,M13,N13)</f>
        <v>Extension:</v>
      </c>
      <c r="G13" s="949"/>
      <c r="H13" s="685" t="s">
        <v>2180</v>
      </c>
      <c r="I13" s="686" t="s">
        <v>333</v>
      </c>
      <c r="K13" s="929" t="s">
        <v>202</v>
      </c>
      <c r="L13" s="929" t="s">
        <v>2181</v>
      </c>
      <c r="M13" s="929" t="s">
        <v>2182</v>
      </c>
      <c r="N13" s="929" t="s">
        <v>2183</v>
      </c>
    </row>
    <row r="14" spans="1:14" ht="9.75" customHeight="1">
      <c r="A14" s="938"/>
      <c r="B14" s="939"/>
      <c r="D14" s="939"/>
      <c r="E14" s="939"/>
      <c r="F14" s="939"/>
      <c r="G14" s="939"/>
      <c r="H14" s="939"/>
      <c r="I14" s="940"/>
    </row>
    <row r="15" spans="1:14">
      <c r="A15" s="928"/>
      <c r="B15" s="935" t="str">
        <f>IF(Langue=0,K15,L15)</f>
        <v>E-mail:</v>
      </c>
      <c r="C15" s="1741"/>
      <c r="D15" s="1742"/>
      <c r="E15" s="1742"/>
      <c r="F15" s="1742"/>
      <c r="G15" s="1743"/>
      <c r="H15" s="685" t="s">
        <v>2184</v>
      </c>
      <c r="I15" s="686" t="s">
        <v>333</v>
      </c>
      <c r="K15" s="929" t="s">
        <v>193</v>
      </c>
      <c r="L15" s="929" t="s">
        <v>2185</v>
      </c>
    </row>
    <row r="16" spans="1:14" ht="15.75" customHeight="1">
      <c r="A16" s="2"/>
      <c r="B16" s="1"/>
      <c r="C16" s="1"/>
      <c r="D16" s="1"/>
      <c r="E16" s="1"/>
      <c r="F16" s="1"/>
      <c r="G16" s="1"/>
      <c r="H16" s="1"/>
      <c r="I16" s="1696"/>
    </row>
    <row r="17" spans="1:14" ht="15" customHeight="1">
      <c r="A17" s="928"/>
      <c r="I17" s="930"/>
    </row>
    <row r="18" spans="1:14">
      <c r="A18" s="928"/>
      <c r="I18" s="930"/>
    </row>
    <row r="19" spans="1:14" ht="7.5" customHeight="1">
      <c r="A19" s="928"/>
      <c r="I19" s="930"/>
    </row>
    <row r="20" spans="1:14">
      <c r="A20" s="928"/>
      <c r="I20" s="930"/>
      <c r="M20" s="929" t="s">
        <v>2182</v>
      </c>
      <c r="N20" s="929" t="s">
        <v>2183</v>
      </c>
    </row>
    <row r="21" spans="1:14" ht="14.25" customHeight="1">
      <c r="A21" s="928"/>
      <c r="I21" s="930"/>
    </row>
    <row r="22" spans="1:14">
      <c r="A22" s="928"/>
      <c r="I22" s="930"/>
    </row>
    <row r="23" spans="1:14" ht="7.5" customHeight="1">
      <c r="A23" s="928"/>
      <c r="B23" s="1"/>
      <c r="C23" s="1"/>
      <c r="D23" s="1"/>
      <c r="E23" s="1"/>
      <c r="F23" s="1"/>
      <c r="G23" s="1"/>
      <c r="H23" s="1"/>
      <c r="I23" s="1696"/>
    </row>
    <row r="24" spans="1:14" ht="22.5" customHeight="1">
      <c r="A24" s="1746" t="s">
        <v>2186</v>
      </c>
      <c r="B24" s="1747"/>
      <c r="C24" s="1747"/>
      <c r="D24" s="1747"/>
      <c r="E24" s="1747"/>
      <c r="F24" s="1747"/>
      <c r="G24" s="1747"/>
      <c r="H24" s="1747"/>
      <c r="I24" s="1748"/>
    </row>
    <row r="25" spans="1:14" ht="7.5" customHeight="1">
      <c r="A25" s="928"/>
      <c r="B25" s="1"/>
      <c r="C25" s="1"/>
      <c r="D25" s="1"/>
      <c r="E25" s="1"/>
      <c r="F25" s="1"/>
      <c r="G25" s="1"/>
      <c r="H25" s="1"/>
      <c r="I25" s="1696"/>
    </row>
    <row r="26" spans="1:14">
      <c r="A26" s="688" t="str">
        <f>IF(Langue=0,K26,L26)</f>
        <v>We,</v>
      </c>
      <c r="B26" s="1742"/>
      <c r="C26" s="1742"/>
      <c r="D26" s="1742"/>
      <c r="E26" s="1742"/>
      <c r="F26" s="1742"/>
      <c r="G26" s="1743"/>
      <c r="H26" s="685" t="s">
        <v>2187</v>
      </c>
      <c r="I26" s="686" t="s">
        <v>333</v>
      </c>
      <c r="K26" s="929" t="s">
        <v>2188</v>
      </c>
      <c r="L26" s="929" t="s">
        <v>2189</v>
      </c>
    </row>
    <row r="27" spans="1:14" ht="7.5" customHeight="1">
      <c r="A27" s="928"/>
      <c r="B27" s="1"/>
      <c r="C27" s="1"/>
      <c r="D27" s="1"/>
      <c r="E27" s="1"/>
      <c r="F27" s="1"/>
      <c r="G27" s="1"/>
      <c r="H27" s="1"/>
      <c r="I27" s="1696"/>
    </row>
    <row r="28" spans="1:14">
      <c r="A28" s="688" t="str">
        <f>IF(Langue=0,K28,L28)</f>
        <v>and</v>
      </c>
      <c r="B28" s="1742"/>
      <c r="C28" s="1742"/>
      <c r="D28" s="1742"/>
      <c r="E28" s="1742"/>
      <c r="F28" s="1742"/>
      <c r="G28" s="1743"/>
      <c r="H28" s="685" t="s">
        <v>2190</v>
      </c>
      <c r="I28" s="686" t="s">
        <v>333</v>
      </c>
      <c r="K28" s="929" t="s">
        <v>2191</v>
      </c>
      <c r="L28" s="929" t="s">
        <v>2192</v>
      </c>
    </row>
    <row r="29" spans="1:14" ht="9" customHeight="1">
      <c r="A29" s="928"/>
      <c r="B29" s="1"/>
      <c r="C29" s="1"/>
      <c r="D29" s="1"/>
      <c r="E29" s="1"/>
      <c r="F29" s="1"/>
      <c r="G29" s="1"/>
      <c r="H29" s="1"/>
      <c r="I29" s="1696"/>
    </row>
    <row r="30" spans="1:14" ht="15" customHeight="1">
      <c r="A30" s="1749" t="str">
        <f>IF(Langue=0,K30,L30)</f>
        <v>as directors of</v>
      </c>
      <c r="B30" s="1712"/>
      <c r="C30" s="1750">
        <f>A3</f>
        <v>0</v>
      </c>
      <c r="D30" s="1750"/>
      <c r="E30" s="1750"/>
      <c r="F30" s="1750"/>
      <c r="G30" s="1751"/>
      <c r="H30" s="685" t="s">
        <v>194</v>
      </c>
      <c r="I30" s="686"/>
      <c r="K30" s="929" t="s">
        <v>2206</v>
      </c>
      <c r="L30" s="929" t="s">
        <v>2207</v>
      </c>
      <c r="N30" s="113" t="s">
        <v>1062</v>
      </c>
    </row>
    <row r="31" spans="1:14" ht="9" customHeight="1">
      <c r="A31" s="928"/>
      <c r="B31" s="1"/>
      <c r="C31" s="1"/>
      <c r="D31" s="1"/>
      <c r="E31" s="1"/>
      <c r="F31" s="1"/>
      <c r="G31" s="1"/>
      <c r="H31" s="1"/>
      <c r="I31" s="1696"/>
      <c r="N31" s="113" t="s">
        <v>1061</v>
      </c>
    </row>
    <row r="32" spans="1:14">
      <c r="A32" s="7" t="str">
        <f>IF(Langue=0,K32,L32)</f>
        <v>in the city of</v>
      </c>
      <c r="B32" s="6"/>
      <c r="C32" s="1659"/>
      <c r="D32" s="685" t="s">
        <v>2193</v>
      </c>
      <c r="E32" s="152" t="s">
        <v>333</v>
      </c>
      <c r="F32" s="939" t="str">
        <f>IF(Langue=0,M32,N32)</f>
        <v>in the province of</v>
      </c>
      <c r="G32" s="1659"/>
      <c r="H32" s="685" t="s">
        <v>2194</v>
      </c>
      <c r="I32" s="686" t="s">
        <v>333</v>
      </c>
      <c r="K32" s="929" t="s">
        <v>2195</v>
      </c>
      <c r="L32" s="929" t="s">
        <v>2196</v>
      </c>
      <c r="M32" s="929" t="s">
        <v>2197</v>
      </c>
      <c r="N32" s="929" t="s">
        <v>2198</v>
      </c>
    </row>
    <row r="33" spans="1:14" ht="62.25" customHeight="1">
      <c r="A33" s="1755" t="str">
        <f>IF(Langue=0,K33,L33)</f>
        <v>certify that the attached schedules have been prepared from the books and records of the company, and that to the best of our knowledge, they are correct, complete and present fairly the financial position and the financial statement of the company’s activities for the year ended</v>
      </c>
      <c r="B33" s="1756"/>
      <c r="C33" s="1756"/>
      <c r="D33" s="1756"/>
      <c r="E33" s="1756"/>
      <c r="F33" s="1756"/>
      <c r="G33" s="1756"/>
      <c r="H33" s="1756"/>
      <c r="I33" s="1757"/>
      <c r="K33" s="256" t="s">
        <v>2208</v>
      </c>
      <c r="L33" s="256" t="s">
        <v>2209</v>
      </c>
      <c r="N33" s="113" t="s">
        <v>1062</v>
      </c>
    </row>
    <row r="34" spans="1:14" ht="15" customHeight="1">
      <c r="A34" s="689"/>
      <c r="B34" s="20"/>
      <c r="C34" s="1758">
        <f>Identification!J19</f>
        <v>0</v>
      </c>
      <c r="D34" s="1758"/>
      <c r="E34" s="1758"/>
      <c r="F34" s="1758"/>
      <c r="G34" s="1759"/>
      <c r="H34" s="685" t="s">
        <v>2199</v>
      </c>
      <c r="I34" s="686" t="s">
        <v>333</v>
      </c>
      <c r="K34" s="256"/>
      <c r="L34" s="256"/>
      <c r="N34" s="113" t="s">
        <v>1061</v>
      </c>
    </row>
    <row r="35" spans="1:14" ht="15.75" customHeight="1">
      <c r="A35" s="2"/>
      <c r="B35" s="1"/>
      <c r="C35" s="1"/>
      <c r="D35" s="1"/>
      <c r="E35" s="1"/>
      <c r="F35" s="1"/>
      <c r="G35" s="1"/>
      <c r="H35" s="1"/>
      <c r="I35" s="1696"/>
      <c r="K35" s="256"/>
      <c r="L35" s="256"/>
      <c r="N35" s="929" t="s">
        <v>2198</v>
      </c>
    </row>
    <row r="36" spans="1:14">
      <c r="A36" s="928"/>
      <c r="B36" s="935" t="s">
        <v>2200</v>
      </c>
      <c r="C36" s="1742"/>
      <c r="D36" s="1742"/>
      <c r="E36" s="1742"/>
      <c r="F36" s="1742"/>
      <c r="G36" s="1743"/>
      <c r="H36" s="690" t="s">
        <v>195</v>
      </c>
      <c r="I36" s="686" t="s">
        <v>333</v>
      </c>
      <c r="K36" s="256"/>
      <c r="L36" s="256"/>
    </row>
    <row r="37" spans="1:14" ht="15" customHeight="1">
      <c r="A37" s="928"/>
      <c r="C37" s="1760">
        <f>B26</f>
        <v>0</v>
      </c>
      <c r="D37" s="1760"/>
      <c r="E37" s="1760"/>
      <c r="F37" s="1760"/>
      <c r="G37" s="1760"/>
      <c r="I37" s="930"/>
      <c r="K37" s="256"/>
      <c r="L37" s="256"/>
    </row>
    <row r="38" spans="1:14">
      <c r="A38" s="928"/>
      <c r="B38" s="935" t="str">
        <f>IF(Langue=0,K38,L38)</f>
        <v>Position:</v>
      </c>
      <c r="C38" s="948"/>
      <c r="D38" s="690" t="s">
        <v>2201</v>
      </c>
      <c r="E38" s="152" t="s">
        <v>333</v>
      </c>
      <c r="F38" s="935" t="s">
        <v>2202</v>
      </c>
      <c r="G38" s="691"/>
      <c r="H38" s="690" t="s">
        <v>2203</v>
      </c>
      <c r="I38" s="686" t="s">
        <v>333</v>
      </c>
      <c r="K38" s="929" t="s">
        <v>2177</v>
      </c>
      <c r="L38" s="929" t="s">
        <v>2178</v>
      </c>
    </row>
    <row r="39" spans="1:14" ht="15.75" customHeight="1">
      <c r="A39" s="928"/>
      <c r="G39" s="19" t="str">
        <f>IF(Langue=0,K39,L39)</f>
        <v>(YYYY-MM-DD)</v>
      </c>
      <c r="I39" s="930"/>
      <c r="K39" s="929" t="s">
        <v>335</v>
      </c>
      <c r="L39" s="929" t="s">
        <v>1573</v>
      </c>
    </row>
    <row r="40" spans="1:14">
      <c r="A40" s="928"/>
      <c r="B40" s="935" t="s">
        <v>2200</v>
      </c>
      <c r="C40" s="1742"/>
      <c r="D40" s="1742"/>
      <c r="E40" s="1742"/>
      <c r="F40" s="1742"/>
      <c r="G40" s="1743"/>
      <c r="H40" s="690" t="s">
        <v>2204</v>
      </c>
      <c r="I40" s="686" t="s">
        <v>333</v>
      </c>
    </row>
    <row r="41" spans="1:14" ht="15" customHeight="1">
      <c r="A41" s="928"/>
      <c r="C41" s="1760">
        <f>B28</f>
        <v>0</v>
      </c>
      <c r="D41" s="1760"/>
      <c r="E41" s="1760"/>
      <c r="F41" s="1760"/>
      <c r="G41" s="1760"/>
      <c r="I41" s="930"/>
    </row>
    <row r="42" spans="1:14">
      <c r="A42" s="928"/>
      <c r="B42" s="935" t="str">
        <f>IF(Langue=0,K42,L42)</f>
        <v>Position:</v>
      </c>
      <c r="C42" s="948"/>
      <c r="D42" s="685" t="s">
        <v>2205</v>
      </c>
      <c r="E42" s="152" t="s">
        <v>333</v>
      </c>
      <c r="F42" s="935" t="s">
        <v>2202</v>
      </c>
      <c r="G42" s="691"/>
      <c r="H42" s="690" t="s">
        <v>200</v>
      </c>
      <c r="I42" s="686" t="s">
        <v>333</v>
      </c>
      <c r="K42" s="929" t="s">
        <v>2177</v>
      </c>
      <c r="L42" s="929" t="s">
        <v>2178</v>
      </c>
    </row>
    <row r="43" spans="1:14">
      <c r="A43" s="928"/>
      <c r="G43" s="19" t="str">
        <f>IF(Langue=0,K43,L43)</f>
        <v>(YYYY-MM-DD)</v>
      </c>
      <c r="I43" s="930"/>
      <c r="K43" s="929" t="s">
        <v>335</v>
      </c>
      <c r="L43" s="929" t="s">
        <v>1573</v>
      </c>
    </row>
    <row r="44" spans="1:14">
      <c r="A44" s="2"/>
      <c r="B44" s="1"/>
      <c r="C44" s="1"/>
      <c r="D44" s="1"/>
      <c r="E44" s="1"/>
      <c r="F44" s="1"/>
      <c r="G44" s="1"/>
      <c r="H44" s="1"/>
      <c r="I44" s="1696"/>
    </row>
    <row r="45" spans="1:14">
      <c r="A45" s="2"/>
      <c r="B45" s="1"/>
      <c r="C45" s="1"/>
      <c r="D45" s="1"/>
      <c r="E45" s="1"/>
      <c r="F45" s="1"/>
      <c r="G45" s="1"/>
      <c r="H45" s="1"/>
      <c r="I45" s="1696"/>
    </row>
    <row r="46" spans="1:14">
      <c r="A46" s="2"/>
      <c r="B46" s="1"/>
      <c r="C46" s="1"/>
      <c r="D46" s="1"/>
      <c r="E46" s="1"/>
      <c r="F46" s="1"/>
      <c r="G46" s="1"/>
      <c r="H46" s="1"/>
      <c r="I46" s="1696"/>
    </row>
    <row r="47" spans="1:14">
      <c r="A47" s="13" t="str">
        <f>IF(Langue=0,K47,L47)</f>
        <v>* Required field</v>
      </c>
      <c r="B47" s="12"/>
      <c r="C47" s="937"/>
      <c r="D47" s="937"/>
      <c r="E47" s="937"/>
      <c r="I47" s="930"/>
      <c r="K47" s="929" t="s">
        <v>334</v>
      </c>
      <c r="L47" s="929" t="s">
        <v>1000</v>
      </c>
    </row>
    <row r="48" spans="1:14" ht="15" customHeight="1">
      <c r="A48" s="1752">
        <f>+'T des M - T of C'!A98:C98+1</f>
        <v>3</v>
      </c>
      <c r="B48" s="1753"/>
      <c r="C48" s="1753"/>
      <c r="D48" s="1753"/>
      <c r="E48" s="1753"/>
      <c r="F48" s="1753"/>
      <c r="G48" s="1753"/>
      <c r="H48" s="1753"/>
      <c r="I48" s="1754"/>
    </row>
  </sheetData>
  <mergeCells count="36">
    <mergeCell ref="A48:I48"/>
    <mergeCell ref="A33:I33"/>
    <mergeCell ref="C34:G34"/>
    <mergeCell ref="A35:I35"/>
    <mergeCell ref="C36:G36"/>
    <mergeCell ref="C37:G37"/>
    <mergeCell ref="C40:G40"/>
    <mergeCell ref="C41:G41"/>
    <mergeCell ref="A44:I44"/>
    <mergeCell ref="A45:I45"/>
    <mergeCell ref="A46:I46"/>
    <mergeCell ref="A47:B47"/>
    <mergeCell ref="A32:B32"/>
    <mergeCell ref="A16:I16"/>
    <mergeCell ref="B23:I23"/>
    <mergeCell ref="A24:I24"/>
    <mergeCell ref="B25:I25"/>
    <mergeCell ref="B26:G26"/>
    <mergeCell ref="B27:I27"/>
    <mergeCell ref="B28:G28"/>
    <mergeCell ref="B29:I29"/>
    <mergeCell ref="A30:B30"/>
    <mergeCell ref="C30:G30"/>
    <mergeCell ref="B31:I31"/>
    <mergeCell ref="C15:G15"/>
    <mergeCell ref="A1:B1"/>
    <mergeCell ref="A2:I2"/>
    <mergeCell ref="A3:I3"/>
    <mergeCell ref="A4:I4"/>
    <mergeCell ref="A5:I5"/>
    <mergeCell ref="A6:I6"/>
    <mergeCell ref="A7:I7"/>
    <mergeCell ref="C9:G9"/>
    <mergeCell ref="B10:I10"/>
    <mergeCell ref="C11:G11"/>
    <mergeCell ref="B12:I12"/>
  </mergeCells>
  <conditionalFormatting sqref="C37 C41">
    <cfRule type="cellIs" dxfId="130" priority="6" operator="equal">
      <formula>0</formula>
    </cfRule>
  </conditionalFormatting>
  <conditionalFormatting sqref="C30">
    <cfRule type="cellIs" dxfId="129" priority="5" operator="equal">
      <formula>0</formula>
    </cfRule>
  </conditionalFormatting>
  <conditionalFormatting sqref="C34">
    <cfRule type="cellIs" dxfId="128" priority="4" operator="equal">
      <formula>0</formula>
    </cfRule>
  </conditionalFormatting>
  <dataValidations count="1">
    <dataValidation type="whole" errorStyle="warning" operator="greaterThan" allowBlank="1" showInputMessage="1" showErrorMessage="1" error="Entrer le numéro de téléphone en débutant avec le code régional. Ne pas saisir de tirets ou d'espace. Par exemple, pour 418-525-0337, saisir 4185250337" prompt="Entrer le numéro de téléphone en débutant avec le code régional. Ne pas saisir de tirets ou d'espace. Par exemple, pour 418-525-0337, saisir 4185250337" sqref="C13" xr:uid="{00000000-0002-0000-0200-000000000000}">
      <formula1>1000000000</formula1>
    </dataValidation>
  </dataValidations>
  <printOptions horizontalCentered="1"/>
  <pageMargins left="0" right="0" top="1.1023622047244099" bottom="0.59055118110236204" header="0.31496062992126" footer="0.31496062992126"/>
  <pageSetup scale="7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00000000-000E-0000-0200-000003000000}">
            <xm:f>Identification!$W$2=1</xm:f>
            <x14:dxf>
              <numFmt numFmtId="183" formatCode="[$-1009]mmmm\ d\,\ yyyy;@"/>
            </x14:dxf>
          </x14:cfRule>
          <xm:sqref>C34:G34</xm:sqref>
        </x14:conditionalFormatting>
        <x14:conditionalFormatting xmlns:xm="http://schemas.microsoft.com/office/excel/2006/main">
          <x14:cfRule type="expression" priority="2" id="{00000000-000E-0000-0200-000002000000}">
            <xm:f>'D:\test\[Éterna_pour test.xlsx]Identification'!#REF!=1</xm:f>
            <x14:dxf>
              <numFmt numFmtId="183" formatCode="[$-1009]mmmm\ d\,\ yyyy;@"/>
            </x14:dxf>
          </x14:cfRule>
          <xm:sqref>G38</xm:sqref>
        </x14:conditionalFormatting>
        <x14:conditionalFormatting xmlns:xm="http://schemas.microsoft.com/office/excel/2006/main">
          <x14:cfRule type="expression" priority="1" id="{00000000-000E-0000-0200-000001000000}">
            <xm:f>'D:\test\[Éterna_pour test.xlsx]Identification'!#REF!=1</xm:f>
            <x14:dxf>
              <numFmt numFmtId="183" formatCode="[$-1009]mmmm\ d\,\ yyyy;@"/>
            </x14:dxf>
          </x14:cfRule>
          <xm:sqref>G42</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euil25">
    <tabColor theme="6" tint="0.39997558519241921"/>
    <pageSetUpPr fitToPage="1"/>
  </sheetPr>
  <dimension ref="A1:R39"/>
  <sheetViews>
    <sheetView zoomScale="90" zoomScaleNormal="90" workbookViewId="0">
      <selection activeCell="A4" sqref="A4:N4"/>
    </sheetView>
  </sheetViews>
  <sheetFormatPr baseColWidth="10" defaultColWidth="0" defaultRowHeight="15" outlineLevelCol="1"/>
  <cols>
    <col min="1" max="1" width="6" style="929" customWidth="1"/>
    <col min="2" max="2" width="6.42578125" style="929" customWidth="1"/>
    <col min="3" max="3" width="21.28515625" style="929" customWidth="1"/>
    <col min="4" max="4" width="8" style="87" customWidth="1"/>
    <col min="5" max="5" width="9" style="929" customWidth="1"/>
    <col min="6" max="6" width="11.28515625" style="929" customWidth="1"/>
    <col min="7" max="7" width="13.28515625" style="929" customWidth="1"/>
    <col min="8" max="8" width="13.7109375" style="929" customWidth="1"/>
    <col min="9" max="9" width="13.28515625" style="929" customWidth="1"/>
    <col min="10" max="10" width="15.140625" style="929" bestFit="1" customWidth="1"/>
    <col min="11" max="11" width="13.28515625" style="929" customWidth="1"/>
    <col min="12" max="12" width="7.28515625" style="493" customWidth="1"/>
    <col min="13" max="13" width="7.5703125" style="929" customWidth="1"/>
    <col min="14" max="14" width="19.28515625" style="929" customWidth="1"/>
    <col min="15" max="15" width="1.42578125" style="929" customWidth="1"/>
    <col min="16" max="16" width="20.28515625" style="929" hidden="1" customWidth="1" outlineLevel="1"/>
    <col min="17" max="17" width="28.85546875" style="929" hidden="1" customWidth="1" outlineLevel="1"/>
    <col min="18" max="18" width="0" style="929" hidden="1" customWidth="1" collapsed="1"/>
    <col min="19" max="16384" width="11.42578125" style="929" hidden="1"/>
  </cols>
  <sheetData>
    <row r="1" spans="1:17" ht="24" customHeight="1">
      <c r="A1" s="1779" t="str">
        <f>Identification!A14</f>
        <v>QUÉBEC CHARTERED COMPANY</v>
      </c>
      <c r="B1" s="1780"/>
      <c r="C1" s="1780"/>
      <c r="D1" s="1780"/>
      <c r="E1" s="1780"/>
      <c r="F1" s="1780"/>
      <c r="G1" s="1780"/>
      <c r="H1" s="1780"/>
      <c r="I1" s="1780"/>
      <c r="J1" s="1780"/>
      <c r="K1" s="1780"/>
      <c r="L1" s="951"/>
      <c r="M1" s="951"/>
      <c r="N1" s="232" t="str">
        <f>Identification!A15</f>
        <v>ANNUAL STATEMENT</v>
      </c>
    </row>
    <row r="2" spans="1:17">
      <c r="A2" s="2172" t="str">
        <f>IF(Langue=0,"ANNEXE "&amp;'T des M - T of C'!A33,"SCHEDULE "&amp;'T des M - T of C'!A33)</f>
        <v>SCHEDULE 1297</v>
      </c>
      <c r="B2" s="2173"/>
      <c r="C2" s="2173"/>
      <c r="D2" s="2173"/>
      <c r="E2" s="2173"/>
      <c r="F2" s="2173"/>
      <c r="G2" s="2173"/>
      <c r="H2" s="2173"/>
      <c r="I2" s="2173"/>
      <c r="J2" s="2173"/>
      <c r="K2" s="2173"/>
      <c r="L2" s="2173"/>
      <c r="M2" s="2173"/>
      <c r="N2" s="2174"/>
    </row>
    <row r="3" spans="1:17" ht="22.5" customHeight="1">
      <c r="A3" s="1940">
        <f>'300'!$A$3</f>
        <v>0</v>
      </c>
      <c r="B3" s="1941"/>
      <c r="C3" s="1941"/>
      <c r="D3" s="1941"/>
      <c r="E3" s="1941"/>
      <c r="F3" s="1941"/>
      <c r="G3" s="1941"/>
      <c r="H3" s="1941"/>
      <c r="I3" s="1941"/>
      <c r="J3" s="1941"/>
      <c r="K3" s="1941"/>
      <c r="L3" s="1941"/>
      <c r="M3" s="1941"/>
      <c r="N3" s="1942"/>
    </row>
    <row r="4" spans="1:17" ht="22.5" customHeight="1">
      <c r="A4" s="1767" t="str">
        <f>UPPER('T des M - T of C'!B33)</f>
        <v>LIST OF LOANS TO ASSOCIATED PERSONS</v>
      </c>
      <c r="B4" s="1768"/>
      <c r="C4" s="1768"/>
      <c r="D4" s="1768"/>
      <c r="E4" s="1768"/>
      <c r="F4" s="1768"/>
      <c r="G4" s="1768"/>
      <c r="H4" s="1768"/>
      <c r="I4" s="1768"/>
      <c r="J4" s="1768"/>
      <c r="K4" s="1768"/>
      <c r="L4" s="1768"/>
      <c r="M4" s="1768"/>
      <c r="N4" s="1769"/>
    </row>
    <row r="5" spans="1:17" ht="22.5" customHeight="1">
      <c r="A5" s="1946" t="str">
        <f>IF(Langue=0,"au "&amp;Identification!J19,"As at "&amp;Identification!J19)</f>
        <v xml:space="preserve">As at </v>
      </c>
      <c r="B5" s="1947"/>
      <c r="C5" s="1947"/>
      <c r="D5" s="1947"/>
      <c r="E5" s="1947"/>
      <c r="F5" s="1947"/>
      <c r="G5" s="1947"/>
      <c r="H5" s="1947"/>
      <c r="I5" s="1947"/>
      <c r="J5" s="1947"/>
      <c r="K5" s="1947"/>
      <c r="L5" s="1947"/>
      <c r="M5" s="1947"/>
      <c r="N5" s="1948"/>
    </row>
    <row r="6" spans="1:17">
      <c r="A6" s="2487" t="str">
        <f>IF(Langue=0,P6,Q6)</f>
        <v>($000)</v>
      </c>
      <c r="B6" s="2488"/>
      <c r="C6" s="2488"/>
      <c r="D6" s="2488"/>
      <c r="E6" s="2488"/>
      <c r="F6" s="2488"/>
      <c r="G6" s="2488"/>
      <c r="H6" s="2488"/>
      <c r="I6" s="2488"/>
      <c r="J6" s="2488"/>
      <c r="K6" s="2488"/>
      <c r="L6" s="2488"/>
      <c r="M6" s="2488"/>
      <c r="N6" s="2489"/>
      <c r="P6" s="116" t="s">
        <v>325</v>
      </c>
      <c r="Q6" s="258" t="s">
        <v>970</v>
      </c>
    </row>
    <row r="7" spans="1:17" ht="11.25" customHeight="1">
      <c r="A7" s="2178"/>
      <c r="B7" s="2179"/>
      <c r="C7" s="2179"/>
      <c r="D7" s="2179"/>
      <c r="E7" s="2179"/>
      <c r="F7" s="2179"/>
      <c r="G7" s="2179"/>
      <c r="H7" s="2179"/>
      <c r="I7" s="2179"/>
      <c r="J7" s="2179"/>
      <c r="K7" s="2179"/>
      <c r="L7" s="2179"/>
      <c r="M7" s="2179"/>
      <c r="N7" s="2180"/>
    </row>
    <row r="8" spans="1:17" ht="15" customHeight="1">
      <c r="A8" s="1943" t="str">
        <f>IF(Langue=0,P8,Q8)</f>
        <v>TYPE OF LOAN</v>
      </c>
      <c r="B8" s="1945"/>
      <c r="C8" s="2167" t="str">
        <f>IF(Langue=0,P9,Q9)</f>
        <v>Name of Borrower</v>
      </c>
      <c r="D8" s="2167" t="str">
        <f>IF(Langue=0,P10,Q10)</f>
        <v>Year Granted</v>
      </c>
      <c r="E8" s="2167" t="str">
        <f>IF(Langue=0,P11,Q11)</f>
        <v>Interest Rate
(%)</v>
      </c>
      <c r="F8" s="2167" t="str">
        <f>IF(Langue=0,P12,Q12)</f>
        <v>Original loan</v>
      </c>
      <c r="G8" s="2167" t="str">
        <f>IF(Langue=0,P13,Q13)</f>
        <v>Balance of Loan</v>
      </c>
      <c r="H8" s="2167" t="str">
        <f>IF(Langue=0,P14,Q14)</f>
        <v>Prior Encumbrances</v>
      </c>
      <c r="I8" s="2484" t="str">
        <f>IF(Langue=0,P15,Q15)</f>
        <v>Security</v>
      </c>
      <c r="J8" s="2485"/>
      <c r="K8" s="2485"/>
      <c r="L8" s="2486"/>
      <c r="M8" s="2167" t="str">
        <f>IF(Langue=0,P20,Q20)</f>
        <v>Months in Default</v>
      </c>
      <c r="N8" s="2482" t="str">
        <f>IF(Langue=0,P21,Q21)</f>
        <v>Credit Loss Allowances</v>
      </c>
      <c r="P8" s="950" t="s">
        <v>469</v>
      </c>
      <c r="Q8" s="174" t="s">
        <v>1260</v>
      </c>
    </row>
    <row r="9" spans="1:17" ht="15" customHeight="1">
      <c r="A9" s="2184"/>
      <c r="B9" s="2341"/>
      <c r="C9" s="2168"/>
      <c r="D9" s="2168"/>
      <c r="E9" s="2168"/>
      <c r="F9" s="2168"/>
      <c r="G9" s="2168"/>
      <c r="H9" s="2168"/>
      <c r="I9" s="2167" t="str">
        <f>IF(Langue=0,P16,Q16)</f>
        <v>City and Province</v>
      </c>
      <c r="J9" s="2167" t="str">
        <f>IF(Langue=0,P17,Q17)</f>
        <v>Category</v>
      </c>
      <c r="K9" s="2167" t="str">
        <f>IF(Langue=0,P18,Q18)</f>
        <v>Valuation</v>
      </c>
      <c r="L9" s="2167" t="str">
        <f>IF(Langue=0,P19,Q19)</f>
        <v>Year</v>
      </c>
      <c r="M9" s="2168"/>
      <c r="N9" s="2483"/>
      <c r="P9" s="928" t="s">
        <v>169</v>
      </c>
      <c r="Q9" s="398" t="s">
        <v>1409</v>
      </c>
    </row>
    <row r="10" spans="1:17" ht="37.5" customHeight="1">
      <c r="A10" s="2184"/>
      <c r="B10" s="2341"/>
      <c r="C10" s="2168"/>
      <c r="D10" s="2168"/>
      <c r="E10" s="2168"/>
      <c r="F10" s="2168"/>
      <c r="G10" s="2168"/>
      <c r="H10" s="2168"/>
      <c r="I10" s="2168"/>
      <c r="J10" s="2168"/>
      <c r="K10" s="2168"/>
      <c r="L10" s="2168"/>
      <c r="M10" s="2168"/>
      <c r="N10" s="2483"/>
      <c r="P10" s="928" t="s">
        <v>210</v>
      </c>
      <c r="Q10" s="398" t="s">
        <v>1410</v>
      </c>
    </row>
    <row r="11" spans="1:17" ht="15" customHeight="1">
      <c r="A11" s="214"/>
      <c r="B11" s="462" t="s">
        <v>377</v>
      </c>
      <c r="C11" s="536" t="s">
        <v>376</v>
      </c>
      <c r="D11" s="536" t="s">
        <v>394</v>
      </c>
      <c r="E11" s="536" t="s">
        <v>395</v>
      </c>
      <c r="F11" s="615" t="s">
        <v>380</v>
      </c>
      <c r="G11" s="615" t="s">
        <v>381</v>
      </c>
      <c r="H11" s="615" t="s">
        <v>382</v>
      </c>
      <c r="I11" s="615" t="s">
        <v>383</v>
      </c>
      <c r="J11" s="615" t="s">
        <v>384</v>
      </c>
      <c r="K11" s="615" t="s">
        <v>164</v>
      </c>
      <c r="L11" s="615" t="s">
        <v>145</v>
      </c>
      <c r="M11" s="615" t="s">
        <v>149</v>
      </c>
      <c r="N11" s="615" t="s">
        <v>150</v>
      </c>
      <c r="P11" s="946" t="s">
        <v>1629</v>
      </c>
      <c r="Q11" s="709" t="s">
        <v>1630</v>
      </c>
    </row>
    <row r="12" spans="1:17" s="967" customFormat="1" ht="15" customHeight="1">
      <c r="A12" s="512" t="s">
        <v>385</v>
      </c>
      <c r="B12" s="1255"/>
      <c r="C12" s="1256"/>
      <c r="D12" s="1255"/>
      <c r="E12" s="1257"/>
      <c r="F12" s="1205"/>
      <c r="G12" s="1205"/>
      <c r="H12" s="1208"/>
      <c r="I12" s="1256"/>
      <c r="J12" s="1256"/>
      <c r="K12" s="1208"/>
      <c r="L12" s="1255"/>
      <c r="M12" s="1256"/>
      <c r="N12" s="1229"/>
      <c r="P12" s="928" t="s">
        <v>212</v>
      </c>
      <c r="Q12" s="398" t="s">
        <v>1632</v>
      </c>
    </row>
    <row r="13" spans="1:17" s="967" customFormat="1" ht="15" customHeight="1">
      <c r="A13" s="512" t="s">
        <v>194</v>
      </c>
      <c r="B13" s="1255"/>
      <c r="C13" s="1256"/>
      <c r="D13" s="1255"/>
      <c r="E13" s="1257"/>
      <c r="F13" s="1205"/>
      <c r="G13" s="1205"/>
      <c r="H13" s="1208"/>
      <c r="I13" s="1256"/>
      <c r="J13" s="1256"/>
      <c r="K13" s="1208"/>
      <c r="L13" s="1255"/>
      <c r="M13" s="1256"/>
      <c r="N13" s="1229"/>
      <c r="P13" s="928" t="s">
        <v>214</v>
      </c>
      <c r="Q13" s="398" t="s">
        <v>1413</v>
      </c>
    </row>
    <row r="14" spans="1:17" s="967" customFormat="1" ht="15" customHeight="1">
      <c r="A14" s="512" t="s">
        <v>195</v>
      </c>
      <c r="B14" s="1255"/>
      <c r="C14" s="1256"/>
      <c r="D14" s="1255"/>
      <c r="E14" s="1257"/>
      <c r="F14" s="1205"/>
      <c r="G14" s="1205"/>
      <c r="H14" s="1208"/>
      <c r="I14" s="1256"/>
      <c r="J14" s="1256"/>
      <c r="K14" s="1208"/>
      <c r="L14" s="1255"/>
      <c r="M14" s="1256"/>
      <c r="N14" s="1229"/>
      <c r="P14" s="928" t="s">
        <v>175</v>
      </c>
      <c r="Q14" s="398" t="s">
        <v>1414</v>
      </c>
    </row>
    <row r="15" spans="1:17" s="967" customFormat="1" ht="15" customHeight="1">
      <c r="A15" s="512" t="s">
        <v>200</v>
      </c>
      <c r="B15" s="1255"/>
      <c r="C15" s="1256"/>
      <c r="D15" s="1255"/>
      <c r="E15" s="1257"/>
      <c r="F15" s="1205"/>
      <c r="G15" s="1205"/>
      <c r="H15" s="1208"/>
      <c r="I15" s="1256"/>
      <c r="J15" s="1256"/>
      <c r="K15" s="1208"/>
      <c r="L15" s="1255"/>
      <c r="M15" s="1256"/>
      <c r="N15" s="1229"/>
      <c r="P15" s="928" t="s">
        <v>99</v>
      </c>
      <c r="Q15" s="398" t="s">
        <v>1264</v>
      </c>
    </row>
    <row r="16" spans="1:17" s="967" customFormat="1" ht="15" customHeight="1">
      <c r="A16" s="512" t="s">
        <v>347</v>
      </c>
      <c r="B16" s="1255"/>
      <c r="C16" s="1256"/>
      <c r="D16" s="1255"/>
      <c r="E16" s="1257"/>
      <c r="F16" s="1205"/>
      <c r="G16" s="1205"/>
      <c r="H16" s="1208"/>
      <c r="I16" s="1256"/>
      <c r="J16" s="1256"/>
      <c r="K16" s="1208"/>
      <c r="L16" s="1255"/>
      <c r="M16" s="1256"/>
      <c r="N16" s="1229"/>
      <c r="P16" s="928" t="s">
        <v>327</v>
      </c>
      <c r="Q16" s="398" t="s">
        <v>1415</v>
      </c>
    </row>
    <row r="17" spans="1:17" s="967" customFormat="1" ht="15" customHeight="1">
      <c r="A17" s="512" t="s">
        <v>181</v>
      </c>
      <c r="B17" s="1255"/>
      <c r="C17" s="1256"/>
      <c r="D17" s="1255"/>
      <c r="E17" s="1257"/>
      <c r="F17" s="1205"/>
      <c r="G17" s="1205"/>
      <c r="H17" s="1208"/>
      <c r="I17" s="1256"/>
      <c r="J17" s="1256"/>
      <c r="K17" s="1208"/>
      <c r="L17" s="1255"/>
      <c r="M17" s="1256"/>
      <c r="N17" s="1229"/>
      <c r="P17" s="928" t="s">
        <v>82</v>
      </c>
      <c r="Q17" s="398" t="s">
        <v>1261</v>
      </c>
    </row>
    <row r="18" spans="1:17" s="967" customFormat="1" ht="15" customHeight="1">
      <c r="A18" s="512" t="s">
        <v>188</v>
      </c>
      <c r="B18" s="1255"/>
      <c r="C18" s="1256"/>
      <c r="D18" s="1255"/>
      <c r="E18" s="1257"/>
      <c r="F18" s="1205"/>
      <c r="G18" s="1205"/>
      <c r="H18" s="1208"/>
      <c r="I18" s="1256"/>
      <c r="J18" s="1256"/>
      <c r="K18" s="1208"/>
      <c r="L18" s="1255"/>
      <c r="M18" s="1256"/>
      <c r="N18" s="1229"/>
      <c r="P18" s="928" t="s">
        <v>468</v>
      </c>
      <c r="Q18" s="398" t="s">
        <v>1262</v>
      </c>
    </row>
    <row r="19" spans="1:17" s="967" customFormat="1" ht="15" customHeight="1">
      <c r="A19" s="512" t="s">
        <v>191</v>
      </c>
      <c r="B19" s="1255"/>
      <c r="C19" s="1256"/>
      <c r="D19" s="1255"/>
      <c r="E19" s="1257"/>
      <c r="F19" s="1205"/>
      <c r="G19" s="1205"/>
      <c r="H19" s="1208"/>
      <c r="I19" s="1256"/>
      <c r="J19" s="1256"/>
      <c r="K19" s="1208"/>
      <c r="L19" s="1255"/>
      <c r="M19" s="1256"/>
      <c r="N19" s="1229"/>
      <c r="P19" s="928" t="s">
        <v>174</v>
      </c>
      <c r="Q19" s="398" t="s">
        <v>1263</v>
      </c>
    </row>
    <row r="20" spans="1:17" s="967" customFormat="1" ht="15" customHeight="1">
      <c r="A20" s="512" t="s">
        <v>396</v>
      </c>
      <c r="B20" s="1255"/>
      <c r="C20" s="1256"/>
      <c r="D20" s="1255"/>
      <c r="E20" s="1257"/>
      <c r="F20" s="1205"/>
      <c r="G20" s="1205"/>
      <c r="H20" s="1208"/>
      <c r="I20" s="1256"/>
      <c r="J20" s="1256"/>
      <c r="K20" s="1208"/>
      <c r="L20" s="1255"/>
      <c r="M20" s="1256"/>
      <c r="N20" s="1229"/>
      <c r="P20" s="928" t="s">
        <v>170</v>
      </c>
      <c r="Q20" s="398" t="s">
        <v>1416</v>
      </c>
    </row>
    <row r="21" spans="1:17" s="967" customFormat="1" ht="15" customHeight="1">
      <c r="A21" s="496">
        <v>100</v>
      </c>
      <c r="B21" s="1255"/>
      <c r="C21" s="1256"/>
      <c r="D21" s="1255"/>
      <c r="E21" s="1257"/>
      <c r="F21" s="1205"/>
      <c r="G21" s="1205"/>
      <c r="H21" s="1208"/>
      <c r="I21" s="1256"/>
      <c r="J21" s="1256"/>
      <c r="K21" s="1208"/>
      <c r="L21" s="1255"/>
      <c r="M21" s="1256"/>
      <c r="N21" s="1229"/>
      <c r="P21" s="1019" t="s">
        <v>153</v>
      </c>
      <c r="Q21" s="639" t="s">
        <v>2463</v>
      </c>
    </row>
    <row r="22" spans="1:17" s="967" customFormat="1" ht="15" customHeight="1">
      <c r="A22" s="496">
        <v>110</v>
      </c>
      <c r="B22" s="1255"/>
      <c r="C22" s="1256"/>
      <c r="D22" s="1255"/>
      <c r="E22" s="1257"/>
      <c r="F22" s="1205"/>
      <c r="G22" s="1205"/>
      <c r="H22" s="1208"/>
      <c r="I22" s="1256"/>
      <c r="J22" s="1256"/>
      <c r="K22" s="1208"/>
      <c r="L22" s="1255"/>
      <c r="M22" s="1256"/>
      <c r="N22" s="1229"/>
      <c r="Q22" s="929"/>
    </row>
    <row r="23" spans="1:17" s="967" customFormat="1" ht="15" customHeight="1">
      <c r="A23" s="496">
        <v>120</v>
      </c>
      <c r="B23" s="1255"/>
      <c r="C23" s="1256"/>
      <c r="D23" s="1255"/>
      <c r="E23" s="1257"/>
      <c r="F23" s="1205"/>
      <c r="G23" s="1205"/>
      <c r="H23" s="1208"/>
      <c r="I23" s="1256"/>
      <c r="J23" s="1256"/>
      <c r="K23" s="1208"/>
      <c r="L23" s="1255"/>
      <c r="M23" s="1256"/>
      <c r="N23" s="1229"/>
      <c r="Q23" s="120"/>
    </row>
    <row r="24" spans="1:17" s="967" customFormat="1" ht="15" customHeight="1">
      <c r="A24" s="496">
        <v>130</v>
      </c>
      <c r="B24" s="1255"/>
      <c r="C24" s="1256"/>
      <c r="D24" s="1255"/>
      <c r="E24" s="1257"/>
      <c r="F24" s="1205"/>
      <c r="G24" s="1205"/>
      <c r="H24" s="1208"/>
      <c r="I24" s="1256"/>
      <c r="J24" s="1256"/>
      <c r="K24" s="1208"/>
      <c r="L24" s="1255"/>
      <c r="M24" s="1256"/>
      <c r="N24" s="1229"/>
      <c r="P24" s="967" t="s">
        <v>2369</v>
      </c>
      <c r="Q24" s="120" t="s">
        <v>1192</v>
      </c>
    </row>
    <row r="25" spans="1:17" s="967" customFormat="1" ht="15" customHeight="1">
      <c r="A25" s="496">
        <v>140</v>
      </c>
      <c r="B25" s="1255"/>
      <c r="C25" s="1256"/>
      <c r="D25" s="1255"/>
      <c r="E25" s="1257"/>
      <c r="F25" s="1205"/>
      <c r="G25" s="1205"/>
      <c r="H25" s="1208"/>
      <c r="I25" s="1256"/>
      <c r="J25" s="1256"/>
      <c r="K25" s="1208"/>
      <c r="L25" s="1255"/>
      <c r="M25" s="1256"/>
      <c r="N25" s="1229"/>
      <c r="P25" s="967" t="s">
        <v>2367</v>
      </c>
      <c r="Q25" s="120" t="s">
        <v>2368</v>
      </c>
    </row>
    <row r="26" spans="1:17" s="967" customFormat="1" ht="15" customHeight="1">
      <c r="A26" s="496">
        <v>150</v>
      </c>
      <c r="B26" s="1255"/>
      <c r="C26" s="1256"/>
      <c r="D26" s="1255"/>
      <c r="E26" s="1257"/>
      <c r="F26" s="1205"/>
      <c r="G26" s="1205"/>
      <c r="H26" s="1208"/>
      <c r="I26" s="1256"/>
      <c r="J26" s="1256"/>
      <c r="K26" s="1208"/>
      <c r="L26" s="1255"/>
      <c r="M26" s="1256"/>
      <c r="N26" s="1229"/>
      <c r="P26" s="16" t="str">
        <f>IF(Langue=0,P24,Q24)</f>
        <v>Residential</v>
      </c>
      <c r="Q26" s="120"/>
    </row>
    <row r="27" spans="1:17" s="967" customFormat="1" ht="15" customHeight="1">
      <c r="A27" s="496">
        <v>160</v>
      </c>
      <c r="B27" s="1255"/>
      <c r="C27" s="1256"/>
      <c r="D27" s="1255"/>
      <c r="E27" s="1257"/>
      <c r="F27" s="1205"/>
      <c r="G27" s="1205"/>
      <c r="H27" s="1208"/>
      <c r="I27" s="1256"/>
      <c r="J27" s="1256"/>
      <c r="K27" s="1208"/>
      <c r="L27" s="1255"/>
      <c r="M27" s="1256"/>
      <c r="N27" s="1229"/>
      <c r="P27" s="16" t="str">
        <f>IF(Langue=0,P25,Q25)</f>
        <v>Non Residential</v>
      </c>
      <c r="Q27" s="120"/>
    </row>
    <row r="28" spans="1:17" s="967" customFormat="1" ht="15" customHeight="1">
      <c r="A28" s="496">
        <v>170</v>
      </c>
      <c r="B28" s="1255"/>
      <c r="C28" s="1256"/>
      <c r="D28" s="1255"/>
      <c r="E28" s="1257"/>
      <c r="F28" s="1205"/>
      <c r="G28" s="1205"/>
      <c r="H28" s="1208"/>
      <c r="I28" s="1256"/>
      <c r="J28" s="1256"/>
      <c r="K28" s="1208"/>
      <c r="L28" s="1255"/>
      <c r="M28" s="1256"/>
      <c r="N28" s="1229"/>
      <c r="Q28" s="120"/>
    </row>
    <row r="29" spans="1:17" s="967" customFormat="1" ht="15" customHeight="1">
      <c r="A29" s="496">
        <v>180</v>
      </c>
      <c r="B29" s="1258"/>
      <c r="C29" s="1259"/>
      <c r="D29" s="1258"/>
      <c r="E29" s="1260"/>
      <c r="F29" s="1205"/>
      <c r="G29" s="1205"/>
      <c r="H29" s="1208"/>
      <c r="I29" s="1259"/>
      <c r="J29" s="1259"/>
      <c r="K29" s="1208"/>
      <c r="L29" s="1258"/>
      <c r="M29" s="1259"/>
      <c r="N29" s="1229"/>
      <c r="Q29" s="120"/>
    </row>
    <row r="30" spans="1:17" s="939" customFormat="1" ht="22.5" customHeight="1">
      <c r="A30" s="128">
        <v>199</v>
      </c>
      <c r="B30" s="981" t="s">
        <v>80</v>
      </c>
      <c r="C30" s="1043"/>
      <c r="D30" s="1043"/>
      <c r="E30" s="1043"/>
      <c r="F30" s="1261">
        <f>SUM(F12:F29)</f>
        <v>0</v>
      </c>
      <c r="G30" s="1261">
        <f>SUM(G12:G29)</f>
        <v>0</v>
      </c>
      <c r="H30" s="1262">
        <f>SUM(H12:H29)</f>
        <v>0</v>
      </c>
      <c r="I30" s="652"/>
      <c r="J30" s="652"/>
      <c r="K30" s="1262">
        <f>SUM(K12:K29)</f>
        <v>0</v>
      </c>
      <c r="L30" s="659"/>
      <c r="M30" s="652"/>
      <c r="N30" s="1262">
        <f>SUM(N12:N29)</f>
        <v>0</v>
      </c>
      <c r="Q30" s="118"/>
    </row>
    <row r="31" spans="1:17">
      <c r="A31" s="2479" t="str">
        <f>IF(Langue=0,P31,Q31)</f>
        <v>Type of Loan (01)</v>
      </c>
      <c r="B31" s="2480"/>
      <c r="C31" s="2481"/>
      <c r="D31" s="36"/>
      <c r="E31" s="24"/>
      <c r="F31" s="954"/>
      <c r="G31" s="25"/>
      <c r="N31" s="930"/>
      <c r="P31" s="956" t="s">
        <v>493</v>
      </c>
      <c r="Q31" s="145" t="s">
        <v>1692</v>
      </c>
    </row>
    <row r="32" spans="1:17">
      <c r="A32" s="292">
        <v>1</v>
      </c>
      <c r="B32" s="2476" t="str">
        <f t="shared" ref="B32:B37" si="0">IF(Langue=0,P32,Q32)</f>
        <v>Mortgage</v>
      </c>
      <c r="C32" s="2477"/>
      <c r="H32" s="929" t="s">
        <v>324</v>
      </c>
      <c r="N32" s="930"/>
      <c r="P32" s="939" t="s">
        <v>473</v>
      </c>
      <c r="Q32" s="118" t="s">
        <v>1266</v>
      </c>
    </row>
    <row r="33" spans="1:17">
      <c r="A33" s="293">
        <v>2</v>
      </c>
      <c r="B33" s="2476" t="str">
        <f t="shared" si="0"/>
        <v>Commercial</v>
      </c>
      <c r="C33" s="2477"/>
      <c r="N33" s="930"/>
      <c r="P33" s="929" t="s">
        <v>474</v>
      </c>
      <c r="Q33" s="157" t="s">
        <v>474</v>
      </c>
    </row>
    <row r="34" spans="1:17">
      <c r="A34" s="294">
        <v>3</v>
      </c>
      <c r="B34" s="2476" t="str">
        <f t="shared" si="0"/>
        <v>Leasing</v>
      </c>
      <c r="C34" s="2477"/>
      <c r="N34" s="930"/>
      <c r="P34" s="929" t="s">
        <v>86</v>
      </c>
      <c r="Q34" s="157" t="s">
        <v>1079</v>
      </c>
    </row>
    <row r="35" spans="1:17">
      <c r="A35" s="294">
        <v>4</v>
      </c>
      <c r="B35" s="2476" t="str">
        <f t="shared" si="0"/>
        <v>Consumer</v>
      </c>
      <c r="C35" s="2477"/>
      <c r="D35" s="1074"/>
      <c r="E35" s="1074"/>
      <c r="F35" s="1074"/>
      <c r="G35" s="1074"/>
      <c r="H35" s="1074"/>
      <c r="I35" s="1074"/>
      <c r="J35" s="1074"/>
      <c r="K35" s="1074"/>
      <c r="L35" s="26"/>
      <c r="M35" s="1074"/>
      <c r="N35" s="423"/>
      <c r="P35" s="184" t="s">
        <v>52</v>
      </c>
      <c r="Q35" s="185" t="s">
        <v>973</v>
      </c>
    </row>
    <row r="36" spans="1:17">
      <c r="A36" s="292">
        <v>5</v>
      </c>
      <c r="B36" s="2476" t="str">
        <f t="shared" si="0"/>
        <v>Collateral</v>
      </c>
      <c r="C36" s="2477"/>
      <c r="N36" s="930"/>
      <c r="P36" s="184" t="s">
        <v>475</v>
      </c>
      <c r="Q36" s="185" t="s">
        <v>974</v>
      </c>
    </row>
    <row r="37" spans="1:17">
      <c r="A37" s="292">
        <v>6</v>
      </c>
      <c r="B37" s="2476" t="str">
        <f t="shared" si="0"/>
        <v>Institutional</v>
      </c>
      <c r="C37" s="2477"/>
      <c r="N37" s="930"/>
      <c r="P37" s="184" t="s">
        <v>476</v>
      </c>
      <c r="Q37" s="185" t="s">
        <v>1267</v>
      </c>
    </row>
    <row r="38" spans="1:17">
      <c r="A38" s="2"/>
      <c r="B38" s="1"/>
      <c r="C38" s="1"/>
      <c r="D38" s="1"/>
      <c r="E38" s="1"/>
      <c r="F38" s="1"/>
      <c r="G38" s="1"/>
      <c r="H38" s="1"/>
      <c r="I38" s="1"/>
      <c r="J38" s="1"/>
      <c r="K38" s="1"/>
      <c r="L38" s="1"/>
      <c r="M38" s="1"/>
      <c r="N38" s="1696"/>
    </row>
    <row r="39" spans="1:17">
      <c r="A39" s="2478">
        <f>+'1296'!A54:F54+1</f>
        <v>41</v>
      </c>
      <c r="B39" s="2195"/>
      <c r="C39" s="2195"/>
      <c r="D39" s="2195"/>
      <c r="E39" s="2195"/>
      <c r="F39" s="2195"/>
      <c r="G39" s="2195"/>
      <c r="H39" s="2195"/>
      <c r="I39" s="2195"/>
      <c r="J39" s="2195"/>
      <c r="K39" s="2195"/>
      <c r="L39" s="2195"/>
      <c r="M39" s="2195"/>
      <c r="N39" s="2196"/>
    </row>
  </sheetData>
  <sheetProtection algorithmName="SHA-512" hashValue="4cJGfZd7G8kwH6eBWOHLWcUlAxEJvHAzoXgQ+RSLuLQzZKarxyXpSPiiP2kNV7ILfxIF/oGruzS83YJUbpl9WQ==" saltValue="7OwSmOYuoavy0BVsa+lp3w==" spinCount="100000" sheet="1" objects="1" scenarios="1"/>
  <mergeCells count="30">
    <mergeCell ref="H8:H10"/>
    <mergeCell ref="I8:L8"/>
    <mergeCell ref="F8:F10"/>
    <mergeCell ref="A2:N2"/>
    <mergeCell ref="A3:N3"/>
    <mergeCell ref="A7:N7"/>
    <mergeCell ref="A5:N5"/>
    <mergeCell ref="A4:N4"/>
    <mergeCell ref="A6:N6"/>
    <mergeCell ref="A8:B10"/>
    <mergeCell ref="C8:C10"/>
    <mergeCell ref="D8:D10"/>
    <mergeCell ref="E8:E10"/>
    <mergeCell ref="G8:G10"/>
    <mergeCell ref="B33:C33"/>
    <mergeCell ref="B34:C34"/>
    <mergeCell ref="A1:K1"/>
    <mergeCell ref="A39:N39"/>
    <mergeCell ref="B32:C32"/>
    <mergeCell ref="B36:C36"/>
    <mergeCell ref="B37:C37"/>
    <mergeCell ref="A31:C31"/>
    <mergeCell ref="A38:N38"/>
    <mergeCell ref="M8:M10"/>
    <mergeCell ref="N8:N10"/>
    <mergeCell ref="B35:C35"/>
    <mergeCell ref="I9:I10"/>
    <mergeCell ref="J9:J10"/>
    <mergeCell ref="K9:K10"/>
    <mergeCell ref="L9:L10"/>
  </mergeCells>
  <dataValidations count="2">
    <dataValidation type="list" allowBlank="1" showInputMessage="1" showErrorMessage="1" sqref="J12:J29" xr:uid="{00000000-0002-0000-1D00-000000000000}">
      <formula1>$P$26:$P$27</formula1>
    </dataValidation>
    <dataValidation type="whole" allowBlank="1" showInputMessage="1" showErrorMessage="1" error="Saisir le type de prêt selon le tableau ci-dessous (valeur de 1 à 6)_x000a__x000a_The type of loan is a value between 1 and 6" sqref="B12:B29" xr:uid="{00000000-0002-0000-1D00-000001000000}">
      <formula1>1</formula1>
      <formula2>6</formula2>
    </dataValidation>
  </dataValidations>
  <printOptions horizontalCentered="1"/>
  <pageMargins left="0.39370078740157499" right="0.39370078740157499" top="0.59055118110236204" bottom="0.59055118110236204" header="0.31496062992126" footer="0.31496062992126"/>
  <pageSetup scale="78" orientation="landscape" r:id="rId1"/>
  <colBreaks count="1" manualBreakCount="1">
    <brk id="14" max="1048575" man="1"/>
  </colBreaks>
  <ignoredErrors>
    <ignoredError sqref="A12:A20 C11:N11"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euil26">
    <tabColor rgb="FF92D050"/>
  </sheetPr>
  <dimension ref="A1:R39"/>
  <sheetViews>
    <sheetView zoomScale="90" zoomScaleNormal="90" workbookViewId="0">
      <selection activeCell="A6" sqref="A6:N6"/>
    </sheetView>
  </sheetViews>
  <sheetFormatPr baseColWidth="10" defaultColWidth="0" defaultRowHeight="15" outlineLevelCol="1"/>
  <cols>
    <col min="1" max="2" width="6" style="929" customWidth="1"/>
    <col min="3" max="3" width="21.28515625" style="929" customWidth="1"/>
    <col min="4" max="4" width="8" style="87" customWidth="1"/>
    <col min="5" max="5" width="9" style="929" customWidth="1"/>
    <col min="6" max="6" width="11.28515625" style="929" customWidth="1"/>
    <col min="7" max="7" width="13.28515625" style="929" customWidth="1"/>
    <col min="8" max="8" width="14" style="929" customWidth="1"/>
    <col min="9" max="9" width="13.28515625" style="929" customWidth="1"/>
    <col min="10" max="10" width="11.28515625" style="929" customWidth="1"/>
    <col min="11" max="11" width="13.28515625" style="929" customWidth="1"/>
    <col min="12" max="12" width="7.42578125" style="87" customWidth="1"/>
    <col min="13" max="13" width="8.140625" style="929" customWidth="1"/>
    <col min="14" max="14" width="19.28515625" style="929" customWidth="1"/>
    <col min="15" max="15" width="1.42578125" style="929" customWidth="1"/>
    <col min="16" max="16" width="43.7109375" style="929" hidden="1" customWidth="1" outlineLevel="1"/>
    <col min="17" max="17" width="35.85546875" style="929" hidden="1" customWidth="1" outlineLevel="1"/>
    <col min="18" max="18" width="0" style="929" hidden="1" customWidth="1" collapsed="1"/>
    <col min="19" max="16384" width="11.42578125" style="929" hidden="1"/>
  </cols>
  <sheetData>
    <row r="1" spans="1:17" ht="24" customHeight="1">
      <c r="A1" s="1779" t="str">
        <f>Identification!A14</f>
        <v>QUÉBEC CHARTERED COMPANY</v>
      </c>
      <c r="B1" s="1780"/>
      <c r="C1" s="1780"/>
      <c r="D1" s="1780"/>
      <c r="E1" s="1780"/>
      <c r="F1" s="1780"/>
      <c r="G1" s="1780"/>
      <c r="H1" s="1780"/>
      <c r="I1" s="1780"/>
      <c r="J1" s="1780"/>
      <c r="K1" s="1780"/>
      <c r="L1" s="951"/>
      <c r="M1" s="951"/>
      <c r="N1" s="232" t="str">
        <f>Identification!A15</f>
        <v>ANNUAL STATEMENT</v>
      </c>
    </row>
    <row r="2" spans="1:17">
      <c r="A2" s="2172" t="str">
        <f>IF(Langue=0,"ANNEXE "&amp;'T des M - T of C'!A34,"SCHEDULE "&amp;'T des M - T of C'!A34)</f>
        <v>SCHEDULE 1297.1</v>
      </c>
      <c r="B2" s="2173"/>
      <c r="C2" s="2173"/>
      <c r="D2" s="2173"/>
      <c r="E2" s="2173"/>
      <c r="F2" s="2173"/>
      <c r="G2" s="2173"/>
      <c r="H2" s="2173"/>
      <c r="I2" s="2173"/>
      <c r="J2" s="2173"/>
      <c r="K2" s="2173"/>
      <c r="L2" s="2173"/>
      <c r="M2" s="2173"/>
      <c r="N2" s="2174"/>
    </row>
    <row r="3" spans="1:17" ht="22.5" customHeight="1">
      <c r="A3" s="1940">
        <f>'300'!$A$3</f>
        <v>0</v>
      </c>
      <c r="B3" s="1941"/>
      <c r="C3" s="1941"/>
      <c r="D3" s="1941"/>
      <c r="E3" s="1941"/>
      <c r="F3" s="1941"/>
      <c r="G3" s="1941"/>
      <c r="H3" s="1941"/>
      <c r="I3" s="1941"/>
      <c r="J3" s="1941"/>
      <c r="K3" s="1941"/>
      <c r="L3" s="1941"/>
      <c r="M3" s="1941"/>
      <c r="N3" s="1942"/>
    </row>
    <row r="4" spans="1:17" ht="22.5" customHeight="1">
      <c r="A4" s="1767" t="str">
        <f>UPPER('T des M - T of C'!B34)</f>
        <v>LIST OF LOANS TO INTERESTED PERSONS</v>
      </c>
      <c r="B4" s="1768"/>
      <c r="C4" s="1768"/>
      <c r="D4" s="1768"/>
      <c r="E4" s="1768"/>
      <c r="F4" s="1768"/>
      <c r="G4" s="1768"/>
      <c r="H4" s="1768"/>
      <c r="I4" s="1768"/>
      <c r="J4" s="1768"/>
      <c r="K4" s="1768"/>
      <c r="L4" s="1768"/>
      <c r="M4" s="1768"/>
      <c r="N4" s="1769"/>
    </row>
    <row r="5" spans="1:17" ht="22.5" customHeight="1">
      <c r="A5" s="1946" t="str">
        <f>IF(Langue=0,"au "&amp;Identification!J19,"As at "&amp;Identification!J19)</f>
        <v xml:space="preserve">As at </v>
      </c>
      <c r="B5" s="1947"/>
      <c r="C5" s="1947"/>
      <c r="D5" s="1947"/>
      <c r="E5" s="1947"/>
      <c r="F5" s="1947"/>
      <c r="G5" s="1947"/>
      <c r="H5" s="1947"/>
      <c r="I5" s="1947"/>
      <c r="J5" s="1947"/>
      <c r="K5" s="1947"/>
      <c r="L5" s="1947"/>
      <c r="M5" s="1947"/>
      <c r="N5" s="1948"/>
    </row>
    <row r="6" spans="1:17">
      <c r="A6" s="2487" t="str">
        <f>IF(Langue=0,P6,Q6)</f>
        <v>($000)</v>
      </c>
      <c r="B6" s="2488"/>
      <c r="C6" s="2488"/>
      <c r="D6" s="2488"/>
      <c r="E6" s="2488"/>
      <c r="F6" s="2488"/>
      <c r="G6" s="2488"/>
      <c r="H6" s="2488"/>
      <c r="I6" s="2488"/>
      <c r="J6" s="2488"/>
      <c r="K6" s="2488"/>
      <c r="L6" s="2488"/>
      <c r="M6" s="2488"/>
      <c r="N6" s="2489"/>
      <c r="P6" s="592" t="s">
        <v>325</v>
      </c>
      <c r="Q6" s="593" t="s">
        <v>970</v>
      </c>
    </row>
    <row r="7" spans="1:17" ht="11.25" customHeight="1">
      <c r="A7" s="2178"/>
      <c r="B7" s="2179"/>
      <c r="C7" s="2179"/>
      <c r="D7" s="2179"/>
      <c r="E7" s="2179"/>
      <c r="F7" s="2179"/>
      <c r="G7" s="2179"/>
      <c r="H7" s="2179"/>
      <c r="I7" s="2179"/>
      <c r="J7" s="2179"/>
      <c r="K7" s="2179"/>
      <c r="L7" s="2179"/>
      <c r="M7" s="2179"/>
      <c r="N7" s="2180"/>
      <c r="P7" s="928"/>
      <c r="Q7" s="398"/>
    </row>
    <row r="8" spans="1:17" ht="15" customHeight="1">
      <c r="A8" s="1943" t="str">
        <f>IF(Langue=0,P8,Q8)</f>
        <v>TYPE OF LOAN</v>
      </c>
      <c r="B8" s="1945"/>
      <c r="C8" s="2167" t="str">
        <f>IF(Langue=0,P9,Q9)</f>
        <v>Name of Borrower</v>
      </c>
      <c r="D8" s="2167" t="str">
        <f>IF(Langue=0,P10,Q10)</f>
        <v>Year Granted</v>
      </c>
      <c r="E8" s="2167" t="str">
        <f>IF(Langue=0,P11,Q11)</f>
        <v>Interest Rate
(%)</v>
      </c>
      <c r="F8" s="2167" t="str">
        <f>IF(Langue=0,P12,Q12)</f>
        <v>Original Loan</v>
      </c>
      <c r="G8" s="2167" t="str">
        <f>IF(Langue=0,P13,Q13)</f>
        <v>Balance of Loan</v>
      </c>
      <c r="H8" s="2167" t="str">
        <f>IF(Langue=0,P14,Q14)</f>
        <v>Prior Encumbrances</v>
      </c>
      <c r="I8" s="2484" t="str">
        <f>IF(Langue=0,P15,Q15)</f>
        <v>Security</v>
      </c>
      <c r="J8" s="2485"/>
      <c r="K8" s="2485"/>
      <c r="L8" s="2486"/>
      <c r="M8" s="2167" t="str">
        <f>IF(Langue=0,P20,Q20)</f>
        <v>Months in Default</v>
      </c>
      <c r="N8" s="2482" t="str">
        <f>IF(Langue=0,P21,Q21)</f>
        <v>Credit Loss Allowances</v>
      </c>
      <c r="P8" s="928" t="s">
        <v>469</v>
      </c>
      <c r="Q8" s="398" t="s">
        <v>1260</v>
      </c>
    </row>
    <row r="9" spans="1:17" ht="15" customHeight="1">
      <c r="A9" s="2184"/>
      <c r="B9" s="2341"/>
      <c r="C9" s="2168"/>
      <c r="D9" s="2168"/>
      <c r="E9" s="2168"/>
      <c r="F9" s="2168"/>
      <c r="G9" s="2168"/>
      <c r="H9" s="2168"/>
      <c r="I9" s="2167" t="str">
        <f>IF(Langue=0,P16,Q16)</f>
        <v>City and Province</v>
      </c>
      <c r="J9" s="2167" t="str">
        <f>IF(Langue=0,P17,Q17)</f>
        <v>Category</v>
      </c>
      <c r="K9" s="2167" t="str">
        <f>IF(Langue=0,P18,Q18)</f>
        <v>Valuation</v>
      </c>
      <c r="L9" s="2167" t="str">
        <f>IF(Langue=0,P19,Q19)</f>
        <v>Year</v>
      </c>
      <c r="M9" s="2168"/>
      <c r="N9" s="2483"/>
      <c r="P9" s="928" t="s">
        <v>169</v>
      </c>
      <c r="Q9" s="398" t="s">
        <v>1409</v>
      </c>
    </row>
    <row r="10" spans="1:17" ht="37.5" customHeight="1">
      <c r="A10" s="2184"/>
      <c r="B10" s="2341"/>
      <c r="C10" s="2168"/>
      <c r="D10" s="2168"/>
      <c r="E10" s="2168"/>
      <c r="F10" s="2168"/>
      <c r="G10" s="2168"/>
      <c r="H10" s="2168"/>
      <c r="I10" s="2168"/>
      <c r="J10" s="2168"/>
      <c r="K10" s="2168"/>
      <c r="L10" s="2168"/>
      <c r="M10" s="2168"/>
      <c r="N10" s="2483"/>
      <c r="P10" s="928" t="s">
        <v>210</v>
      </c>
      <c r="Q10" s="398" t="s">
        <v>1410</v>
      </c>
    </row>
    <row r="11" spans="1:17" ht="15" customHeight="1">
      <c r="A11" s="214"/>
      <c r="B11" s="462" t="s">
        <v>377</v>
      </c>
      <c r="C11" s="536" t="s">
        <v>376</v>
      </c>
      <c r="D11" s="536" t="s">
        <v>394</v>
      </c>
      <c r="E11" s="536" t="s">
        <v>395</v>
      </c>
      <c r="F11" s="615" t="s">
        <v>380</v>
      </c>
      <c r="G11" s="615" t="s">
        <v>381</v>
      </c>
      <c r="H11" s="615" t="s">
        <v>382</v>
      </c>
      <c r="I11" s="615" t="s">
        <v>383</v>
      </c>
      <c r="J11" s="615" t="s">
        <v>384</v>
      </c>
      <c r="K11" s="615" t="s">
        <v>164</v>
      </c>
      <c r="L11" s="615" t="s">
        <v>145</v>
      </c>
      <c r="M11" s="615" t="s">
        <v>149</v>
      </c>
      <c r="N11" s="615" t="s">
        <v>150</v>
      </c>
      <c r="P11" s="946" t="s">
        <v>1631</v>
      </c>
      <c r="Q11" s="709" t="s">
        <v>1630</v>
      </c>
    </row>
    <row r="12" spans="1:17" ht="15" customHeight="1">
      <c r="A12" s="512" t="s">
        <v>385</v>
      </c>
      <c r="B12" s="1255"/>
      <c r="C12" s="1251"/>
      <c r="D12" s="1255"/>
      <c r="E12" s="1257"/>
      <c r="F12" s="1205"/>
      <c r="G12" s="1205"/>
      <c r="H12" s="1205"/>
      <c r="I12" s="1251"/>
      <c r="J12" s="1251"/>
      <c r="K12" s="1263"/>
      <c r="L12" s="1255"/>
      <c r="M12" s="1251"/>
      <c r="N12" s="1264"/>
      <c r="P12" s="928" t="s">
        <v>212</v>
      </c>
      <c r="Q12" s="398" t="s">
        <v>1412</v>
      </c>
    </row>
    <row r="13" spans="1:17" ht="15" customHeight="1">
      <c r="A13" s="512" t="s">
        <v>194</v>
      </c>
      <c r="B13" s="1255"/>
      <c r="C13" s="1251"/>
      <c r="D13" s="1255"/>
      <c r="E13" s="1257"/>
      <c r="F13" s="1205"/>
      <c r="G13" s="1205"/>
      <c r="H13" s="1205"/>
      <c r="I13" s="1251"/>
      <c r="J13" s="1251"/>
      <c r="K13" s="1263"/>
      <c r="L13" s="1255"/>
      <c r="M13" s="1251"/>
      <c r="N13" s="1264"/>
      <c r="P13" s="928" t="s">
        <v>214</v>
      </c>
      <c r="Q13" s="398" t="s">
        <v>1413</v>
      </c>
    </row>
    <row r="14" spans="1:17" ht="15" customHeight="1">
      <c r="A14" s="512" t="s">
        <v>195</v>
      </c>
      <c r="B14" s="1255"/>
      <c r="C14" s="1251"/>
      <c r="D14" s="1255"/>
      <c r="E14" s="1257"/>
      <c r="F14" s="1205"/>
      <c r="G14" s="1205"/>
      <c r="H14" s="1205"/>
      <c r="I14" s="1251"/>
      <c r="J14" s="1251"/>
      <c r="K14" s="1263"/>
      <c r="L14" s="1255"/>
      <c r="M14" s="1251"/>
      <c r="N14" s="1264"/>
      <c r="P14" s="928" t="s">
        <v>175</v>
      </c>
      <c r="Q14" s="398" t="s">
        <v>1414</v>
      </c>
    </row>
    <row r="15" spans="1:17" ht="15" customHeight="1">
      <c r="A15" s="512" t="s">
        <v>200</v>
      </c>
      <c r="B15" s="1255"/>
      <c r="C15" s="1251"/>
      <c r="D15" s="1255"/>
      <c r="E15" s="1257"/>
      <c r="F15" s="1205"/>
      <c r="G15" s="1205"/>
      <c r="H15" s="1205"/>
      <c r="I15" s="1251"/>
      <c r="J15" s="1251"/>
      <c r="K15" s="1263"/>
      <c r="L15" s="1255"/>
      <c r="M15" s="1251"/>
      <c r="N15" s="1264"/>
      <c r="P15" s="928" t="s">
        <v>99</v>
      </c>
      <c r="Q15" s="398" t="s">
        <v>1264</v>
      </c>
    </row>
    <row r="16" spans="1:17" ht="15" customHeight="1">
      <c r="A16" s="512" t="s">
        <v>347</v>
      </c>
      <c r="B16" s="1255"/>
      <c r="C16" s="1251"/>
      <c r="D16" s="1255"/>
      <c r="E16" s="1257"/>
      <c r="F16" s="1205"/>
      <c r="G16" s="1205"/>
      <c r="H16" s="1205"/>
      <c r="I16" s="1251"/>
      <c r="J16" s="1251"/>
      <c r="K16" s="1263"/>
      <c r="L16" s="1255"/>
      <c r="M16" s="1251"/>
      <c r="N16" s="1264"/>
      <c r="P16" s="928" t="s">
        <v>327</v>
      </c>
      <c r="Q16" s="398" t="s">
        <v>1415</v>
      </c>
    </row>
    <row r="17" spans="1:17" ht="15" customHeight="1">
      <c r="A17" s="512" t="s">
        <v>181</v>
      </c>
      <c r="B17" s="1255"/>
      <c r="C17" s="1251"/>
      <c r="D17" s="1255"/>
      <c r="E17" s="1257"/>
      <c r="F17" s="1205"/>
      <c r="G17" s="1205"/>
      <c r="H17" s="1205"/>
      <c r="I17" s="1251"/>
      <c r="J17" s="1251"/>
      <c r="K17" s="1263"/>
      <c r="L17" s="1255"/>
      <c r="M17" s="1251"/>
      <c r="N17" s="1264"/>
      <c r="P17" s="928" t="s">
        <v>82</v>
      </c>
      <c r="Q17" s="398" t="s">
        <v>1261</v>
      </c>
    </row>
    <row r="18" spans="1:17" ht="15" customHeight="1">
      <c r="A18" s="512" t="s">
        <v>188</v>
      </c>
      <c r="B18" s="1255"/>
      <c r="C18" s="1251"/>
      <c r="D18" s="1255"/>
      <c r="E18" s="1257"/>
      <c r="F18" s="1205"/>
      <c r="G18" s="1205"/>
      <c r="H18" s="1205"/>
      <c r="I18" s="1251"/>
      <c r="J18" s="1251"/>
      <c r="K18" s="1263"/>
      <c r="L18" s="1255"/>
      <c r="M18" s="1251"/>
      <c r="N18" s="1264"/>
      <c r="P18" s="928" t="s">
        <v>468</v>
      </c>
      <c r="Q18" s="398" t="s">
        <v>1262</v>
      </c>
    </row>
    <row r="19" spans="1:17" ht="15" customHeight="1">
      <c r="A19" s="512" t="s">
        <v>191</v>
      </c>
      <c r="B19" s="1255"/>
      <c r="C19" s="1251"/>
      <c r="D19" s="1255"/>
      <c r="E19" s="1257"/>
      <c r="F19" s="1205"/>
      <c r="G19" s="1205"/>
      <c r="H19" s="1205"/>
      <c r="I19" s="1251"/>
      <c r="J19" s="1251"/>
      <c r="K19" s="1263"/>
      <c r="L19" s="1255"/>
      <c r="M19" s="1251"/>
      <c r="N19" s="1264"/>
      <c r="P19" s="928" t="s">
        <v>174</v>
      </c>
      <c r="Q19" s="398" t="s">
        <v>1263</v>
      </c>
    </row>
    <row r="20" spans="1:17" ht="15" customHeight="1">
      <c r="A20" s="512" t="s">
        <v>396</v>
      </c>
      <c r="B20" s="1255"/>
      <c r="C20" s="1251"/>
      <c r="D20" s="1255"/>
      <c r="E20" s="1257"/>
      <c r="F20" s="1205"/>
      <c r="G20" s="1205"/>
      <c r="H20" s="1205"/>
      <c r="I20" s="1251"/>
      <c r="J20" s="1251"/>
      <c r="K20" s="1263"/>
      <c r="L20" s="1255"/>
      <c r="M20" s="1251"/>
      <c r="N20" s="1264"/>
      <c r="P20" s="928" t="s">
        <v>170</v>
      </c>
      <c r="Q20" s="398" t="s">
        <v>1416</v>
      </c>
    </row>
    <row r="21" spans="1:17" ht="15" customHeight="1">
      <c r="A21" s="496">
        <v>100</v>
      </c>
      <c r="B21" s="1255"/>
      <c r="C21" s="1251"/>
      <c r="D21" s="1255"/>
      <c r="E21" s="1257"/>
      <c r="F21" s="1205"/>
      <c r="G21" s="1205"/>
      <c r="H21" s="1205"/>
      <c r="I21" s="1251"/>
      <c r="J21" s="1251"/>
      <c r="K21" s="1263"/>
      <c r="L21" s="1255"/>
      <c r="M21" s="1251"/>
      <c r="N21" s="1264"/>
      <c r="P21" s="928" t="s">
        <v>153</v>
      </c>
      <c r="Q21" s="398" t="s">
        <v>2463</v>
      </c>
    </row>
    <row r="22" spans="1:17" ht="15" customHeight="1">
      <c r="A22" s="496">
        <v>110</v>
      </c>
      <c r="B22" s="1255"/>
      <c r="C22" s="1251"/>
      <c r="D22" s="1255"/>
      <c r="E22" s="1257"/>
      <c r="F22" s="1205"/>
      <c r="G22" s="1205"/>
      <c r="H22" s="1205"/>
      <c r="I22" s="1251"/>
      <c r="J22" s="1251"/>
      <c r="K22" s="1263"/>
      <c r="L22" s="1255"/>
      <c r="M22" s="1251"/>
      <c r="N22" s="1264"/>
      <c r="P22" s="928"/>
      <c r="Q22" s="398"/>
    </row>
    <row r="23" spans="1:17" ht="15" customHeight="1">
      <c r="A23" s="496">
        <v>120</v>
      </c>
      <c r="B23" s="1255"/>
      <c r="C23" s="1251"/>
      <c r="D23" s="1255"/>
      <c r="E23" s="1257"/>
      <c r="F23" s="1205"/>
      <c r="G23" s="1205"/>
      <c r="H23" s="1205"/>
      <c r="I23" s="1251"/>
      <c r="J23" s="1251"/>
      <c r="K23" s="1263"/>
      <c r="L23" s="1255"/>
      <c r="M23" s="1251"/>
      <c r="N23" s="1264"/>
      <c r="P23" s="1019"/>
      <c r="Q23" s="639"/>
    </row>
    <row r="24" spans="1:17" ht="15" customHeight="1">
      <c r="A24" s="496">
        <v>130</v>
      </c>
      <c r="B24" s="1255"/>
      <c r="C24" s="1251"/>
      <c r="D24" s="1255"/>
      <c r="E24" s="1257"/>
      <c r="F24" s="1205"/>
      <c r="G24" s="1205"/>
      <c r="H24" s="1205"/>
      <c r="I24" s="1251"/>
      <c r="J24" s="1251"/>
      <c r="K24" s="1263"/>
      <c r="L24" s="1255"/>
      <c r="M24" s="1251"/>
      <c r="N24" s="1264"/>
      <c r="Q24" s="157"/>
    </row>
    <row r="25" spans="1:17" ht="15" customHeight="1">
      <c r="A25" s="496">
        <v>140</v>
      </c>
      <c r="B25" s="1255"/>
      <c r="C25" s="1251"/>
      <c r="D25" s="1255"/>
      <c r="E25" s="1257"/>
      <c r="F25" s="1205"/>
      <c r="G25" s="1205"/>
      <c r="H25" s="1205"/>
      <c r="I25" s="1251"/>
      <c r="J25" s="1251"/>
      <c r="K25" s="1263"/>
      <c r="L25" s="1255"/>
      <c r="M25" s="1251"/>
      <c r="N25" s="1264"/>
      <c r="Q25" s="157"/>
    </row>
    <row r="26" spans="1:17" ht="15" customHeight="1">
      <c r="A26" s="496">
        <v>150</v>
      </c>
      <c r="B26" s="1255"/>
      <c r="C26" s="1251"/>
      <c r="D26" s="1255"/>
      <c r="E26" s="1257"/>
      <c r="F26" s="1205"/>
      <c r="G26" s="1205"/>
      <c r="H26" s="1205"/>
      <c r="I26" s="1251"/>
      <c r="J26" s="1251"/>
      <c r="K26" s="1263"/>
      <c r="L26" s="1255"/>
      <c r="M26" s="1251"/>
      <c r="N26" s="1264"/>
      <c r="Q26" s="157"/>
    </row>
    <row r="27" spans="1:17" ht="15" customHeight="1">
      <c r="A27" s="496">
        <v>160</v>
      </c>
      <c r="B27" s="1255"/>
      <c r="C27" s="1251"/>
      <c r="D27" s="1255"/>
      <c r="E27" s="1257"/>
      <c r="F27" s="1205"/>
      <c r="G27" s="1205"/>
      <c r="H27" s="1205"/>
      <c r="I27" s="1251"/>
      <c r="J27" s="1251"/>
      <c r="K27" s="1263"/>
      <c r="L27" s="1255"/>
      <c r="M27" s="1251"/>
      <c r="N27" s="1264"/>
      <c r="Q27" s="157"/>
    </row>
    <row r="28" spans="1:17" ht="15" customHeight="1">
      <c r="A28" s="496">
        <v>170</v>
      </c>
      <c r="B28" s="1255"/>
      <c r="C28" s="1251"/>
      <c r="D28" s="1255"/>
      <c r="E28" s="1257"/>
      <c r="F28" s="1205"/>
      <c r="G28" s="1205"/>
      <c r="H28" s="1205"/>
      <c r="I28" s="1251"/>
      <c r="J28" s="1251"/>
      <c r="K28" s="1263"/>
      <c r="L28" s="1255"/>
      <c r="M28" s="1251"/>
      <c r="N28" s="1264"/>
      <c r="Q28" s="157"/>
    </row>
    <row r="29" spans="1:17" ht="15" customHeight="1">
      <c r="A29" s="496">
        <v>180</v>
      </c>
      <c r="B29" s="1258"/>
      <c r="C29" s="1253"/>
      <c r="D29" s="1258"/>
      <c r="E29" s="1260"/>
      <c r="F29" s="1205"/>
      <c r="G29" s="1205"/>
      <c r="H29" s="1205"/>
      <c r="I29" s="1253"/>
      <c r="J29" s="1253"/>
      <c r="K29" s="1263"/>
      <c r="L29" s="1258"/>
      <c r="M29" s="1253"/>
      <c r="N29" s="1264"/>
      <c r="Q29" s="157"/>
    </row>
    <row r="30" spans="1:17" s="939" customFormat="1" ht="22.5" customHeight="1">
      <c r="A30" s="128">
        <v>199</v>
      </c>
      <c r="B30" s="1911" t="s">
        <v>80</v>
      </c>
      <c r="C30" s="2490"/>
      <c r="D30" s="2490"/>
      <c r="E30" s="2490"/>
      <c r="F30" s="1210">
        <f>SUM(F12:F29)</f>
        <v>0</v>
      </c>
      <c r="G30" s="1210">
        <f>SUM(G12:G29)</f>
        <v>0</v>
      </c>
      <c r="H30" s="1108">
        <f>SUM(H12:H29)</f>
        <v>0</v>
      </c>
      <c r="I30" s="652"/>
      <c r="J30" s="652"/>
      <c r="K30" s="1108">
        <f>SUM(K12:K29)</f>
        <v>0</v>
      </c>
      <c r="L30" s="659"/>
      <c r="M30" s="652"/>
      <c r="N30" s="1108">
        <f>SUM(N12:N29)</f>
        <v>0</v>
      </c>
      <c r="P30" s="594"/>
      <c r="Q30" s="595"/>
    </row>
    <row r="31" spans="1:17">
      <c r="A31" s="2479" t="str">
        <f>IF(Langue=0,P31,Q31)</f>
        <v>Type of loan (01)</v>
      </c>
      <c r="B31" s="2480"/>
      <c r="C31" s="2481"/>
      <c r="D31" s="36"/>
      <c r="E31" s="24"/>
      <c r="F31" s="954"/>
      <c r="G31" s="25"/>
      <c r="N31" s="930"/>
      <c r="P31" s="1030" t="s">
        <v>493</v>
      </c>
      <c r="Q31" s="424" t="s">
        <v>1265</v>
      </c>
    </row>
    <row r="32" spans="1:17">
      <c r="A32" s="292">
        <v>1</v>
      </c>
      <c r="B32" s="2476" t="str">
        <f t="shared" ref="B32:B37" si="0">IF(Langue=0,P32,Q32)</f>
        <v>Mortgage</v>
      </c>
      <c r="C32" s="2477"/>
      <c r="N32" s="930"/>
      <c r="P32" s="938" t="s">
        <v>473</v>
      </c>
      <c r="Q32" s="403" t="s">
        <v>1266</v>
      </c>
    </row>
    <row r="33" spans="1:17">
      <c r="A33" s="293">
        <v>2</v>
      </c>
      <c r="B33" s="2476" t="str">
        <f t="shared" si="0"/>
        <v>Commercial</v>
      </c>
      <c r="C33" s="2477"/>
      <c r="N33" s="930"/>
      <c r="P33" s="928" t="s">
        <v>474</v>
      </c>
      <c r="Q33" s="398" t="s">
        <v>474</v>
      </c>
    </row>
    <row r="34" spans="1:17">
      <c r="A34" s="294">
        <v>3</v>
      </c>
      <c r="B34" s="2476" t="str">
        <f t="shared" si="0"/>
        <v>Leasing</v>
      </c>
      <c r="C34" s="2477"/>
      <c r="N34" s="930"/>
      <c r="P34" s="928" t="s">
        <v>86</v>
      </c>
      <c r="Q34" s="398" t="s">
        <v>1079</v>
      </c>
    </row>
    <row r="35" spans="1:17">
      <c r="A35" s="294">
        <v>4</v>
      </c>
      <c r="B35" s="2476" t="str">
        <f t="shared" si="0"/>
        <v>Consumer</v>
      </c>
      <c r="C35" s="2477"/>
      <c r="N35" s="930"/>
      <c r="P35" s="596" t="s">
        <v>52</v>
      </c>
      <c r="Q35" s="425" t="s">
        <v>973</v>
      </c>
    </row>
    <row r="36" spans="1:17">
      <c r="A36" s="292">
        <v>5</v>
      </c>
      <c r="B36" s="2476" t="str">
        <f t="shared" si="0"/>
        <v>Collateral</v>
      </c>
      <c r="C36" s="2477"/>
      <c r="D36" s="1074"/>
      <c r="E36" s="1074"/>
      <c r="F36" s="1074"/>
      <c r="G36" s="1074"/>
      <c r="H36" s="1074"/>
      <c r="I36" s="1074"/>
      <c r="J36" s="1074"/>
      <c r="K36" s="1074"/>
      <c r="L36" s="1074"/>
      <c r="M36" s="1074"/>
      <c r="N36" s="423"/>
      <c r="P36" s="596" t="s">
        <v>475</v>
      </c>
      <c r="Q36" s="425" t="s">
        <v>974</v>
      </c>
    </row>
    <row r="37" spans="1:17">
      <c r="A37" s="292">
        <v>6</v>
      </c>
      <c r="B37" s="2476" t="str">
        <f t="shared" si="0"/>
        <v>Institutional</v>
      </c>
      <c r="C37" s="2477"/>
      <c r="N37" s="930"/>
      <c r="P37" s="186" t="s">
        <v>476</v>
      </c>
      <c r="Q37" s="660" t="s">
        <v>1267</v>
      </c>
    </row>
    <row r="38" spans="1:17">
      <c r="A38" s="2"/>
      <c r="B38" s="1"/>
      <c r="C38" s="1"/>
      <c r="D38" s="1"/>
      <c r="E38" s="1"/>
      <c r="F38" s="1"/>
      <c r="G38" s="1"/>
      <c r="H38" s="1"/>
      <c r="I38" s="1"/>
      <c r="J38" s="1"/>
      <c r="K38" s="1"/>
      <c r="L38" s="1"/>
      <c r="M38" s="1"/>
      <c r="N38" s="1696"/>
    </row>
    <row r="39" spans="1:17">
      <c r="A39" s="1752">
        <f>+'1297'!A39:N39+1</f>
        <v>42</v>
      </c>
      <c r="B39" s="1753"/>
      <c r="C39" s="1753"/>
      <c r="D39" s="1753"/>
      <c r="E39" s="1753"/>
      <c r="F39" s="1753"/>
      <c r="G39" s="1753"/>
      <c r="H39" s="1753"/>
      <c r="I39" s="1753"/>
      <c r="J39" s="1753"/>
      <c r="K39" s="1753"/>
      <c r="L39" s="1753"/>
      <c r="M39" s="1753"/>
      <c r="N39" s="1754"/>
    </row>
  </sheetData>
  <sheetProtection algorithmName="SHA-512" hashValue="9su7ZakFyCMsEdFaY3C7yXLk5I/Zgyq4NAsGBTmdNrixatvSOvzXJi9i5r1FJmt6dEC6KVqS2KdlA++v5EpT/Q==" saltValue="J17TLheGWjmHN629LpitEw==" spinCount="100000" sheet="1" objects="1" scenarios="1"/>
  <mergeCells count="31">
    <mergeCell ref="I8:L8"/>
    <mergeCell ref="A6:N6"/>
    <mergeCell ref="A7:N7"/>
    <mergeCell ref="M8:M10"/>
    <mergeCell ref="N8:N10"/>
    <mergeCell ref="J9:J10"/>
    <mergeCell ref="K9:K10"/>
    <mergeCell ref="L9:L10"/>
    <mergeCell ref="A38:N38"/>
    <mergeCell ref="A39:N39"/>
    <mergeCell ref="B32:C32"/>
    <mergeCell ref="A31:C31"/>
    <mergeCell ref="B35:C35"/>
    <mergeCell ref="B33:C33"/>
    <mergeCell ref="B34:C34"/>
    <mergeCell ref="B30:E30"/>
    <mergeCell ref="A1:K1"/>
    <mergeCell ref="B36:C36"/>
    <mergeCell ref="B37:C37"/>
    <mergeCell ref="C8:C10"/>
    <mergeCell ref="D8:D10"/>
    <mergeCell ref="E8:E10"/>
    <mergeCell ref="F8:F10"/>
    <mergeCell ref="A8:B10"/>
    <mergeCell ref="A2:N2"/>
    <mergeCell ref="A3:N3"/>
    <mergeCell ref="G8:G10"/>
    <mergeCell ref="H8:H10"/>
    <mergeCell ref="I9:I10"/>
    <mergeCell ref="A4:N4"/>
    <mergeCell ref="A5:N5"/>
  </mergeCells>
  <dataValidations count="1">
    <dataValidation type="whole" allowBlank="1" showErrorMessage="1" error="Saisir le type de prêt selon le tableau ci-dessous (valeur de 1 à 6)_x000a__x000a_The type of loan is a value between 1 and 6" sqref="B12:B29" xr:uid="{00000000-0002-0000-1E00-000000000000}">
      <formula1>1</formula1>
      <formula2>6</formula2>
    </dataValidation>
  </dataValidations>
  <printOptions horizontalCentered="1"/>
  <pageMargins left="0.97370078740157495" right="0.39370078740157499" top="0.59055118110236204" bottom="0.59055118110236204" header="0.31496062992126" footer="0.31496062992126"/>
  <pageSetup scale="76" orientation="landscape" r:id="rId1"/>
  <colBreaks count="1" manualBreakCount="1">
    <brk id="14" max="1048575" man="1"/>
  </colBreaks>
  <ignoredErrors>
    <ignoredError sqref="A12:A20 C11:N11"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euil27">
    <tabColor theme="6" tint="0.39997558519241921"/>
    <pageSetUpPr fitToPage="1"/>
  </sheetPr>
  <dimension ref="A1:W60"/>
  <sheetViews>
    <sheetView zoomScale="90" zoomScaleNormal="90" workbookViewId="0">
      <selection activeCell="A4" sqref="A4:S4"/>
    </sheetView>
  </sheetViews>
  <sheetFormatPr baseColWidth="10" defaultColWidth="0" defaultRowHeight="15" outlineLevelCol="1"/>
  <cols>
    <col min="1" max="1" width="6" style="929" customWidth="1"/>
    <col min="2" max="2" width="6.140625" style="929" customWidth="1"/>
    <col min="3" max="3" width="5.5703125" style="929" customWidth="1"/>
    <col min="4" max="4" width="21.28515625" style="929" customWidth="1"/>
    <col min="5" max="5" width="8" style="87" customWidth="1"/>
    <col min="6" max="6" width="9" style="929" customWidth="1"/>
    <col min="7" max="7" width="6.7109375" style="929" customWidth="1"/>
    <col min="8" max="9" width="11.28515625" style="929" customWidth="1"/>
    <col min="10" max="10" width="13.28515625" style="929" customWidth="1"/>
    <col min="11" max="11" width="13.5703125" style="929" customWidth="1"/>
    <col min="12" max="12" width="11.28515625" style="929" customWidth="1"/>
    <col min="13" max="13" width="6" style="929" customWidth="1"/>
    <col min="14" max="14" width="7.140625" style="929" customWidth="1"/>
    <col min="15" max="15" width="11.28515625" style="929" customWidth="1"/>
    <col min="16" max="16" width="6.7109375" style="87" customWidth="1"/>
    <col min="17" max="17" width="6.7109375" style="929" customWidth="1"/>
    <col min="18" max="18" width="7.7109375" style="929" customWidth="1"/>
    <col min="19" max="19" width="19.28515625" style="929" customWidth="1"/>
    <col min="20" max="20" width="1.42578125" style="929" customWidth="1"/>
    <col min="21" max="21" width="23.42578125" style="929" hidden="1" customWidth="1" outlineLevel="1"/>
    <col min="22" max="22" width="30.42578125" style="929" hidden="1" customWidth="1" outlineLevel="1"/>
    <col min="23" max="23" width="11.42578125" style="929" hidden="1" customWidth="1" collapsed="1"/>
    <col min="24" max="16384" width="11.42578125" style="929" hidden="1"/>
  </cols>
  <sheetData>
    <row r="1" spans="1:22" ht="24" customHeight="1">
      <c r="A1" s="1779" t="str">
        <f>Identification!A14</f>
        <v>QUÉBEC CHARTERED COMPANY</v>
      </c>
      <c r="B1" s="1780"/>
      <c r="C1" s="1780"/>
      <c r="D1" s="1780"/>
      <c r="E1" s="1780"/>
      <c r="F1" s="1780"/>
      <c r="G1" s="1780"/>
      <c r="H1" s="1780"/>
      <c r="I1" s="1780"/>
      <c r="J1" s="1780"/>
      <c r="K1" s="1780"/>
      <c r="L1" s="1780"/>
      <c r="M1" s="1780"/>
      <c r="N1" s="1780"/>
      <c r="O1" s="1780"/>
      <c r="P1" s="1780"/>
      <c r="Q1" s="951"/>
      <c r="R1" s="951"/>
      <c r="S1" s="232" t="str">
        <f>Identification!A15</f>
        <v>ANNUAL STATEMENT</v>
      </c>
    </row>
    <row r="2" spans="1:22">
      <c r="A2" s="2172" t="str">
        <f>IF(Langue=0,"ANNEXE "&amp;'T des M - T of C'!A35,"SCHEDULE "&amp;'T des M - T of C'!A35)</f>
        <v>SCHEDULE 1298</v>
      </c>
      <c r="B2" s="2173"/>
      <c r="C2" s="2173"/>
      <c r="D2" s="2173"/>
      <c r="E2" s="2173"/>
      <c r="F2" s="2173"/>
      <c r="G2" s="2173"/>
      <c r="H2" s="2173"/>
      <c r="I2" s="2173"/>
      <c r="J2" s="2173"/>
      <c r="K2" s="2173"/>
      <c r="L2" s="2173"/>
      <c r="M2" s="2173"/>
      <c r="N2" s="2173"/>
      <c r="O2" s="2173"/>
      <c r="P2" s="2173"/>
      <c r="Q2" s="2173"/>
      <c r="R2" s="2173"/>
      <c r="S2" s="2174"/>
    </row>
    <row r="3" spans="1:22" ht="22.5" customHeight="1">
      <c r="A3" s="1940">
        <f>'300'!$A$3</f>
        <v>0</v>
      </c>
      <c r="B3" s="1941"/>
      <c r="C3" s="1941"/>
      <c r="D3" s="1941"/>
      <c r="E3" s="1941"/>
      <c r="F3" s="1941"/>
      <c r="G3" s="1941"/>
      <c r="H3" s="1941"/>
      <c r="I3" s="1941"/>
      <c r="J3" s="1941"/>
      <c r="K3" s="1941"/>
      <c r="L3" s="1941"/>
      <c r="M3" s="1941"/>
      <c r="N3" s="1941"/>
      <c r="O3" s="1941"/>
      <c r="P3" s="1941"/>
      <c r="Q3" s="1941"/>
      <c r="R3" s="1941"/>
      <c r="S3" s="1942"/>
    </row>
    <row r="4" spans="1:22" ht="22.5" customHeight="1">
      <c r="A4" s="1767" t="str">
        <f>UPPER('T des M - T of C'!B35)</f>
        <v>LIST OF THE 25 LARGEST LOANS</v>
      </c>
      <c r="B4" s="1768"/>
      <c r="C4" s="1768"/>
      <c r="D4" s="1768"/>
      <c r="E4" s="1768"/>
      <c r="F4" s="1768"/>
      <c r="G4" s="1768"/>
      <c r="H4" s="1768"/>
      <c r="I4" s="1768"/>
      <c r="J4" s="1768"/>
      <c r="K4" s="1768"/>
      <c r="L4" s="1768"/>
      <c r="M4" s="1768"/>
      <c r="N4" s="1768"/>
      <c r="O4" s="1768"/>
      <c r="P4" s="1768"/>
      <c r="Q4" s="1768"/>
      <c r="R4" s="1768"/>
      <c r="S4" s="1769"/>
    </row>
    <row r="5" spans="1:22" ht="22.5" customHeight="1">
      <c r="A5" s="1946" t="str">
        <f>IF(Langue=0,"au "&amp;Identification!J19,"As at "&amp;Identification!J19)</f>
        <v xml:space="preserve">As at </v>
      </c>
      <c r="B5" s="1947"/>
      <c r="C5" s="1947"/>
      <c r="D5" s="1947"/>
      <c r="E5" s="1947"/>
      <c r="F5" s="1947"/>
      <c r="G5" s="1947"/>
      <c r="H5" s="1947"/>
      <c r="I5" s="1947"/>
      <c r="J5" s="1947"/>
      <c r="K5" s="1947"/>
      <c r="L5" s="1947"/>
      <c r="M5" s="1947"/>
      <c r="N5" s="1947"/>
      <c r="O5" s="1947"/>
      <c r="P5" s="1947"/>
      <c r="Q5" s="1947"/>
      <c r="R5" s="1947"/>
      <c r="S5" s="1948"/>
    </row>
    <row r="6" spans="1:22" ht="15" customHeight="1">
      <c r="A6" s="2487" t="str">
        <f>IF(Langue=0,U6,V6)</f>
        <v>($000)</v>
      </c>
      <c r="B6" s="2488"/>
      <c r="C6" s="2488"/>
      <c r="D6" s="2488"/>
      <c r="E6" s="2488"/>
      <c r="F6" s="2488"/>
      <c r="G6" s="2488"/>
      <c r="H6" s="2488"/>
      <c r="I6" s="2488"/>
      <c r="J6" s="2488"/>
      <c r="K6" s="2488"/>
      <c r="L6" s="2488"/>
      <c r="M6" s="2488"/>
      <c r="N6" s="2488"/>
      <c r="O6" s="2488"/>
      <c r="P6" s="2488"/>
      <c r="Q6" s="2488"/>
      <c r="R6" s="2488"/>
      <c r="S6" s="2489"/>
      <c r="U6" s="116" t="s">
        <v>325</v>
      </c>
      <c r="V6" s="258" t="s">
        <v>970</v>
      </c>
    </row>
    <row r="7" spans="1:22" ht="11.25" customHeight="1">
      <c r="A7" s="2178"/>
      <c r="B7" s="2179"/>
      <c r="C7" s="2179"/>
      <c r="D7" s="2179"/>
      <c r="E7" s="2179"/>
      <c r="F7" s="2179"/>
      <c r="G7" s="2179"/>
      <c r="H7" s="2179"/>
      <c r="I7" s="2179"/>
      <c r="J7" s="2179"/>
      <c r="K7" s="2179"/>
      <c r="L7" s="2179"/>
      <c r="M7" s="2179"/>
      <c r="N7" s="2179"/>
      <c r="O7" s="2179"/>
      <c r="P7" s="2179"/>
      <c r="Q7" s="2179"/>
      <c r="R7" s="2179"/>
      <c r="S7" s="2180"/>
      <c r="V7" s="157"/>
    </row>
    <row r="8" spans="1:22" s="967" customFormat="1" ht="15" customHeight="1">
      <c r="A8" s="2502" t="str">
        <f>IF(Langue=0,U8,V8)</f>
        <v>GROUP No.</v>
      </c>
      <c r="B8" s="2342"/>
      <c r="C8" s="2167" t="str">
        <f>IF(Langue=0,U9,V9)</f>
        <v>Type of Loan</v>
      </c>
      <c r="D8" s="2167" t="str">
        <f>IF(Langue=0,U10,V10)</f>
        <v>Name of Borrower</v>
      </c>
      <c r="E8" s="2167" t="str">
        <f>IF(Langue=0,U11,V11)</f>
        <v>Year Granted</v>
      </c>
      <c r="F8" s="2167" t="str">
        <f>IF(Langue=0,U12,V12)</f>
        <v>Interest Rate
(%)</v>
      </c>
      <c r="G8" s="2167" t="str">
        <f>IF(Langue=0,U13,V13)</f>
        <v>Term</v>
      </c>
      <c r="H8" s="2167" t="str">
        <f>IF(Langue=0,U14,V14)</f>
        <v>Original Loan</v>
      </c>
      <c r="I8" s="2167" t="str">
        <f>IF(Langue=0,U15,V15)</f>
        <v>Balance of Loan</v>
      </c>
      <c r="J8" s="2167" t="str">
        <f>IF(Langue=0,U16,V16)</f>
        <v>Off-Balance Sheet Commitments</v>
      </c>
      <c r="K8" s="2167" t="str">
        <f>IF(Langue=0,U17,V17)</f>
        <v xml:space="preserve">Prior Encumbrances </v>
      </c>
      <c r="L8" s="2493" t="str">
        <f>IF(Langue=0,U18,V18)</f>
        <v>Security</v>
      </c>
      <c r="M8" s="2494"/>
      <c r="N8" s="2494"/>
      <c r="O8" s="2494"/>
      <c r="P8" s="2495"/>
      <c r="Q8" s="2167" t="str">
        <f>IF(Langue=0,U24,V24)</f>
        <v>Credit Rating</v>
      </c>
      <c r="R8" s="2167" t="str">
        <f>IF(Langue=0,U25,V25)</f>
        <v>Months in Default</v>
      </c>
      <c r="S8" s="2482" t="str">
        <f>IF(Langue=0,U26,V26)</f>
        <v>Credit Loss Allowances</v>
      </c>
      <c r="U8" s="929" t="s">
        <v>471</v>
      </c>
      <c r="V8" s="157" t="s">
        <v>1268</v>
      </c>
    </row>
    <row r="9" spans="1:22" s="967" customFormat="1" ht="15" customHeight="1">
      <c r="A9" s="2342"/>
      <c r="B9" s="2342"/>
      <c r="C9" s="2168"/>
      <c r="D9" s="2168"/>
      <c r="E9" s="2168"/>
      <c r="F9" s="2168"/>
      <c r="G9" s="2168"/>
      <c r="H9" s="2168"/>
      <c r="I9" s="2168"/>
      <c r="J9" s="2168"/>
      <c r="K9" s="2168"/>
      <c r="L9" s="2144" t="str">
        <f>IF(Langue=0,U19,V19)</f>
        <v>City and Province</v>
      </c>
      <c r="M9" s="2496" t="str">
        <f>IF(Langue=0,U20,V20)</f>
        <v>Category</v>
      </c>
      <c r="N9" s="2167" t="str">
        <f>IF(Langue=0,U21,V21)</f>
        <v>N.H.A. or conv.</v>
      </c>
      <c r="O9" s="2167" t="str">
        <f>IF(Langue=0,U22,V22)</f>
        <v>Valuation</v>
      </c>
      <c r="P9" s="2167" t="str">
        <f>IF(Langue=0,U23,V23)</f>
        <v>Year</v>
      </c>
      <c r="Q9" s="2168"/>
      <c r="R9" s="2168"/>
      <c r="S9" s="2483"/>
      <c r="U9" s="929" t="s">
        <v>467</v>
      </c>
      <c r="V9" s="157" t="s">
        <v>1417</v>
      </c>
    </row>
    <row r="10" spans="1:22" s="967" customFormat="1">
      <c r="A10" s="2342"/>
      <c r="B10" s="2342"/>
      <c r="C10" s="2168"/>
      <c r="D10" s="2168"/>
      <c r="E10" s="2168"/>
      <c r="F10" s="2168"/>
      <c r="G10" s="2168"/>
      <c r="H10" s="2168"/>
      <c r="I10" s="2168"/>
      <c r="J10" s="2168"/>
      <c r="K10" s="2168"/>
      <c r="L10" s="2144"/>
      <c r="M10" s="2497"/>
      <c r="N10" s="2168"/>
      <c r="O10" s="2168"/>
      <c r="P10" s="2168"/>
      <c r="Q10" s="2168"/>
      <c r="R10" s="2168"/>
      <c r="S10" s="2483"/>
      <c r="U10" s="929" t="s">
        <v>169</v>
      </c>
      <c r="V10" s="157" t="s">
        <v>1409</v>
      </c>
    </row>
    <row r="11" spans="1:22" s="967" customFormat="1" ht="37.5" customHeight="1">
      <c r="A11" s="2343"/>
      <c r="B11" s="2343"/>
      <c r="C11" s="2168"/>
      <c r="D11" s="2168"/>
      <c r="E11" s="2168"/>
      <c r="F11" s="2168"/>
      <c r="G11" s="2168"/>
      <c r="H11" s="2168"/>
      <c r="I11" s="2168"/>
      <c r="J11" s="2168"/>
      <c r="K11" s="2168"/>
      <c r="L11" s="2167"/>
      <c r="M11" s="2497"/>
      <c r="N11" s="2168"/>
      <c r="O11" s="2168"/>
      <c r="P11" s="2168"/>
      <c r="Q11" s="2168"/>
      <c r="R11" s="2168"/>
      <c r="S11" s="2483"/>
      <c r="U11" s="929" t="s">
        <v>210</v>
      </c>
      <c r="V11" s="157" t="s">
        <v>1410</v>
      </c>
    </row>
    <row r="12" spans="1:22" s="967" customFormat="1" ht="15" customHeight="1">
      <c r="A12" s="214"/>
      <c r="B12" s="462" t="s">
        <v>377</v>
      </c>
      <c r="C12" s="536" t="s">
        <v>376</v>
      </c>
      <c r="D12" s="536" t="s">
        <v>394</v>
      </c>
      <c r="E12" s="536" t="s">
        <v>395</v>
      </c>
      <c r="F12" s="615" t="s">
        <v>380</v>
      </c>
      <c r="G12" s="615" t="s">
        <v>381</v>
      </c>
      <c r="H12" s="615" t="s">
        <v>382</v>
      </c>
      <c r="I12" s="615" t="s">
        <v>383</v>
      </c>
      <c r="J12" s="615" t="s">
        <v>384</v>
      </c>
      <c r="K12" s="615" t="s">
        <v>164</v>
      </c>
      <c r="L12" s="615" t="s">
        <v>145</v>
      </c>
      <c r="M12" s="615" t="s">
        <v>149</v>
      </c>
      <c r="N12" s="615" t="s">
        <v>150</v>
      </c>
      <c r="O12" s="615" t="s">
        <v>171</v>
      </c>
      <c r="P12" s="615" t="s">
        <v>172</v>
      </c>
      <c r="Q12" s="615" t="s">
        <v>206</v>
      </c>
      <c r="R12" s="615" t="s">
        <v>207</v>
      </c>
      <c r="S12" s="615" t="s">
        <v>208</v>
      </c>
      <c r="U12" s="947" t="s">
        <v>1629</v>
      </c>
      <c r="V12" s="261" t="s">
        <v>1630</v>
      </c>
    </row>
    <row r="13" spans="1:22">
      <c r="A13" s="512" t="s">
        <v>385</v>
      </c>
      <c r="B13" s="1251"/>
      <c r="C13" s="1255"/>
      <c r="D13" s="1251"/>
      <c r="E13" s="1255"/>
      <c r="F13" s="1257"/>
      <c r="G13" s="1251"/>
      <c r="H13" s="1208"/>
      <c r="I13" s="1205"/>
      <c r="J13" s="1205"/>
      <c r="K13" s="1205"/>
      <c r="L13" s="1251"/>
      <c r="M13" s="1251"/>
      <c r="N13" s="1251"/>
      <c r="O13" s="1205"/>
      <c r="P13" s="1255"/>
      <c r="Q13" s="1251"/>
      <c r="R13" s="1251"/>
      <c r="S13" s="1196"/>
      <c r="U13" s="929" t="s">
        <v>211</v>
      </c>
      <c r="V13" s="157" t="s">
        <v>1270</v>
      </c>
    </row>
    <row r="14" spans="1:22">
      <c r="A14" s="512" t="s">
        <v>194</v>
      </c>
      <c r="B14" s="1251"/>
      <c r="C14" s="1255"/>
      <c r="D14" s="1251"/>
      <c r="E14" s="1255"/>
      <c r="F14" s="1257"/>
      <c r="G14" s="1251"/>
      <c r="H14" s="1208"/>
      <c r="I14" s="1205"/>
      <c r="J14" s="1205"/>
      <c r="K14" s="1205"/>
      <c r="L14" s="1251"/>
      <c r="M14" s="1251"/>
      <c r="N14" s="1251"/>
      <c r="O14" s="1205"/>
      <c r="P14" s="1255"/>
      <c r="Q14" s="1251"/>
      <c r="R14" s="1251"/>
      <c r="S14" s="1196"/>
      <c r="U14" s="929" t="s">
        <v>212</v>
      </c>
      <c r="V14" s="157" t="s">
        <v>1412</v>
      </c>
    </row>
    <row r="15" spans="1:22">
      <c r="A15" s="512" t="s">
        <v>195</v>
      </c>
      <c r="B15" s="1251"/>
      <c r="C15" s="1255"/>
      <c r="D15" s="1251"/>
      <c r="E15" s="1255"/>
      <c r="F15" s="1257"/>
      <c r="G15" s="1251"/>
      <c r="H15" s="1208"/>
      <c r="I15" s="1205"/>
      <c r="J15" s="1205"/>
      <c r="K15" s="1205"/>
      <c r="L15" s="1251"/>
      <c r="M15" s="1251"/>
      <c r="N15" s="1251"/>
      <c r="O15" s="1205"/>
      <c r="P15" s="1255"/>
      <c r="Q15" s="1251"/>
      <c r="R15" s="1251"/>
      <c r="S15" s="1196"/>
      <c r="U15" s="929" t="s">
        <v>214</v>
      </c>
      <c r="V15" s="157" t="s">
        <v>1413</v>
      </c>
    </row>
    <row r="16" spans="1:22">
      <c r="A16" s="512" t="s">
        <v>200</v>
      </c>
      <c r="B16" s="1251"/>
      <c r="C16" s="1255"/>
      <c r="D16" s="1251"/>
      <c r="E16" s="1255"/>
      <c r="F16" s="1257"/>
      <c r="G16" s="1251"/>
      <c r="H16" s="1208"/>
      <c r="I16" s="1205"/>
      <c r="J16" s="1205"/>
      <c r="K16" s="1205"/>
      <c r="L16" s="1251"/>
      <c r="M16" s="1251"/>
      <c r="N16" s="1251"/>
      <c r="O16" s="1205"/>
      <c r="P16" s="1255"/>
      <c r="Q16" s="1251"/>
      <c r="R16" s="1251"/>
      <c r="S16" s="1196"/>
      <c r="U16" s="929" t="s">
        <v>326</v>
      </c>
      <c r="V16" s="157" t="s">
        <v>1418</v>
      </c>
    </row>
    <row r="17" spans="1:22">
      <c r="A17" s="512" t="s">
        <v>347</v>
      </c>
      <c r="B17" s="1251"/>
      <c r="C17" s="1255"/>
      <c r="D17" s="1251"/>
      <c r="E17" s="1255"/>
      <c r="F17" s="1257"/>
      <c r="G17" s="1251"/>
      <c r="H17" s="1208"/>
      <c r="I17" s="1205"/>
      <c r="J17" s="1205"/>
      <c r="K17" s="1205"/>
      <c r="L17" s="1251"/>
      <c r="M17" s="1251"/>
      <c r="N17" s="1251"/>
      <c r="O17" s="1205"/>
      <c r="P17" s="1255"/>
      <c r="Q17" s="1251"/>
      <c r="R17" s="1251"/>
      <c r="S17" s="1196"/>
      <c r="U17" s="929" t="s">
        <v>213</v>
      </c>
      <c r="V17" s="157" t="s">
        <v>1419</v>
      </c>
    </row>
    <row r="18" spans="1:22">
      <c r="A18" s="512" t="s">
        <v>181</v>
      </c>
      <c r="B18" s="1251"/>
      <c r="C18" s="1255"/>
      <c r="D18" s="1251"/>
      <c r="E18" s="1255"/>
      <c r="F18" s="1257"/>
      <c r="G18" s="1251"/>
      <c r="H18" s="1208"/>
      <c r="I18" s="1205"/>
      <c r="J18" s="1205"/>
      <c r="K18" s="1205"/>
      <c r="L18" s="1251"/>
      <c r="M18" s="1251"/>
      <c r="N18" s="1251"/>
      <c r="O18" s="1205"/>
      <c r="P18" s="1255"/>
      <c r="Q18" s="1251"/>
      <c r="R18" s="1251"/>
      <c r="S18" s="1196"/>
      <c r="U18" s="929" t="s">
        <v>99</v>
      </c>
      <c r="V18" s="157" t="s">
        <v>1264</v>
      </c>
    </row>
    <row r="19" spans="1:22">
      <c r="A19" s="512" t="s">
        <v>188</v>
      </c>
      <c r="B19" s="1251"/>
      <c r="C19" s="1255"/>
      <c r="D19" s="1251"/>
      <c r="E19" s="1255"/>
      <c r="F19" s="1257"/>
      <c r="G19" s="1251"/>
      <c r="H19" s="1208"/>
      <c r="I19" s="1205"/>
      <c r="J19" s="1205"/>
      <c r="K19" s="1205"/>
      <c r="L19" s="1251"/>
      <c r="M19" s="1251"/>
      <c r="N19" s="1251"/>
      <c r="O19" s="1205"/>
      <c r="P19" s="1255"/>
      <c r="Q19" s="1251"/>
      <c r="R19" s="1251"/>
      <c r="S19" s="1196"/>
      <c r="U19" s="929" t="s">
        <v>209</v>
      </c>
      <c r="V19" s="157" t="s">
        <v>1415</v>
      </c>
    </row>
    <row r="20" spans="1:22">
      <c r="A20" s="512" t="s">
        <v>191</v>
      </c>
      <c r="B20" s="1251"/>
      <c r="C20" s="1255"/>
      <c r="D20" s="1251"/>
      <c r="E20" s="1255"/>
      <c r="F20" s="1257"/>
      <c r="G20" s="1251"/>
      <c r="H20" s="1208"/>
      <c r="I20" s="1205"/>
      <c r="J20" s="1205"/>
      <c r="K20" s="1205"/>
      <c r="L20" s="1251"/>
      <c r="M20" s="1251"/>
      <c r="N20" s="1251"/>
      <c r="O20" s="1205"/>
      <c r="P20" s="1255"/>
      <c r="Q20" s="1251"/>
      <c r="R20" s="1251"/>
      <c r="S20" s="1196"/>
      <c r="U20" s="929" t="s">
        <v>82</v>
      </c>
      <c r="V20" s="157" t="s">
        <v>1261</v>
      </c>
    </row>
    <row r="21" spans="1:22">
      <c r="A21" s="512" t="s">
        <v>396</v>
      </c>
      <c r="B21" s="1251"/>
      <c r="C21" s="1255"/>
      <c r="D21" s="1251"/>
      <c r="E21" s="1255"/>
      <c r="F21" s="1257"/>
      <c r="G21" s="1251"/>
      <c r="H21" s="1208"/>
      <c r="I21" s="1205"/>
      <c r="J21" s="1205"/>
      <c r="K21" s="1205"/>
      <c r="L21" s="1251"/>
      <c r="M21" s="1251"/>
      <c r="N21" s="1251"/>
      <c r="O21" s="1205"/>
      <c r="P21" s="1255"/>
      <c r="Q21" s="1251"/>
      <c r="R21" s="1251"/>
      <c r="S21" s="1196"/>
      <c r="U21" s="929" t="s">
        <v>472</v>
      </c>
      <c r="V21" s="157" t="s">
        <v>1269</v>
      </c>
    </row>
    <row r="22" spans="1:22">
      <c r="A22" s="496">
        <v>100</v>
      </c>
      <c r="B22" s="1251"/>
      <c r="C22" s="1255"/>
      <c r="D22" s="1251"/>
      <c r="E22" s="1255"/>
      <c r="F22" s="1257"/>
      <c r="G22" s="1251"/>
      <c r="H22" s="1208"/>
      <c r="I22" s="1205"/>
      <c r="J22" s="1205"/>
      <c r="K22" s="1205"/>
      <c r="L22" s="1251"/>
      <c r="M22" s="1251"/>
      <c r="N22" s="1251"/>
      <c r="O22" s="1205"/>
      <c r="P22" s="1255"/>
      <c r="Q22" s="1251"/>
      <c r="R22" s="1251"/>
      <c r="S22" s="1196"/>
      <c r="U22" s="929" t="s">
        <v>470</v>
      </c>
      <c r="V22" s="157" t="s">
        <v>1262</v>
      </c>
    </row>
    <row r="23" spans="1:22">
      <c r="A23" s="496">
        <v>110</v>
      </c>
      <c r="B23" s="1251"/>
      <c r="C23" s="1255"/>
      <c r="D23" s="1251"/>
      <c r="E23" s="1255"/>
      <c r="F23" s="1257"/>
      <c r="G23" s="1251"/>
      <c r="H23" s="1208"/>
      <c r="I23" s="1205"/>
      <c r="J23" s="1205"/>
      <c r="K23" s="1205"/>
      <c r="L23" s="1251"/>
      <c r="M23" s="1251"/>
      <c r="N23" s="1251"/>
      <c r="O23" s="1205"/>
      <c r="P23" s="1255"/>
      <c r="Q23" s="1251"/>
      <c r="R23" s="1251"/>
      <c r="S23" s="1196"/>
      <c r="U23" s="929" t="s">
        <v>174</v>
      </c>
      <c r="V23" s="157" t="s">
        <v>1263</v>
      </c>
    </row>
    <row r="24" spans="1:22">
      <c r="A24" s="496">
        <v>120</v>
      </c>
      <c r="B24" s="1251"/>
      <c r="C24" s="1255"/>
      <c r="D24" s="1251"/>
      <c r="E24" s="1255"/>
      <c r="F24" s="1257"/>
      <c r="G24" s="1251"/>
      <c r="H24" s="1208"/>
      <c r="I24" s="1205"/>
      <c r="J24" s="1205"/>
      <c r="K24" s="1205"/>
      <c r="L24" s="1251"/>
      <c r="M24" s="1251"/>
      <c r="N24" s="1251"/>
      <c r="O24" s="1205"/>
      <c r="P24" s="1255"/>
      <c r="Q24" s="1251"/>
      <c r="R24" s="1251"/>
      <c r="S24" s="1196"/>
      <c r="U24" s="929" t="s">
        <v>159</v>
      </c>
      <c r="V24" s="157" t="s">
        <v>1420</v>
      </c>
    </row>
    <row r="25" spans="1:22">
      <c r="A25" s="496">
        <v>130</v>
      </c>
      <c r="B25" s="1251"/>
      <c r="C25" s="1255"/>
      <c r="D25" s="1251"/>
      <c r="E25" s="1255"/>
      <c r="F25" s="1257"/>
      <c r="G25" s="1251"/>
      <c r="H25" s="1208"/>
      <c r="I25" s="1205"/>
      <c r="J25" s="1205"/>
      <c r="K25" s="1205"/>
      <c r="L25" s="1251"/>
      <c r="M25" s="1251"/>
      <c r="N25" s="1251"/>
      <c r="O25" s="1205"/>
      <c r="P25" s="1255"/>
      <c r="Q25" s="1251"/>
      <c r="R25" s="1251"/>
      <c r="S25" s="1196"/>
      <c r="U25" s="929" t="s">
        <v>170</v>
      </c>
      <c r="V25" s="157" t="s">
        <v>1416</v>
      </c>
    </row>
    <row r="26" spans="1:22">
      <c r="A26" s="496">
        <v>140</v>
      </c>
      <c r="B26" s="1251"/>
      <c r="C26" s="1255"/>
      <c r="D26" s="1251"/>
      <c r="E26" s="1255"/>
      <c r="F26" s="1257"/>
      <c r="G26" s="1251"/>
      <c r="H26" s="1208"/>
      <c r="I26" s="1205"/>
      <c r="J26" s="1205"/>
      <c r="K26" s="1205"/>
      <c r="L26" s="1251"/>
      <c r="M26" s="1251"/>
      <c r="N26" s="1251"/>
      <c r="O26" s="1205"/>
      <c r="P26" s="1255"/>
      <c r="Q26" s="1251"/>
      <c r="R26" s="1251"/>
      <c r="S26" s="1196"/>
      <c r="U26" s="929" t="s">
        <v>153</v>
      </c>
      <c r="V26" s="157" t="s">
        <v>2463</v>
      </c>
    </row>
    <row r="27" spans="1:22">
      <c r="A27" s="496">
        <v>150</v>
      </c>
      <c r="B27" s="1251"/>
      <c r="C27" s="1255"/>
      <c r="D27" s="1251"/>
      <c r="E27" s="1255"/>
      <c r="F27" s="1257"/>
      <c r="G27" s="1251"/>
      <c r="H27" s="1208"/>
      <c r="I27" s="1205"/>
      <c r="J27" s="1205"/>
      <c r="K27" s="1205"/>
      <c r="L27" s="1251"/>
      <c r="M27" s="1251"/>
      <c r="N27" s="1251"/>
      <c r="O27" s="1205"/>
      <c r="P27" s="1255"/>
      <c r="Q27" s="1251"/>
      <c r="R27" s="1251"/>
      <c r="S27" s="1196"/>
      <c r="V27" s="157"/>
    </row>
    <row r="28" spans="1:22">
      <c r="A28" s="496">
        <v>160</v>
      </c>
      <c r="B28" s="1251"/>
      <c r="C28" s="1255"/>
      <c r="D28" s="1251"/>
      <c r="E28" s="1255"/>
      <c r="F28" s="1257"/>
      <c r="G28" s="1251"/>
      <c r="H28" s="1208"/>
      <c r="I28" s="1205"/>
      <c r="J28" s="1205"/>
      <c r="K28" s="1205"/>
      <c r="L28" s="1251"/>
      <c r="M28" s="1251"/>
      <c r="N28" s="1251"/>
      <c r="O28" s="1205"/>
      <c r="P28" s="1255"/>
      <c r="Q28" s="1251"/>
      <c r="R28" s="1251"/>
      <c r="S28" s="1196"/>
      <c r="V28" s="157"/>
    </row>
    <row r="29" spans="1:22">
      <c r="A29" s="496">
        <v>170</v>
      </c>
      <c r="B29" s="1251"/>
      <c r="C29" s="1255"/>
      <c r="D29" s="1251"/>
      <c r="E29" s="1255"/>
      <c r="F29" s="1257"/>
      <c r="G29" s="1251"/>
      <c r="H29" s="1208"/>
      <c r="I29" s="1205"/>
      <c r="J29" s="1205"/>
      <c r="K29" s="1205"/>
      <c r="L29" s="1251"/>
      <c r="M29" s="1251"/>
      <c r="N29" s="1251"/>
      <c r="O29" s="1205"/>
      <c r="P29" s="1255"/>
      <c r="Q29" s="1251"/>
      <c r="R29" s="1251"/>
      <c r="S29" s="1196"/>
      <c r="V29" s="157"/>
    </row>
    <row r="30" spans="1:22">
      <c r="A30" s="496">
        <v>180</v>
      </c>
      <c r="B30" s="1251"/>
      <c r="C30" s="1255"/>
      <c r="D30" s="1251"/>
      <c r="E30" s="1255"/>
      <c r="F30" s="1257"/>
      <c r="G30" s="1251"/>
      <c r="H30" s="1208"/>
      <c r="I30" s="1205"/>
      <c r="J30" s="1205"/>
      <c r="K30" s="1205"/>
      <c r="L30" s="1251"/>
      <c r="M30" s="1251"/>
      <c r="N30" s="1251"/>
      <c r="O30" s="1205"/>
      <c r="P30" s="1255"/>
      <c r="Q30" s="1251"/>
      <c r="R30" s="1251"/>
      <c r="S30" s="1196"/>
      <c r="V30" s="157"/>
    </row>
    <row r="31" spans="1:22">
      <c r="A31" s="496">
        <v>190</v>
      </c>
      <c r="B31" s="1251"/>
      <c r="C31" s="1255"/>
      <c r="D31" s="1251"/>
      <c r="E31" s="1255"/>
      <c r="F31" s="1257"/>
      <c r="G31" s="1251"/>
      <c r="H31" s="1208"/>
      <c r="I31" s="1205"/>
      <c r="J31" s="1205"/>
      <c r="K31" s="1205"/>
      <c r="L31" s="1251"/>
      <c r="M31" s="1251"/>
      <c r="N31" s="1251"/>
      <c r="O31" s="1205"/>
      <c r="P31" s="1255"/>
      <c r="Q31" s="1251"/>
      <c r="R31" s="1251"/>
      <c r="S31" s="1196"/>
      <c r="V31" s="157"/>
    </row>
    <row r="32" spans="1:22">
      <c r="A32" s="496">
        <v>200</v>
      </c>
      <c r="B32" s="1251"/>
      <c r="C32" s="1255"/>
      <c r="D32" s="1251"/>
      <c r="E32" s="1255"/>
      <c r="F32" s="1257"/>
      <c r="G32" s="1251"/>
      <c r="H32" s="1208"/>
      <c r="I32" s="1205"/>
      <c r="J32" s="1205"/>
      <c r="K32" s="1205"/>
      <c r="L32" s="1251"/>
      <c r="M32" s="1251"/>
      <c r="N32" s="1251"/>
      <c r="O32" s="1205"/>
      <c r="P32" s="1255"/>
      <c r="Q32" s="1251"/>
      <c r="R32" s="1251"/>
      <c r="S32" s="1196"/>
      <c r="V32" s="157"/>
    </row>
    <row r="33" spans="1:22">
      <c r="A33" s="496">
        <v>210</v>
      </c>
      <c r="B33" s="1251"/>
      <c r="C33" s="1255"/>
      <c r="D33" s="1251"/>
      <c r="E33" s="1255"/>
      <c r="F33" s="1257"/>
      <c r="G33" s="1251"/>
      <c r="H33" s="1208"/>
      <c r="I33" s="1205"/>
      <c r="J33" s="1205"/>
      <c r="K33" s="1205"/>
      <c r="L33" s="1251"/>
      <c r="M33" s="1251"/>
      <c r="N33" s="1251"/>
      <c r="O33" s="1205"/>
      <c r="P33" s="1255"/>
      <c r="Q33" s="1251"/>
      <c r="R33" s="1251"/>
      <c r="S33" s="1196"/>
      <c r="V33" s="157"/>
    </row>
    <row r="34" spans="1:22">
      <c r="A34" s="496">
        <v>220</v>
      </c>
      <c r="B34" s="1251"/>
      <c r="C34" s="1255"/>
      <c r="D34" s="1251"/>
      <c r="E34" s="1255"/>
      <c r="F34" s="1257"/>
      <c r="G34" s="1251"/>
      <c r="H34" s="1208"/>
      <c r="I34" s="1205"/>
      <c r="J34" s="1205"/>
      <c r="K34" s="1205"/>
      <c r="L34" s="1251"/>
      <c r="M34" s="1251"/>
      <c r="N34" s="1251"/>
      <c r="O34" s="1205"/>
      <c r="P34" s="1255"/>
      <c r="Q34" s="1251"/>
      <c r="R34" s="1251"/>
      <c r="S34" s="1196"/>
      <c r="V34" s="157"/>
    </row>
    <row r="35" spans="1:22">
      <c r="A35" s="496">
        <v>230</v>
      </c>
      <c r="B35" s="1251"/>
      <c r="C35" s="1255"/>
      <c r="D35" s="1251"/>
      <c r="E35" s="1255"/>
      <c r="F35" s="1257"/>
      <c r="G35" s="1251"/>
      <c r="H35" s="1208"/>
      <c r="I35" s="1205"/>
      <c r="J35" s="1205"/>
      <c r="K35" s="1205"/>
      <c r="L35" s="1251"/>
      <c r="M35" s="1251"/>
      <c r="N35" s="1251"/>
      <c r="O35" s="1205"/>
      <c r="P35" s="1255"/>
      <c r="Q35" s="1251"/>
      <c r="R35" s="1251"/>
      <c r="S35" s="1196"/>
      <c r="V35" s="157"/>
    </row>
    <row r="36" spans="1:22">
      <c r="A36" s="496">
        <v>240</v>
      </c>
      <c r="B36" s="1251"/>
      <c r="C36" s="1255"/>
      <c r="D36" s="1251"/>
      <c r="E36" s="1255"/>
      <c r="F36" s="1257"/>
      <c r="G36" s="1251"/>
      <c r="H36" s="1208"/>
      <c r="I36" s="1205"/>
      <c r="J36" s="1205"/>
      <c r="K36" s="1205"/>
      <c r="L36" s="1251"/>
      <c r="M36" s="1251"/>
      <c r="N36" s="1251"/>
      <c r="O36" s="1205"/>
      <c r="P36" s="1255"/>
      <c r="Q36" s="1251"/>
      <c r="R36" s="1251"/>
      <c r="S36" s="1196"/>
      <c r="V36" s="157"/>
    </row>
    <row r="37" spans="1:22">
      <c r="A37" s="496">
        <v>250</v>
      </c>
      <c r="B37" s="1253"/>
      <c r="C37" s="1258"/>
      <c r="D37" s="1253"/>
      <c r="E37" s="1258"/>
      <c r="F37" s="1260"/>
      <c r="G37" s="1253"/>
      <c r="H37" s="1208"/>
      <c r="I37" s="1205"/>
      <c r="J37" s="1205"/>
      <c r="K37" s="1205"/>
      <c r="L37" s="1253"/>
      <c r="M37" s="1253"/>
      <c r="N37" s="1253"/>
      <c r="O37" s="1205"/>
      <c r="P37" s="1258"/>
      <c r="Q37" s="1253"/>
      <c r="R37" s="1253"/>
      <c r="S37" s="1196"/>
      <c r="V37" s="157"/>
    </row>
    <row r="38" spans="1:22" ht="22.5" customHeight="1">
      <c r="A38" s="128">
        <v>299</v>
      </c>
      <c r="B38" s="2503" t="s">
        <v>80</v>
      </c>
      <c r="C38" s="2503"/>
      <c r="D38" s="2503"/>
      <c r="E38" s="2503"/>
      <c r="F38" s="2503"/>
      <c r="G38" s="2503"/>
      <c r="H38" s="1265">
        <f>SUM(H13:H37)</f>
        <v>0</v>
      </c>
      <c r="I38" s="1265">
        <f>SUM(I13:I37)</f>
        <v>0</v>
      </c>
      <c r="J38" s="1265">
        <f>SUM(J13:J37)</f>
        <v>0</v>
      </c>
      <c r="K38" s="1266">
        <f>SUM(K13:K37)</f>
        <v>0</v>
      </c>
      <c r="L38" s="661"/>
      <c r="M38" s="661"/>
      <c r="N38" s="661"/>
      <c r="O38" s="1266">
        <f>SUM(O13:O37)</f>
        <v>0</v>
      </c>
      <c r="P38" s="661"/>
      <c r="Q38" s="661"/>
      <c r="R38" s="661"/>
      <c r="S38" s="1266">
        <f>SUM(S13:S37)</f>
        <v>0</v>
      </c>
      <c r="V38" s="157"/>
    </row>
    <row r="39" spans="1:22">
      <c r="A39" s="2498" t="str">
        <f>IF(Langue=0,U39,V39)</f>
        <v>Type of loan (02)</v>
      </c>
      <c r="B39" s="2499"/>
      <c r="C39" s="2500"/>
      <c r="D39" s="2501"/>
      <c r="S39" s="930"/>
      <c r="U39" s="594" t="s">
        <v>494</v>
      </c>
      <c r="V39" s="595" t="s">
        <v>1271</v>
      </c>
    </row>
    <row r="40" spans="1:22">
      <c r="A40" s="292">
        <v>1</v>
      </c>
      <c r="B40" s="2491" t="str">
        <f t="shared" ref="B40:B45" si="0">IF(Langue=0,U40,V40)</f>
        <v>Mortgage</v>
      </c>
      <c r="C40" s="2491"/>
      <c r="D40" s="2491"/>
      <c r="S40" s="930"/>
      <c r="U40" s="938" t="s">
        <v>473</v>
      </c>
      <c r="V40" s="403" t="s">
        <v>1266</v>
      </c>
    </row>
    <row r="41" spans="1:22">
      <c r="A41" s="293">
        <v>2</v>
      </c>
      <c r="B41" s="2491" t="str">
        <f t="shared" si="0"/>
        <v>Commercial</v>
      </c>
      <c r="C41" s="2491"/>
      <c r="D41" s="2491"/>
      <c r="S41" s="930"/>
      <c r="U41" s="938" t="s">
        <v>474</v>
      </c>
      <c r="V41" s="403" t="s">
        <v>474</v>
      </c>
    </row>
    <row r="42" spans="1:22">
      <c r="A42" s="294">
        <v>3</v>
      </c>
      <c r="B42" s="2491" t="str">
        <f t="shared" si="0"/>
        <v>Leasing</v>
      </c>
      <c r="C42" s="2491"/>
      <c r="D42" s="2491"/>
      <c r="S42" s="930"/>
      <c r="U42" s="938" t="s">
        <v>86</v>
      </c>
      <c r="V42" s="403" t="s">
        <v>1079</v>
      </c>
    </row>
    <row r="43" spans="1:22">
      <c r="A43" s="294">
        <v>4</v>
      </c>
      <c r="B43" s="2491" t="str">
        <f t="shared" si="0"/>
        <v>Consumer</v>
      </c>
      <c r="C43" s="2491"/>
      <c r="D43" s="2491"/>
      <c r="S43" s="930"/>
      <c r="U43" s="938" t="s">
        <v>52</v>
      </c>
      <c r="V43" s="403" t="s">
        <v>973</v>
      </c>
    </row>
    <row r="44" spans="1:22">
      <c r="A44" s="292">
        <v>5</v>
      </c>
      <c r="B44" s="2491" t="str">
        <f t="shared" si="0"/>
        <v>Collateral</v>
      </c>
      <c r="C44" s="2491"/>
      <c r="D44" s="2491"/>
      <c r="H44" s="929" t="s">
        <v>324</v>
      </c>
      <c r="S44" s="930"/>
      <c r="U44" s="938" t="s">
        <v>475</v>
      </c>
      <c r="V44" s="403" t="s">
        <v>974</v>
      </c>
    </row>
    <row r="45" spans="1:22">
      <c r="A45" s="292">
        <v>6</v>
      </c>
      <c r="B45" s="2491" t="str">
        <f t="shared" si="0"/>
        <v>Institutional</v>
      </c>
      <c r="C45" s="2491"/>
      <c r="D45" s="2491"/>
      <c r="E45" s="1074"/>
      <c r="F45" s="1074"/>
      <c r="G45" s="1074"/>
      <c r="H45" s="1074"/>
      <c r="I45" s="1074"/>
      <c r="J45" s="1074"/>
      <c r="K45" s="1074"/>
      <c r="L45" s="1074"/>
      <c r="M45" s="1074"/>
      <c r="N45" s="1074"/>
      <c r="O45" s="1074"/>
      <c r="P45" s="1074"/>
      <c r="Q45" s="1074"/>
      <c r="R45" s="1074"/>
      <c r="S45" s="423"/>
      <c r="U45" s="938" t="s">
        <v>476</v>
      </c>
      <c r="V45" s="403" t="s">
        <v>1267</v>
      </c>
    </row>
    <row r="46" spans="1:22">
      <c r="A46" s="1752">
        <f>+'1297.1'!A39:N39+1</f>
        <v>43</v>
      </c>
      <c r="B46" s="1753"/>
      <c r="C46" s="1753"/>
      <c r="D46" s="1753"/>
      <c r="E46" s="1753"/>
      <c r="F46" s="1753"/>
      <c r="G46" s="1753"/>
      <c r="H46" s="1753"/>
      <c r="I46" s="1753"/>
      <c r="J46" s="1753"/>
      <c r="K46" s="1753"/>
      <c r="L46" s="1753"/>
      <c r="M46" s="1753"/>
      <c r="N46" s="1753"/>
      <c r="O46" s="1753"/>
      <c r="P46" s="1753"/>
      <c r="Q46" s="1753"/>
      <c r="R46" s="1753"/>
      <c r="S46" s="1754"/>
      <c r="U46" s="1019"/>
      <c r="V46" s="639"/>
    </row>
    <row r="47" spans="1:22">
      <c r="A47" s="16"/>
      <c r="B47" s="1044"/>
      <c r="C47" s="21"/>
      <c r="D47" s="1044"/>
      <c r="E47" s="15"/>
      <c r="F47" s="29"/>
      <c r="G47" s="1044"/>
      <c r="H47" s="30"/>
      <c r="I47" s="30"/>
      <c r="J47" s="1044"/>
      <c r="K47" s="1044"/>
      <c r="L47" s="1044"/>
      <c r="M47" s="1044"/>
      <c r="N47" s="1044"/>
      <c r="O47" s="30"/>
      <c r="P47" s="15"/>
      <c r="Q47" s="1044"/>
      <c r="R47" s="1044"/>
      <c r="S47" s="30"/>
    </row>
    <row r="48" spans="1:22">
      <c r="A48" s="16"/>
      <c r="B48" s="1044"/>
      <c r="C48" s="21"/>
      <c r="D48" s="1044"/>
      <c r="E48" s="15"/>
      <c r="F48" s="1044"/>
      <c r="G48" s="1044"/>
      <c r="H48" s="30"/>
      <c r="I48" s="30"/>
      <c r="J48" s="1044"/>
      <c r="K48" s="1044"/>
      <c r="L48" s="1044"/>
      <c r="M48" s="1044"/>
      <c r="N48" s="1044"/>
      <c r="O48" s="30"/>
      <c r="P48" s="15"/>
      <c r="Q48" s="1044"/>
      <c r="R48" s="1044"/>
      <c r="S48" s="30"/>
    </row>
    <row r="49" spans="1:19">
      <c r="A49" s="16"/>
      <c r="B49" s="1044"/>
      <c r="C49" s="21"/>
      <c r="D49" s="1044"/>
      <c r="E49" s="15"/>
      <c r="F49" s="1044"/>
      <c r="G49" s="1044"/>
      <c r="H49" s="30"/>
      <c r="I49" s="30"/>
      <c r="J49" s="1044"/>
      <c r="K49" s="1044"/>
      <c r="L49" s="1044"/>
      <c r="M49" s="1044"/>
      <c r="N49" s="1044"/>
      <c r="O49" s="30"/>
      <c r="P49" s="15"/>
      <c r="Q49" s="1044"/>
      <c r="R49" s="1044"/>
      <c r="S49" s="30"/>
    </row>
    <row r="50" spans="1:19">
      <c r="A50" s="16"/>
      <c r="B50" s="1044"/>
      <c r="C50" s="21"/>
      <c r="D50" s="1044"/>
      <c r="E50" s="15"/>
      <c r="F50" s="1044"/>
      <c r="G50" s="1044"/>
      <c r="H50" s="30"/>
      <c r="I50" s="30"/>
      <c r="J50" s="1044"/>
      <c r="K50" s="1044"/>
      <c r="L50" s="1044"/>
      <c r="M50" s="1044"/>
      <c r="N50" s="1044"/>
      <c r="O50" s="30"/>
      <c r="P50" s="15"/>
      <c r="Q50" s="1044"/>
      <c r="R50" s="1044"/>
      <c r="S50" s="30"/>
    </row>
    <row r="51" spans="1:19">
      <c r="A51" s="16"/>
      <c r="B51" s="1044"/>
      <c r="C51" s="21"/>
      <c r="D51" s="1044"/>
      <c r="E51" s="15"/>
      <c r="F51" s="1044"/>
      <c r="G51" s="1044"/>
      <c r="H51" s="30"/>
      <c r="I51" s="30"/>
      <c r="J51" s="1044"/>
      <c r="K51" s="1044"/>
      <c r="L51" s="1044"/>
      <c r="M51" s="1044"/>
      <c r="N51" s="1044"/>
      <c r="O51" s="30"/>
      <c r="P51" s="15"/>
      <c r="Q51" s="1044"/>
      <c r="R51" s="1044"/>
      <c r="S51" s="30"/>
    </row>
    <row r="52" spans="1:19">
      <c r="A52" s="2492"/>
      <c r="B52" s="2492"/>
      <c r="C52" s="2492"/>
      <c r="D52" s="2492"/>
      <c r="E52" s="2492"/>
      <c r="F52" s="2492"/>
      <c r="G52" s="2492"/>
      <c r="H52" s="2492"/>
      <c r="I52" s="2492"/>
      <c r="J52" s="2492"/>
      <c r="K52" s="2492"/>
      <c r="L52" s="2492"/>
      <c r="M52" s="2492"/>
      <c r="N52" s="2492"/>
      <c r="O52" s="2492"/>
      <c r="P52" s="2492"/>
      <c r="Q52" s="2492"/>
      <c r="R52" s="2492"/>
      <c r="S52" s="2492"/>
    </row>
    <row r="53" spans="1:19">
      <c r="E53" s="15"/>
      <c r="F53" s="1044"/>
      <c r="G53" s="1044"/>
      <c r="H53" s="1044"/>
      <c r="I53" s="1044"/>
      <c r="J53" s="1044"/>
      <c r="K53" s="1044"/>
      <c r="L53" s="1044"/>
      <c r="M53" s="1044"/>
      <c r="N53" s="1044"/>
      <c r="O53" s="1044"/>
      <c r="P53" s="15"/>
      <c r="Q53" s="1044"/>
      <c r="R53" s="1044"/>
      <c r="S53" s="1044"/>
    </row>
    <row r="54" spans="1:19">
      <c r="E54" s="15"/>
      <c r="F54" s="1044"/>
      <c r="G54" s="1044"/>
      <c r="H54" s="1044"/>
      <c r="I54" s="1044"/>
      <c r="J54" s="1044"/>
      <c r="K54" s="1044"/>
      <c r="L54" s="1044"/>
      <c r="M54" s="1044"/>
      <c r="N54" s="1044"/>
      <c r="O54" s="1044"/>
      <c r="P54" s="15"/>
      <c r="Q54" s="1044"/>
      <c r="R54" s="1044"/>
      <c r="S54" s="1044"/>
    </row>
    <row r="59" spans="1:19">
      <c r="E59" s="1074"/>
      <c r="F59" s="1074"/>
      <c r="G59" s="1074"/>
      <c r="H59" s="1074"/>
      <c r="I59" s="1074"/>
      <c r="J59" s="1074"/>
      <c r="K59" s="1074"/>
      <c r="L59" s="1074"/>
      <c r="M59" s="1074"/>
      <c r="N59" s="1074"/>
      <c r="O59" s="1074"/>
      <c r="P59" s="1074"/>
      <c r="Q59" s="1074"/>
      <c r="R59" s="1074"/>
      <c r="S59" s="1074"/>
    </row>
    <row r="60" spans="1:19">
      <c r="A60" s="2143"/>
      <c r="B60" s="2143"/>
      <c r="C60" s="2143"/>
      <c r="D60" s="2143"/>
      <c r="E60" s="2143"/>
      <c r="F60" s="2143"/>
      <c r="G60" s="2143"/>
      <c r="H60" s="2143"/>
      <c r="I60" s="2143"/>
      <c r="J60" s="2143"/>
      <c r="K60" s="2143"/>
      <c r="L60" s="2143"/>
      <c r="M60" s="2143"/>
      <c r="N60" s="2143"/>
      <c r="O60" s="2143"/>
      <c r="P60" s="2143"/>
      <c r="Q60" s="2143"/>
      <c r="R60" s="2143"/>
      <c r="S60" s="2143"/>
    </row>
  </sheetData>
  <sheetProtection algorithmName="SHA-512" hashValue="13F6lw0tM3ZK+aohHpMMnJMwTfaWT6WvaiUtIkVUeA7Vc4YDKymIvcYk6R89BcClNLigDFY60xnfvVuuZUs/5w==" saltValue="WX4Zr1PN7yCAL8n72h3bxA==" spinCount="100000" sheet="1" objects="1" scenarios="1"/>
  <mergeCells count="37">
    <mergeCell ref="N9:N11"/>
    <mergeCell ref="O9:O11"/>
    <mergeCell ref="A39:D39"/>
    <mergeCell ref="A6:S6"/>
    <mergeCell ref="A7:S7"/>
    <mergeCell ref="D8:D11"/>
    <mergeCell ref="A8:B11"/>
    <mergeCell ref="C8:C11"/>
    <mergeCell ref="E8:E11"/>
    <mergeCell ref="F8:F11"/>
    <mergeCell ref="S8:S11"/>
    <mergeCell ref="K8:K11"/>
    <mergeCell ref="Q8:Q11"/>
    <mergeCell ref="B38:G38"/>
    <mergeCell ref="P9:P11"/>
    <mergeCell ref="R8:R11"/>
    <mergeCell ref="I8:I11"/>
    <mergeCell ref="J8:J11"/>
    <mergeCell ref="H8:H11"/>
    <mergeCell ref="L9:L11"/>
    <mergeCell ref="M9:M11"/>
    <mergeCell ref="A1:P1"/>
    <mergeCell ref="A60:S60"/>
    <mergeCell ref="B42:D42"/>
    <mergeCell ref="A52:S52"/>
    <mergeCell ref="B40:D40"/>
    <mergeCell ref="B41:D41"/>
    <mergeCell ref="B43:D43"/>
    <mergeCell ref="B44:D44"/>
    <mergeCell ref="B45:D45"/>
    <mergeCell ref="A46:S46"/>
    <mergeCell ref="A2:S2"/>
    <mergeCell ref="A3:S3"/>
    <mergeCell ref="L8:P8"/>
    <mergeCell ref="A4:S4"/>
    <mergeCell ref="G8:G11"/>
    <mergeCell ref="A5:S5"/>
  </mergeCells>
  <dataValidations count="4">
    <dataValidation type="whole" errorStyle="warning" allowBlank="1" showInputMessage="1" showErrorMessage="1" error="Valider que vous  désirez saisir une année antérieure à 1990 ou postérieure à 2016." sqref="P38" xr:uid="{00000000-0002-0000-1F00-000000000000}">
      <formula1>1990</formula1>
      <formula2>2016</formula2>
    </dataValidation>
    <dataValidation type="whole" errorStyle="warning" operator="greaterThanOrEqual" allowBlank="1" showInputMessage="1" showErrorMessage="1" error="Valider que le solde du prêt original est inférieur au solde du prêt" sqref="S38 I38:K38 O38 H38" xr:uid="{00000000-0002-0000-1F00-000001000000}">
      <formula1>I38</formula1>
    </dataValidation>
    <dataValidation type="list" allowBlank="1" showInputMessage="1" showErrorMessage="1" sqref="C47:C51" xr:uid="{00000000-0002-0000-1F00-000002000000}">
      <formula1>#REF!</formula1>
    </dataValidation>
    <dataValidation type="whole" allowBlank="1" showInputMessage="1" showErrorMessage="1" error="Saisir le type de prêt selon le tableau ci-dessous (valeur de 1 à 6)_x000a__x000a_The type of loan is a value between 1 and 6" sqref="C13:C37" xr:uid="{00000000-0002-0000-1F00-000003000000}">
      <formula1>1</formula1>
      <formula2>6</formula2>
    </dataValidation>
  </dataValidations>
  <printOptions horizontalCentered="1"/>
  <pageMargins left="0" right="0" top="0.59055118110236204" bottom="0.59055118110236204" header="0.31496062992126" footer="0.31496062992126"/>
  <pageSetup scale="72" orientation="landscape" r:id="rId1"/>
  <ignoredErrors>
    <ignoredError sqref="A13:A21 C12:S12"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euil38">
    <tabColor theme="2" tint="-9.9917600024414813E-2"/>
    <pageSetUpPr fitToPage="1"/>
  </sheetPr>
  <dimension ref="A1:J42"/>
  <sheetViews>
    <sheetView zoomScale="90" zoomScaleNormal="90" workbookViewId="0">
      <selection activeCell="A31" sqref="A31:F38"/>
    </sheetView>
  </sheetViews>
  <sheetFormatPr baseColWidth="10" defaultColWidth="0" defaultRowHeight="15" outlineLevelCol="1"/>
  <cols>
    <col min="1" max="1" width="5.85546875" style="929" customWidth="1"/>
    <col min="2" max="2" width="43.42578125" style="929" customWidth="1"/>
    <col min="3" max="3" width="15.5703125" style="929" customWidth="1"/>
    <col min="4" max="4" width="25.85546875" style="929" customWidth="1"/>
    <col min="5" max="5" width="26.5703125" style="929" customWidth="1"/>
    <col min="6" max="6" width="19.28515625" style="929" customWidth="1"/>
    <col min="7" max="7" width="1.42578125" style="929" customWidth="1"/>
    <col min="8" max="8" width="55.85546875" style="929" hidden="1" customWidth="1" outlineLevel="1"/>
    <col min="9" max="9" width="30" style="929" hidden="1" customWidth="1" outlineLevel="1"/>
    <col min="10" max="10" width="0" style="929" hidden="1" customWidth="1" collapsed="1"/>
    <col min="11" max="16384" width="11.42578125" style="929" hidden="1"/>
  </cols>
  <sheetData>
    <row r="1" spans="1:9" ht="24" customHeight="1">
      <c r="A1" s="1779" t="str">
        <f>Identification!A14</f>
        <v>QUÉBEC CHARTERED COMPANY</v>
      </c>
      <c r="B1" s="1780"/>
      <c r="C1" s="1780"/>
      <c r="D1" s="1780"/>
      <c r="E1" s="951"/>
      <c r="F1" s="232" t="str">
        <f>Identification!A15</f>
        <v>ANNUAL STATEMENT</v>
      </c>
    </row>
    <row r="2" spans="1:9">
      <c r="A2" s="2172" t="str">
        <f>IF(Langue=0,"ANNEXE "&amp;'T des M - T of C'!A36,"SCHEDULE "&amp;'T des M - T of C'!A36)</f>
        <v>SCHEDULE 1400</v>
      </c>
      <c r="B2" s="2173"/>
      <c r="C2" s="2173"/>
      <c r="D2" s="2173"/>
      <c r="E2" s="2173"/>
      <c r="F2" s="2174"/>
    </row>
    <row r="3" spans="1:9" ht="22.5" customHeight="1">
      <c r="A3" s="1940">
        <f>'300'!$A$3</f>
        <v>0</v>
      </c>
      <c r="B3" s="1941"/>
      <c r="C3" s="1941"/>
      <c r="D3" s="1941"/>
      <c r="E3" s="1941"/>
      <c r="F3" s="1942"/>
      <c r="G3" s="939"/>
    </row>
    <row r="4" spans="1:9" ht="22.5" customHeight="1">
      <c r="A4" s="1767" t="str">
        <f>UPPER('T des M - T of C'!B36)</f>
        <v>INVESTMENTS IN SUBSIDIARIES</v>
      </c>
      <c r="B4" s="1768"/>
      <c r="C4" s="1768"/>
      <c r="D4" s="1768"/>
      <c r="E4" s="1768"/>
      <c r="F4" s="1769"/>
      <c r="G4" s="272"/>
    </row>
    <row r="5" spans="1:9" ht="22.5" customHeight="1">
      <c r="A5" s="2181" t="str">
        <f>IF(Langue=0,"au "&amp;Identification!J19,"As at "&amp;Identification!J19)</f>
        <v xml:space="preserve">As at </v>
      </c>
      <c r="B5" s="2182"/>
      <c r="C5" s="2182"/>
      <c r="D5" s="2182"/>
      <c r="E5" s="2182"/>
      <c r="F5" s="2183"/>
      <c r="G5" s="272"/>
    </row>
    <row r="6" spans="1:9" ht="15.75">
      <c r="A6" s="2088" t="str">
        <f>IF(Langue=0,H6,I6)</f>
        <v>($000)</v>
      </c>
      <c r="B6" s="2089"/>
      <c r="C6" s="2089"/>
      <c r="D6" s="2089"/>
      <c r="E6" s="2089"/>
      <c r="F6" s="2090"/>
      <c r="G6" s="1079"/>
      <c r="H6" s="116" t="s">
        <v>325</v>
      </c>
      <c r="I6" s="258" t="s">
        <v>970</v>
      </c>
    </row>
    <row r="7" spans="1:9" ht="11.25" customHeight="1">
      <c r="A7" s="2178"/>
      <c r="B7" s="2179"/>
      <c r="C7" s="2179"/>
      <c r="D7" s="2179"/>
      <c r="E7" s="2179"/>
      <c r="F7" s="2180"/>
      <c r="I7" s="157"/>
    </row>
    <row r="8" spans="1:9" s="967" customFormat="1" ht="15" customHeight="1">
      <c r="A8" s="1943" t="str">
        <f>IF(Langue=0,H8,I8)</f>
        <v>NAME OF SUBSIDIARY</v>
      </c>
      <c r="B8" s="1945"/>
      <c r="C8" s="2167" t="str">
        <f>IF(Langue=0,H9,I9)</f>
        <v>% of Shares Held</v>
      </c>
      <c r="D8" s="2167" t="str">
        <f>IF(Langue=0,H10,I10)</f>
        <v>Details of Investment</v>
      </c>
      <c r="E8" s="2167" t="str">
        <f>IF(Langue=0,H11,I11)</f>
        <v>Book Value (Equity Method)</v>
      </c>
      <c r="F8" s="2208" t="str">
        <f>IF(Langue=0,H12,I12)</f>
        <v>Provision for Expected Credit Losses</v>
      </c>
      <c r="H8" s="950" t="s">
        <v>482</v>
      </c>
      <c r="I8" s="174" t="s">
        <v>1272</v>
      </c>
    </row>
    <row r="9" spans="1:9" s="967" customFormat="1" ht="37.5" customHeight="1">
      <c r="A9" s="2184"/>
      <c r="B9" s="2341"/>
      <c r="C9" s="2168"/>
      <c r="D9" s="2168"/>
      <c r="E9" s="2168"/>
      <c r="F9" s="2209"/>
      <c r="H9" s="928" t="s">
        <v>215</v>
      </c>
      <c r="I9" s="398" t="s">
        <v>1421</v>
      </c>
    </row>
    <row r="10" spans="1:9" s="967" customFormat="1">
      <c r="A10" s="214"/>
      <c r="B10" s="462" t="s">
        <v>377</v>
      </c>
      <c r="C10" s="536" t="s">
        <v>376</v>
      </c>
      <c r="D10" s="536" t="s">
        <v>394</v>
      </c>
      <c r="E10" s="536" t="s">
        <v>379</v>
      </c>
      <c r="F10" s="536" t="s">
        <v>464</v>
      </c>
      <c r="H10" s="928" t="s">
        <v>216</v>
      </c>
      <c r="I10" s="398" t="s">
        <v>1422</v>
      </c>
    </row>
    <row r="11" spans="1:9">
      <c r="A11" s="459" t="s">
        <v>385</v>
      </c>
      <c r="B11" s="1251"/>
      <c r="C11" s="1257"/>
      <c r="D11" s="1251"/>
      <c r="E11" s="1205"/>
      <c r="F11" s="1196"/>
      <c r="H11" s="928" t="s">
        <v>319</v>
      </c>
      <c r="I11" s="398" t="s">
        <v>1423</v>
      </c>
    </row>
    <row r="12" spans="1:9">
      <c r="A12" s="459" t="s">
        <v>194</v>
      </c>
      <c r="B12" s="1251"/>
      <c r="C12" s="1257"/>
      <c r="D12" s="1251"/>
      <c r="E12" s="1205"/>
      <c r="F12" s="1196"/>
      <c r="H12" s="1019" t="s">
        <v>2475</v>
      </c>
      <c r="I12" s="639" t="s">
        <v>2476</v>
      </c>
    </row>
    <row r="13" spans="1:9">
      <c r="A13" s="459" t="s">
        <v>195</v>
      </c>
      <c r="B13" s="1251"/>
      <c r="C13" s="1257"/>
      <c r="D13" s="1251"/>
      <c r="E13" s="1205"/>
      <c r="F13" s="1196"/>
      <c r="I13" s="1044"/>
    </row>
    <row r="14" spans="1:9">
      <c r="A14" s="459" t="s">
        <v>200</v>
      </c>
      <c r="B14" s="1251"/>
      <c r="C14" s="1257"/>
      <c r="D14" s="1251"/>
      <c r="E14" s="1205"/>
      <c r="F14" s="1196"/>
      <c r="I14" s="1044"/>
    </row>
    <row r="15" spans="1:9">
      <c r="A15" s="459" t="s">
        <v>347</v>
      </c>
      <c r="B15" s="1251"/>
      <c r="C15" s="1257"/>
      <c r="D15" s="1251"/>
      <c r="E15" s="1205"/>
      <c r="F15" s="1196"/>
      <c r="I15" s="1044"/>
    </row>
    <row r="16" spans="1:9">
      <c r="A16" s="459" t="s">
        <v>181</v>
      </c>
      <c r="B16" s="1251"/>
      <c r="C16" s="1257"/>
      <c r="D16" s="1251"/>
      <c r="E16" s="1205"/>
      <c r="F16" s="1196"/>
      <c r="I16" s="1044"/>
    </row>
    <row r="17" spans="1:9">
      <c r="A17" s="459" t="s">
        <v>188</v>
      </c>
      <c r="B17" s="1251"/>
      <c r="C17" s="1257"/>
      <c r="D17" s="1251"/>
      <c r="E17" s="1205"/>
      <c r="F17" s="1196"/>
      <c r="H17" s="1609"/>
      <c r="I17" s="1626"/>
    </row>
    <row r="18" spans="1:9">
      <c r="A18" s="459" t="s">
        <v>191</v>
      </c>
      <c r="B18" s="1251"/>
      <c r="C18" s="1257"/>
      <c r="D18" s="1251"/>
      <c r="E18" s="1205"/>
      <c r="F18" s="1196"/>
      <c r="I18" s="1044"/>
    </row>
    <row r="19" spans="1:9">
      <c r="A19" s="459" t="s">
        <v>396</v>
      </c>
      <c r="B19" s="1251"/>
      <c r="C19" s="1257"/>
      <c r="D19" s="1251"/>
      <c r="E19" s="1205"/>
      <c r="F19" s="1196"/>
      <c r="I19" s="1044"/>
    </row>
    <row r="20" spans="1:9">
      <c r="A20" s="513">
        <v>100</v>
      </c>
      <c r="B20" s="1251"/>
      <c r="C20" s="1257"/>
      <c r="D20" s="1251"/>
      <c r="E20" s="1205"/>
      <c r="F20" s="1196"/>
      <c r="I20" s="1044"/>
    </row>
    <row r="21" spans="1:9">
      <c r="A21" s="468">
        <v>110</v>
      </c>
      <c r="B21" s="1251"/>
      <c r="C21" s="1257"/>
      <c r="D21" s="1251"/>
      <c r="E21" s="1205"/>
      <c r="F21" s="1196"/>
      <c r="I21" s="1044"/>
    </row>
    <row r="22" spans="1:9">
      <c r="A22" s="468">
        <v>120</v>
      </c>
      <c r="B22" s="1251"/>
      <c r="C22" s="1257"/>
      <c r="D22" s="1251"/>
      <c r="E22" s="1205"/>
      <c r="F22" s="1196"/>
      <c r="I22" s="1044"/>
    </row>
    <row r="23" spans="1:9">
      <c r="A23" s="468">
        <v>130</v>
      </c>
      <c r="B23" s="1251"/>
      <c r="C23" s="1257"/>
      <c r="D23" s="1251"/>
      <c r="E23" s="1205"/>
      <c r="F23" s="1196"/>
      <c r="I23" s="1044"/>
    </row>
    <row r="24" spans="1:9">
      <c r="A24" s="468">
        <v>140</v>
      </c>
      <c r="B24" s="1251"/>
      <c r="C24" s="1257"/>
      <c r="D24" s="1251"/>
      <c r="E24" s="1205"/>
      <c r="F24" s="1196"/>
      <c r="I24" s="1044"/>
    </row>
    <row r="25" spans="1:9">
      <c r="A25" s="468">
        <v>150</v>
      </c>
      <c r="B25" s="1251"/>
      <c r="C25" s="1257"/>
      <c r="D25" s="1251"/>
      <c r="E25" s="1205"/>
      <c r="F25" s="1196"/>
      <c r="I25" s="1044"/>
    </row>
    <row r="26" spans="1:9">
      <c r="A26" s="468">
        <v>160</v>
      </c>
      <c r="B26" s="1251"/>
      <c r="C26" s="1257"/>
      <c r="D26" s="1251"/>
      <c r="E26" s="1205"/>
      <c r="F26" s="1196"/>
      <c r="I26" s="1044"/>
    </row>
    <row r="27" spans="1:9">
      <c r="A27" s="468">
        <v>170</v>
      </c>
      <c r="B27" s="1251"/>
      <c r="C27" s="1257"/>
      <c r="D27" s="1251"/>
      <c r="E27" s="1205"/>
      <c r="F27" s="1196"/>
      <c r="I27" s="1044"/>
    </row>
    <row r="28" spans="1:9">
      <c r="A28" s="468">
        <v>180</v>
      </c>
      <c r="B28" s="1251"/>
      <c r="C28" s="1257"/>
      <c r="D28" s="1251"/>
      <c r="E28" s="1205"/>
      <c r="F28" s="1196"/>
      <c r="I28" s="1044"/>
    </row>
    <row r="29" spans="1:9">
      <c r="A29" s="468">
        <v>190</v>
      </c>
      <c r="B29" s="1253"/>
      <c r="C29" s="1260"/>
      <c r="D29" s="1253"/>
      <c r="E29" s="1205"/>
      <c r="F29" s="1196"/>
      <c r="I29" s="1044"/>
    </row>
    <row r="30" spans="1:9" ht="22.5" customHeight="1">
      <c r="A30" s="295">
        <v>199</v>
      </c>
      <c r="B30" s="2504" t="s">
        <v>80</v>
      </c>
      <c r="C30" s="2505"/>
      <c r="D30" s="2506"/>
      <c r="E30" s="1575">
        <f>SUM(E11:E29)</f>
        <v>0</v>
      </c>
      <c r="F30" s="1529">
        <f>SUM(F11:F29)</f>
        <v>0</v>
      </c>
      <c r="H30" s="939"/>
    </row>
    <row r="31" spans="1:9">
      <c r="A31" s="2297"/>
      <c r="B31" s="2298"/>
      <c r="C31" s="2298"/>
      <c r="D31" s="2298"/>
      <c r="E31" s="2299"/>
      <c r="F31" s="2300"/>
    </row>
    <row r="32" spans="1:9">
      <c r="A32" s="2301"/>
      <c r="B32" s="2299"/>
      <c r="C32" s="2299"/>
      <c r="D32" s="2299"/>
      <c r="E32" s="2299"/>
      <c r="F32" s="2300"/>
    </row>
    <row r="33" spans="1:6">
      <c r="A33" s="2301"/>
      <c r="B33" s="2299"/>
      <c r="C33" s="2299"/>
      <c r="D33" s="2299"/>
      <c r="E33" s="2299"/>
      <c r="F33" s="2300"/>
    </row>
    <row r="34" spans="1:6">
      <c r="A34" s="2301"/>
      <c r="B34" s="2299"/>
      <c r="C34" s="2299"/>
      <c r="D34" s="2299"/>
      <c r="E34" s="2299"/>
      <c r="F34" s="2300"/>
    </row>
    <row r="35" spans="1:6">
      <c r="A35" s="2301"/>
      <c r="B35" s="2299"/>
      <c r="C35" s="2299"/>
      <c r="D35" s="2299"/>
      <c r="E35" s="2299"/>
      <c r="F35" s="2300"/>
    </row>
    <row r="36" spans="1:6">
      <c r="A36" s="2301"/>
      <c r="B36" s="2299"/>
      <c r="C36" s="2299"/>
      <c r="D36" s="2299"/>
      <c r="E36" s="2299"/>
      <c r="F36" s="2300"/>
    </row>
    <row r="37" spans="1:6">
      <c r="A37" s="2301"/>
      <c r="B37" s="2299"/>
      <c r="C37" s="2299"/>
      <c r="D37" s="2299"/>
      <c r="E37" s="2299"/>
      <c r="F37" s="2300"/>
    </row>
    <row r="38" spans="1:6">
      <c r="A38" s="2301"/>
      <c r="B38" s="2299"/>
      <c r="C38" s="2299"/>
      <c r="D38" s="2299"/>
      <c r="E38" s="2299"/>
      <c r="F38" s="2300"/>
    </row>
    <row r="39" spans="1:6">
      <c r="A39" s="2301"/>
      <c r="B39" s="2299"/>
      <c r="C39" s="2299"/>
      <c r="D39" s="2299"/>
      <c r="E39" s="2299"/>
      <c r="F39" s="2300"/>
    </row>
    <row r="40" spans="1:6">
      <c r="A40" s="2301"/>
      <c r="B40" s="2299"/>
      <c r="C40" s="2299"/>
      <c r="D40" s="2299"/>
      <c r="E40" s="2299"/>
      <c r="F40" s="2300"/>
    </row>
    <row r="41" spans="1:6">
      <c r="A41" s="1752">
        <f>+'1298'!A46:S46+1</f>
        <v>44</v>
      </c>
      <c r="B41" s="1753"/>
      <c r="C41" s="1753"/>
      <c r="D41" s="1753"/>
      <c r="E41" s="1753"/>
      <c r="F41" s="1754"/>
    </row>
    <row r="42" spans="1:6">
      <c r="A42" s="1074"/>
      <c r="B42" s="1074"/>
      <c r="C42" s="1074"/>
      <c r="D42" s="1074"/>
      <c r="E42" s="1074"/>
      <c r="F42" s="1074"/>
    </row>
  </sheetData>
  <sheetProtection algorithmName="SHA-512" hashValue="rchVdT132EJl3L5kwzz4EVBiRcokDIT3M3o3k5lPCNDQ4nQM8gqB6e2Uqv+OjJxFMJjfM6K0VZ1/tP8+kUlXlg==" saltValue="2QfloUGHabe0q8JmJqF74w==" spinCount="100000" sheet="1" objects="1" scenarios="1"/>
  <mergeCells count="16">
    <mergeCell ref="A41:F41"/>
    <mergeCell ref="A31:F38"/>
    <mergeCell ref="B30:D30"/>
    <mergeCell ref="A39:F40"/>
    <mergeCell ref="A1:D1"/>
    <mergeCell ref="A2:F2"/>
    <mergeCell ref="A3:F3"/>
    <mergeCell ref="A8:B9"/>
    <mergeCell ref="C8:C9"/>
    <mergeCell ref="A4:F4"/>
    <mergeCell ref="A5:F5"/>
    <mergeCell ref="A6:F6"/>
    <mergeCell ref="E8:E9"/>
    <mergeCell ref="F8:F9"/>
    <mergeCell ref="A7:F7"/>
    <mergeCell ref="D8:D9"/>
  </mergeCells>
  <dataValidations count="1">
    <dataValidation type="decimal" allowBlank="1" showInputMessage="1" showErrorMessage="1" error="La valeur ne doit pas dépasser 100%_x000a__x000a_The value should not exceed 100%" sqref="C11:C29" xr:uid="{00000000-0002-0000-2000-000000000000}">
      <formula1>0</formula1>
      <formula2>1</formula2>
    </dataValidation>
  </dataValidations>
  <hyperlinks>
    <hyperlink ref="E30" location="_P100140001" tooltip="Bilan - ligne 1400 \ Balance Sheet - Line 1400" display="_100_1400_01" xr:uid="{00000000-0004-0000-2000-000000000000}"/>
    <hyperlink ref="F30" location="_P100149501" tooltip="Bilan - ligne 1495 \ Balance Sheet - Line 1495" display="_100_1495_01" xr:uid="{00000000-0004-0000-2000-000001000000}"/>
  </hyperlinks>
  <printOptions horizontalCentered="1"/>
  <pageMargins left="0.39370078740157499" right="0.39370078740157499" top="0.59055118110236204" bottom="0.59055118110236204" header="0.31496062992126" footer="0.31496062992126"/>
  <pageSetup scale="71" orientation="portrait" r:id="rId1"/>
  <colBreaks count="1" manualBreakCount="1">
    <brk id="6" max="1048575" man="1"/>
  </colBreaks>
  <ignoredErrors>
    <ignoredError sqref="A11:A19 C10:F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20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2000-000001000000}">
            <xm:f>'\Coopératives\[Formulaire COOP_ 2015_VF_1.1.1.xlsx]Feuil1'!#REF!=0</xm:f>
            <x14:dxf>
              <font>
                <color theme="0"/>
              </font>
            </x14:dxf>
          </x14:cfRule>
          <xm:sqref>A6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euil39">
    <tabColor theme="2" tint="-9.9917600024414813E-2"/>
  </sheetPr>
  <dimension ref="A1:S41"/>
  <sheetViews>
    <sheetView zoomScale="90" zoomScaleNormal="90" workbookViewId="0">
      <selection activeCell="K22" sqref="K22"/>
    </sheetView>
  </sheetViews>
  <sheetFormatPr baseColWidth="10" defaultColWidth="0" defaultRowHeight="15" outlineLevelCol="1"/>
  <cols>
    <col min="1" max="2" width="6" style="929" customWidth="1"/>
    <col min="3" max="3" width="21.28515625" style="929" customWidth="1"/>
    <col min="4" max="4" width="7.85546875" style="87" customWidth="1"/>
    <col min="5" max="5" width="9.7109375" style="929" customWidth="1"/>
    <col min="6" max="6" width="6.7109375" style="929" customWidth="1"/>
    <col min="7" max="8" width="11.28515625" style="929" customWidth="1"/>
    <col min="9" max="9" width="12.28515625" style="1609" customWidth="1"/>
    <col min="10" max="10" width="13.7109375" style="929" customWidth="1"/>
    <col min="11" max="11" width="14.5703125" style="929" customWidth="1"/>
    <col min="12" max="12" width="13.28515625" style="929" customWidth="1"/>
    <col min="13" max="13" width="12.140625" style="929" customWidth="1"/>
    <col min="14" max="14" width="13.28515625" style="929" customWidth="1"/>
    <col min="15" max="15" width="6.7109375" style="87" customWidth="1"/>
    <col min="16" max="16" width="1.42578125" style="929" customWidth="1"/>
    <col min="17" max="17" width="43.42578125" style="929" hidden="1" customWidth="1" outlineLevel="1"/>
    <col min="18" max="18" width="48.140625" style="929" hidden="1" customWidth="1" outlineLevel="1"/>
    <col min="19" max="19" width="0" style="929" hidden="1" customWidth="1" collapsed="1"/>
    <col min="20" max="16384" width="11.42578125" style="929" hidden="1"/>
  </cols>
  <sheetData>
    <row r="1" spans="1:18" ht="24" customHeight="1">
      <c r="A1" s="1779" t="str">
        <f>Identification!A14</f>
        <v>QUÉBEC CHARTERED COMPANY</v>
      </c>
      <c r="B1" s="1780"/>
      <c r="C1" s="1780"/>
      <c r="D1" s="1780"/>
      <c r="E1" s="1780"/>
      <c r="F1" s="1780"/>
      <c r="G1" s="1780"/>
      <c r="H1" s="1780"/>
      <c r="I1" s="1780"/>
      <c r="J1" s="1780"/>
      <c r="K1" s="1780"/>
      <c r="L1" s="1780"/>
      <c r="M1" s="951"/>
      <c r="N1" s="231"/>
      <c r="O1" s="232" t="str">
        <f>Identification!A15</f>
        <v>ANNUAL STATEMENT</v>
      </c>
    </row>
    <row r="2" spans="1:18">
      <c r="A2" s="2172" t="str">
        <f>IF(Langue=0,"ANNEXE "&amp;'T des M - T of C'!A37,"SCHEDULE "&amp;'T des M - T of C'!A37)</f>
        <v>SCHEDULE 1410</v>
      </c>
      <c r="B2" s="2173"/>
      <c r="C2" s="2173"/>
      <c r="D2" s="2173"/>
      <c r="E2" s="2173"/>
      <c r="F2" s="2173"/>
      <c r="G2" s="2173"/>
      <c r="H2" s="2173"/>
      <c r="I2" s="2173"/>
      <c r="J2" s="2173"/>
      <c r="K2" s="2173"/>
      <c r="L2" s="2173"/>
      <c r="M2" s="2173"/>
      <c r="N2" s="2173"/>
      <c r="O2" s="2174"/>
    </row>
    <row r="3" spans="1:18" ht="22.5" customHeight="1">
      <c r="A3" s="1940">
        <f>'300'!$A$3</f>
        <v>0</v>
      </c>
      <c r="B3" s="1941"/>
      <c r="C3" s="1941"/>
      <c r="D3" s="1941"/>
      <c r="E3" s="1941"/>
      <c r="F3" s="1941"/>
      <c r="G3" s="1941"/>
      <c r="H3" s="1941"/>
      <c r="I3" s="1941"/>
      <c r="J3" s="1941"/>
      <c r="K3" s="1941"/>
      <c r="L3" s="1941"/>
      <c r="M3" s="1941"/>
      <c r="N3" s="1941"/>
      <c r="O3" s="1942"/>
    </row>
    <row r="4" spans="1:18" ht="22.5" customHeight="1">
      <c r="A4" s="1767" t="str">
        <f>UPPER('T des M - T of C'!B37)</f>
        <v>LOANS AND ADVANCES TO SUBSIDIARIES</v>
      </c>
      <c r="B4" s="1768"/>
      <c r="C4" s="1768"/>
      <c r="D4" s="1768"/>
      <c r="E4" s="1768"/>
      <c r="F4" s="1768"/>
      <c r="G4" s="1768"/>
      <c r="H4" s="1768"/>
      <c r="I4" s="1768"/>
      <c r="J4" s="1768"/>
      <c r="K4" s="1768"/>
      <c r="L4" s="1768"/>
      <c r="M4" s="1768"/>
      <c r="N4" s="1768"/>
      <c r="O4" s="1769"/>
    </row>
    <row r="5" spans="1:18" ht="22.5" customHeight="1">
      <c r="A5" s="2181" t="str">
        <f>IF(Langue=0,"au "&amp;Identification!J19,"As at "&amp;Identification!J19)</f>
        <v xml:space="preserve">As at </v>
      </c>
      <c r="B5" s="2182"/>
      <c r="C5" s="2182"/>
      <c r="D5" s="2182"/>
      <c r="E5" s="2182"/>
      <c r="F5" s="2182"/>
      <c r="G5" s="2182"/>
      <c r="H5" s="2182"/>
      <c r="I5" s="2182"/>
      <c r="J5" s="2182"/>
      <c r="K5" s="2182"/>
      <c r="L5" s="2182"/>
      <c r="M5" s="2182"/>
      <c r="N5" s="2182"/>
      <c r="O5" s="2183"/>
    </row>
    <row r="6" spans="1:18" ht="15" customHeight="1">
      <c r="A6" s="2088" t="str">
        <f>IF(Langue=0,Q6,R6)</f>
        <v>($000)</v>
      </c>
      <c r="B6" s="2089"/>
      <c r="C6" s="2089"/>
      <c r="D6" s="2089"/>
      <c r="E6" s="2089"/>
      <c r="F6" s="2089"/>
      <c r="G6" s="2089"/>
      <c r="H6" s="2089"/>
      <c r="I6" s="2089"/>
      <c r="J6" s="2089"/>
      <c r="K6" s="2089"/>
      <c r="L6" s="2089"/>
      <c r="M6" s="2089"/>
      <c r="N6" s="2089"/>
      <c r="O6" s="2090"/>
      <c r="Q6" s="116" t="s">
        <v>325</v>
      </c>
      <c r="R6" s="258" t="s">
        <v>970</v>
      </c>
    </row>
    <row r="7" spans="1:18" ht="11.25" customHeight="1">
      <c r="A7" s="2178"/>
      <c r="B7" s="2179"/>
      <c r="C7" s="2179"/>
      <c r="D7" s="2179"/>
      <c r="E7" s="2179"/>
      <c r="F7" s="2179"/>
      <c r="G7" s="2179"/>
      <c r="H7" s="2179"/>
      <c r="I7" s="2179"/>
      <c r="J7" s="2179"/>
      <c r="K7" s="2179"/>
      <c r="L7" s="2179"/>
      <c r="M7" s="2179"/>
      <c r="N7" s="2179"/>
      <c r="O7" s="2180"/>
      <c r="R7" s="157"/>
    </row>
    <row r="8" spans="1:18" ht="15" customHeight="1">
      <c r="A8" s="1943" t="str">
        <f>IF(Langue=0,Q8,R8)</f>
        <v>TYPE OF LOAN</v>
      </c>
      <c r="B8" s="1945"/>
      <c r="C8" s="2167" t="str">
        <f>IF(Langue=0,Q9,R9)</f>
        <v xml:space="preserve"> Name of Subsidiary</v>
      </c>
      <c r="D8" s="2167" t="str">
        <f>IF(Langue=0,Q10,R10)</f>
        <v>Year Granted</v>
      </c>
      <c r="E8" s="2167" t="str">
        <f>IF(Langue=0,Q11,R11)</f>
        <v>Interest Rate
(%)</v>
      </c>
      <c r="F8" s="2167" t="str">
        <f>IF(Langue=0,Q12,R12)</f>
        <v>Term (months)</v>
      </c>
      <c r="G8" s="2167" t="str">
        <f>IF(Langue=0,Q13,R13)</f>
        <v>Original Loan</v>
      </c>
      <c r="H8" s="2167" t="str">
        <f>IF(Langue=0,Q14,R14)</f>
        <v>Balance of Loan</v>
      </c>
      <c r="I8" s="2208" t="str">
        <f>IF(Langue=0,Q15,R15)</f>
        <v>Provision for Expected Credit Losses</v>
      </c>
      <c r="J8" s="2167" t="str">
        <f>IF(Langue=0,Q16,R16)</f>
        <v xml:space="preserve">Prior Encumbrances </v>
      </c>
      <c r="K8" s="2167" t="str">
        <f>IF(Langue=0,Q17,R17)</f>
        <v>Indemnity Bond</v>
      </c>
      <c r="L8" s="2269" t="str">
        <f>IF(Langue=0,Q18,R18)</f>
        <v>Security</v>
      </c>
      <c r="M8" s="2270"/>
      <c r="N8" s="2270"/>
      <c r="O8" s="2271"/>
      <c r="Q8" s="950" t="s">
        <v>469</v>
      </c>
      <c r="R8" s="174" t="s">
        <v>1260</v>
      </c>
    </row>
    <row r="9" spans="1:18" ht="15" customHeight="1">
      <c r="A9" s="2184"/>
      <c r="B9" s="2341"/>
      <c r="C9" s="2168"/>
      <c r="D9" s="2168"/>
      <c r="E9" s="2168"/>
      <c r="F9" s="2168"/>
      <c r="G9" s="2168"/>
      <c r="H9" s="2168"/>
      <c r="I9" s="2209"/>
      <c r="J9" s="2168"/>
      <c r="K9" s="2168"/>
      <c r="L9" s="2343" t="str">
        <f>IF(Langue=0,Q19,R19)</f>
        <v>City and Province</v>
      </c>
      <c r="M9" s="2343" t="str">
        <f>IF(Langue=0,Q20,R20)</f>
        <v>Category</v>
      </c>
      <c r="N9" s="2343" t="str">
        <f>IF(Langue=0,Q21,R21)</f>
        <v>Valuation *</v>
      </c>
      <c r="O9" s="2343" t="str">
        <f>IF(Langue=0,Q22,R22)</f>
        <v>Year</v>
      </c>
      <c r="Q9" s="928" t="s">
        <v>217</v>
      </c>
      <c r="R9" s="398" t="s">
        <v>1424</v>
      </c>
    </row>
    <row r="10" spans="1:18" ht="40.5" customHeight="1">
      <c r="A10" s="2184"/>
      <c r="B10" s="2341"/>
      <c r="C10" s="2168"/>
      <c r="D10" s="2168"/>
      <c r="E10" s="2168"/>
      <c r="F10" s="2168"/>
      <c r="G10" s="2168"/>
      <c r="H10" s="2168"/>
      <c r="I10" s="2209"/>
      <c r="J10" s="2168"/>
      <c r="K10" s="2168"/>
      <c r="L10" s="2511"/>
      <c r="M10" s="2511"/>
      <c r="N10" s="2511"/>
      <c r="O10" s="2511"/>
      <c r="Q10" s="928" t="s">
        <v>210</v>
      </c>
      <c r="R10" s="398" t="s">
        <v>1410</v>
      </c>
    </row>
    <row r="11" spans="1:18" ht="15" customHeight="1">
      <c r="A11" s="214"/>
      <c r="B11" s="462" t="s">
        <v>377</v>
      </c>
      <c r="C11" s="536" t="s">
        <v>376</v>
      </c>
      <c r="D11" s="536" t="s">
        <v>394</v>
      </c>
      <c r="E11" s="536" t="s">
        <v>395</v>
      </c>
      <c r="F11" s="615" t="s">
        <v>380</v>
      </c>
      <c r="G11" s="615" t="s">
        <v>381</v>
      </c>
      <c r="H11" s="615" t="s">
        <v>382</v>
      </c>
      <c r="I11" s="1090" t="s">
        <v>171</v>
      </c>
      <c r="J11" s="615" t="s">
        <v>383</v>
      </c>
      <c r="K11" s="615" t="s">
        <v>384</v>
      </c>
      <c r="L11" s="615" t="s">
        <v>164</v>
      </c>
      <c r="M11" s="615" t="s">
        <v>145</v>
      </c>
      <c r="N11" s="615" t="s">
        <v>149</v>
      </c>
      <c r="O11" s="615" t="s">
        <v>150</v>
      </c>
      <c r="Q11" s="946" t="s">
        <v>1631</v>
      </c>
      <c r="R11" s="709" t="s">
        <v>1630</v>
      </c>
    </row>
    <row r="12" spans="1:18" s="967" customFormat="1" ht="15" customHeight="1">
      <c r="A12" s="459" t="s">
        <v>385</v>
      </c>
      <c r="B12" s="1255"/>
      <c r="C12" s="1256"/>
      <c r="D12" s="1255"/>
      <c r="E12" s="1257"/>
      <c r="F12" s="1256"/>
      <c r="G12" s="1208"/>
      <c r="H12" s="1205"/>
      <c r="I12" s="1205"/>
      <c r="J12" s="1205"/>
      <c r="K12" s="1205"/>
      <c r="L12" s="1256"/>
      <c r="M12" s="1256"/>
      <c r="N12" s="1208"/>
      <c r="O12" s="1267"/>
      <c r="Q12" s="928" t="s">
        <v>2370</v>
      </c>
      <c r="R12" s="398" t="s">
        <v>2371</v>
      </c>
    </row>
    <row r="13" spans="1:18" s="967" customFormat="1" ht="15" customHeight="1">
      <c r="A13" s="459" t="s">
        <v>194</v>
      </c>
      <c r="B13" s="1255"/>
      <c r="C13" s="1256"/>
      <c r="D13" s="1255"/>
      <c r="E13" s="1257"/>
      <c r="F13" s="1256"/>
      <c r="G13" s="1208"/>
      <c r="H13" s="1205"/>
      <c r="I13" s="1205"/>
      <c r="J13" s="1205"/>
      <c r="K13" s="1205"/>
      <c r="L13" s="1256"/>
      <c r="M13" s="1256"/>
      <c r="N13" s="1208"/>
      <c r="O13" s="1267"/>
      <c r="Q13" s="928" t="s">
        <v>212</v>
      </c>
      <c r="R13" s="398" t="s">
        <v>1412</v>
      </c>
    </row>
    <row r="14" spans="1:18" s="967" customFormat="1" ht="15" customHeight="1">
      <c r="A14" s="459" t="s">
        <v>195</v>
      </c>
      <c r="B14" s="1255"/>
      <c r="C14" s="1256"/>
      <c r="D14" s="1255"/>
      <c r="E14" s="1257"/>
      <c r="F14" s="1256"/>
      <c r="G14" s="1208"/>
      <c r="H14" s="1205"/>
      <c r="I14" s="1205"/>
      <c r="J14" s="1205"/>
      <c r="K14" s="1205"/>
      <c r="L14" s="1256"/>
      <c r="M14" s="1256"/>
      <c r="N14" s="1208"/>
      <c r="O14" s="1267"/>
      <c r="Q14" s="928" t="s">
        <v>214</v>
      </c>
      <c r="R14" s="398" t="s">
        <v>1413</v>
      </c>
    </row>
    <row r="15" spans="1:18" s="967" customFormat="1" ht="15" customHeight="1">
      <c r="A15" s="459" t="s">
        <v>200</v>
      </c>
      <c r="B15" s="1255"/>
      <c r="C15" s="1256"/>
      <c r="D15" s="1255"/>
      <c r="E15" s="1257"/>
      <c r="F15" s="1256"/>
      <c r="G15" s="1208"/>
      <c r="H15" s="1205"/>
      <c r="I15" s="1205"/>
      <c r="J15" s="1205"/>
      <c r="K15" s="1205"/>
      <c r="L15" s="1256"/>
      <c r="M15" s="1256"/>
      <c r="N15" s="1208"/>
      <c r="O15" s="1267"/>
      <c r="Q15" s="967" t="s">
        <v>2475</v>
      </c>
      <c r="R15" s="398" t="s">
        <v>2476</v>
      </c>
    </row>
    <row r="16" spans="1:18" s="967" customFormat="1" ht="15" customHeight="1">
      <c r="A16" s="459" t="s">
        <v>347</v>
      </c>
      <c r="B16" s="1255"/>
      <c r="C16" s="1256"/>
      <c r="D16" s="1255"/>
      <c r="E16" s="1257"/>
      <c r="F16" s="1256"/>
      <c r="G16" s="1208"/>
      <c r="H16" s="1205"/>
      <c r="I16" s="1205"/>
      <c r="J16" s="1205"/>
      <c r="K16" s="1205"/>
      <c r="L16" s="1256"/>
      <c r="M16" s="1256"/>
      <c r="N16" s="1208"/>
      <c r="O16" s="1267"/>
      <c r="Q16" s="928" t="s">
        <v>175</v>
      </c>
      <c r="R16" s="398" t="s">
        <v>1419</v>
      </c>
    </row>
    <row r="17" spans="1:18" s="967" customFormat="1" ht="15" customHeight="1">
      <c r="A17" s="459" t="s">
        <v>181</v>
      </c>
      <c r="B17" s="1255"/>
      <c r="C17" s="1256"/>
      <c r="D17" s="1255"/>
      <c r="E17" s="1257"/>
      <c r="F17" s="1256"/>
      <c r="G17" s="1208"/>
      <c r="H17" s="1205"/>
      <c r="I17" s="1205"/>
      <c r="J17" s="1205"/>
      <c r="K17" s="1205"/>
      <c r="L17" s="1256"/>
      <c r="M17" s="1256"/>
      <c r="N17" s="1208"/>
      <c r="O17" s="1267"/>
      <c r="Q17" s="928" t="s">
        <v>218</v>
      </c>
      <c r="R17" s="398" t="s">
        <v>1425</v>
      </c>
    </row>
    <row r="18" spans="1:18" s="967" customFormat="1" ht="15" customHeight="1">
      <c r="A18" s="459" t="s">
        <v>188</v>
      </c>
      <c r="B18" s="1255"/>
      <c r="C18" s="1256"/>
      <c r="D18" s="1255"/>
      <c r="E18" s="1257"/>
      <c r="F18" s="1256"/>
      <c r="G18" s="1208"/>
      <c r="H18" s="1205"/>
      <c r="I18" s="1205"/>
      <c r="J18" s="1205"/>
      <c r="K18" s="1205"/>
      <c r="L18" s="1256"/>
      <c r="M18" s="1256"/>
      <c r="N18" s="1208"/>
      <c r="O18" s="1267"/>
      <c r="Q18" s="928" t="s">
        <v>99</v>
      </c>
      <c r="R18" s="398" t="s">
        <v>1264</v>
      </c>
    </row>
    <row r="19" spans="1:18" s="967" customFormat="1" ht="15" customHeight="1">
      <c r="A19" s="459" t="s">
        <v>191</v>
      </c>
      <c r="B19" s="1255"/>
      <c r="C19" s="1256"/>
      <c r="D19" s="1255"/>
      <c r="E19" s="1257"/>
      <c r="F19" s="1256"/>
      <c r="G19" s="1208"/>
      <c r="H19" s="1205"/>
      <c r="I19" s="1205"/>
      <c r="J19" s="1205"/>
      <c r="K19" s="1205"/>
      <c r="L19" s="1256"/>
      <c r="M19" s="1256"/>
      <c r="N19" s="1208"/>
      <c r="O19" s="1267"/>
      <c r="Q19" s="928" t="s">
        <v>327</v>
      </c>
      <c r="R19" s="398" t="s">
        <v>1415</v>
      </c>
    </row>
    <row r="20" spans="1:18" s="967" customFormat="1" ht="15" customHeight="1">
      <c r="A20" s="459" t="s">
        <v>396</v>
      </c>
      <c r="B20" s="1255"/>
      <c r="C20" s="1256"/>
      <c r="D20" s="1255"/>
      <c r="E20" s="1257"/>
      <c r="F20" s="1256"/>
      <c r="G20" s="1208"/>
      <c r="H20" s="1205"/>
      <c r="I20" s="1205"/>
      <c r="J20" s="1205"/>
      <c r="K20" s="1205"/>
      <c r="L20" s="1256"/>
      <c r="M20" s="1256"/>
      <c r="N20" s="1208"/>
      <c r="O20" s="1267"/>
      <c r="Q20" s="928" t="s">
        <v>82</v>
      </c>
      <c r="R20" s="398" t="s">
        <v>1261</v>
      </c>
    </row>
    <row r="21" spans="1:18" s="967" customFormat="1" ht="15" customHeight="1">
      <c r="A21" s="513">
        <v>100</v>
      </c>
      <c r="B21" s="1255"/>
      <c r="C21" s="1256"/>
      <c r="D21" s="1255"/>
      <c r="E21" s="1257"/>
      <c r="F21" s="1256"/>
      <c r="G21" s="1208"/>
      <c r="H21" s="1205"/>
      <c r="I21" s="1205"/>
      <c r="J21" s="1205"/>
      <c r="K21" s="1205"/>
      <c r="L21" s="1256"/>
      <c r="M21" s="1256"/>
      <c r="N21" s="1208"/>
      <c r="O21" s="1267"/>
      <c r="Q21" s="946" t="s">
        <v>1694</v>
      </c>
      <c r="R21" s="709" t="s">
        <v>1693</v>
      </c>
    </row>
    <row r="22" spans="1:18" s="967" customFormat="1" ht="15" customHeight="1">
      <c r="A22" s="525">
        <v>110</v>
      </c>
      <c r="B22" s="1255"/>
      <c r="C22" s="1256"/>
      <c r="D22" s="1255"/>
      <c r="E22" s="1257"/>
      <c r="F22" s="1256"/>
      <c r="G22" s="1208"/>
      <c r="H22" s="1205"/>
      <c r="I22" s="1205"/>
      <c r="J22" s="1205"/>
      <c r="K22" s="1205"/>
      <c r="L22" s="1256"/>
      <c r="M22" s="1256"/>
      <c r="N22" s="1208"/>
      <c r="O22" s="1267"/>
      <c r="Q22" s="1019" t="s">
        <v>174</v>
      </c>
      <c r="R22" s="639" t="s">
        <v>1263</v>
      </c>
    </row>
    <row r="23" spans="1:18" s="967" customFormat="1" ht="15" customHeight="1">
      <c r="A23" s="525">
        <v>120</v>
      </c>
      <c r="B23" s="1255"/>
      <c r="C23" s="1256"/>
      <c r="D23" s="1255"/>
      <c r="E23" s="1257"/>
      <c r="F23" s="1256"/>
      <c r="G23" s="1208"/>
      <c r="H23" s="1205"/>
      <c r="I23" s="1205"/>
      <c r="J23" s="1205"/>
      <c r="K23" s="1205"/>
      <c r="L23" s="1256"/>
      <c r="M23" s="1256"/>
      <c r="N23" s="1208"/>
      <c r="O23" s="1267"/>
      <c r="R23" s="120"/>
    </row>
    <row r="24" spans="1:18" s="967" customFormat="1" ht="15" customHeight="1">
      <c r="A24" s="525">
        <v>130</v>
      </c>
      <c r="B24" s="1255"/>
      <c r="C24" s="1256"/>
      <c r="D24" s="1255"/>
      <c r="E24" s="1257"/>
      <c r="F24" s="1256"/>
      <c r="G24" s="1208"/>
      <c r="H24" s="1205"/>
      <c r="I24" s="1205"/>
      <c r="J24" s="1205"/>
      <c r="K24" s="1205"/>
      <c r="L24" s="1256"/>
      <c r="M24" s="1256"/>
      <c r="N24" s="1208"/>
      <c r="O24" s="1267"/>
      <c r="Q24" s="967" t="s">
        <v>2369</v>
      </c>
      <c r="R24" s="120" t="s">
        <v>1192</v>
      </c>
    </row>
    <row r="25" spans="1:18" s="967" customFormat="1" ht="15" customHeight="1">
      <c r="A25" s="525">
        <v>140</v>
      </c>
      <c r="B25" s="1255"/>
      <c r="C25" s="1256"/>
      <c r="D25" s="1255"/>
      <c r="E25" s="1257"/>
      <c r="F25" s="1256"/>
      <c r="G25" s="1208"/>
      <c r="H25" s="1205"/>
      <c r="I25" s="1205"/>
      <c r="J25" s="1205"/>
      <c r="K25" s="1205"/>
      <c r="L25" s="1256"/>
      <c r="M25" s="1256"/>
      <c r="N25" s="1208"/>
      <c r="O25" s="1267"/>
      <c r="Q25" s="967" t="s">
        <v>2367</v>
      </c>
      <c r="R25" s="120" t="s">
        <v>2368</v>
      </c>
    </row>
    <row r="26" spans="1:18" s="967" customFormat="1" ht="15" customHeight="1">
      <c r="A26" s="525">
        <v>150</v>
      </c>
      <c r="B26" s="1255"/>
      <c r="C26" s="1256"/>
      <c r="D26" s="1255"/>
      <c r="E26" s="1257"/>
      <c r="F26" s="1256"/>
      <c r="G26" s="1208"/>
      <c r="H26" s="1205"/>
      <c r="I26" s="1205"/>
      <c r="J26" s="1205"/>
      <c r="K26" s="1205"/>
      <c r="L26" s="1256"/>
      <c r="M26" s="1256"/>
      <c r="N26" s="1208"/>
      <c r="O26" s="1267"/>
      <c r="Q26" s="714" t="str">
        <f>IF(Langue=0,Q24,R24)</f>
        <v>Residential</v>
      </c>
      <c r="R26" s="120"/>
    </row>
    <row r="27" spans="1:18" s="967" customFormat="1" ht="15" customHeight="1">
      <c r="A27" s="525">
        <v>160</v>
      </c>
      <c r="B27" s="1255"/>
      <c r="C27" s="1256"/>
      <c r="D27" s="1255"/>
      <c r="E27" s="1257"/>
      <c r="F27" s="1256"/>
      <c r="G27" s="1208"/>
      <c r="H27" s="1205"/>
      <c r="I27" s="1205"/>
      <c r="J27" s="1205"/>
      <c r="K27" s="1205"/>
      <c r="L27" s="1256"/>
      <c r="M27" s="1256"/>
      <c r="N27" s="1208"/>
      <c r="O27" s="1267"/>
      <c r="Q27" s="714" t="str">
        <f>IF(Langue=0,Q25,R25)</f>
        <v>Non Residential</v>
      </c>
      <c r="R27" s="120"/>
    </row>
    <row r="28" spans="1:18" s="967" customFormat="1" ht="15" customHeight="1">
      <c r="A28" s="525">
        <v>170</v>
      </c>
      <c r="B28" s="1255"/>
      <c r="C28" s="1256"/>
      <c r="D28" s="1255"/>
      <c r="E28" s="1257"/>
      <c r="F28" s="1256"/>
      <c r="G28" s="1208"/>
      <c r="H28" s="1205"/>
      <c r="I28" s="1205"/>
      <c r="J28" s="1205"/>
      <c r="K28" s="1205"/>
      <c r="L28" s="1256"/>
      <c r="M28" s="1256"/>
      <c r="N28" s="1208"/>
      <c r="O28" s="1267"/>
      <c r="R28" s="120"/>
    </row>
    <row r="29" spans="1:18" s="967" customFormat="1" ht="15" customHeight="1">
      <c r="A29" s="525">
        <v>180</v>
      </c>
      <c r="B29" s="1258"/>
      <c r="C29" s="1259"/>
      <c r="D29" s="1258"/>
      <c r="E29" s="1260"/>
      <c r="F29" s="1259"/>
      <c r="G29" s="1208"/>
      <c r="H29" s="1205"/>
      <c r="I29" s="1205"/>
      <c r="J29" s="1205"/>
      <c r="K29" s="1205"/>
      <c r="L29" s="1259"/>
      <c r="M29" s="1259"/>
      <c r="N29" s="1268"/>
      <c r="O29" s="1269"/>
      <c r="R29" s="120"/>
    </row>
    <row r="30" spans="1:18" s="939" customFormat="1" ht="22.5" customHeight="1">
      <c r="A30" s="296">
        <v>199</v>
      </c>
      <c r="B30" s="2507" t="str">
        <f>IF(Langue=0,Q30,R30)</f>
        <v>TOTAL LOANS AND ADVANCES TO SUBSIDIARIES</v>
      </c>
      <c r="C30" s="2507"/>
      <c r="D30" s="2507"/>
      <c r="E30" s="2507"/>
      <c r="F30" s="2508"/>
      <c r="G30" s="1210">
        <f>SUM(G12:G29)</f>
        <v>0</v>
      </c>
      <c r="H30" s="1658">
        <f>SUM(H12:H29)</f>
        <v>0</v>
      </c>
      <c r="I30" s="1470">
        <f>SUM(I12:I29)</f>
        <v>0</v>
      </c>
      <c r="J30" s="494">
        <f>SUM(J12:J29)</f>
        <v>0</v>
      </c>
      <c r="K30" s="128">
        <f>SUM(K12:K29)</f>
        <v>0</v>
      </c>
      <c r="L30" s="652"/>
      <c r="M30" s="652"/>
      <c r="N30" s="662"/>
      <c r="O30" s="663"/>
      <c r="Q30" s="929" t="s">
        <v>847</v>
      </c>
      <c r="R30" s="157" t="s">
        <v>1273</v>
      </c>
    </row>
    <row r="31" spans="1:18">
      <c r="A31" s="2509" t="str">
        <f>IF(Langue=0,Q31,R31)</f>
        <v>Type of loan (01)</v>
      </c>
      <c r="B31" s="2509"/>
      <c r="C31" s="2509"/>
      <c r="D31" s="2509"/>
      <c r="G31" s="1010"/>
      <c r="H31" s="493"/>
      <c r="I31" s="493"/>
      <c r="O31" s="426"/>
      <c r="Q31" s="956" t="s">
        <v>493</v>
      </c>
      <c r="R31" s="145" t="s">
        <v>1265</v>
      </c>
    </row>
    <row r="32" spans="1:18">
      <c r="A32" s="297">
        <v>1</v>
      </c>
      <c r="B32" s="2491" t="str">
        <f t="shared" ref="B32:B38" si="0">IF(Langue=0,Q32,R32)</f>
        <v>Mortgage</v>
      </c>
      <c r="C32" s="2491"/>
      <c r="D32" s="2491"/>
      <c r="O32" s="426"/>
      <c r="Q32" s="939" t="s">
        <v>473</v>
      </c>
      <c r="R32" s="118" t="s">
        <v>1266</v>
      </c>
    </row>
    <row r="33" spans="1:18">
      <c r="A33" s="298">
        <v>2</v>
      </c>
      <c r="B33" s="2491" t="str">
        <f t="shared" si="0"/>
        <v>Commercial</v>
      </c>
      <c r="C33" s="2491"/>
      <c r="D33" s="2491"/>
      <c r="J33" s="1442"/>
      <c r="K33" s="1442"/>
      <c r="L33" s="1442"/>
      <c r="M33" s="1442"/>
      <c r="O33" s="426"/>
      <c r="Q33" s="939" t="s">
        <v>474</v>
      </c>
      <c r="R33" s="118" t="s">
        <v>474</v>
      </c>
    </row>
    <row r="34" spans="1:18">
      <c r="A34" s="299">
        <v>3</v>
      </c>
      <c r="B34" s="2491" t="str">
        <f t="shared" si="0"/>
        <v>Leasing</v>
      </c>
      <c r="C34" s="2491"/>
      <c r="D34" s="2491"/>
      <c r="J34" s="1442"/>
      <c r="K34" s="1442"/>
      <c r="L34" s="1442"/>
      <c r="M34" s="1442"/>
      <c r="O34" s="426"/>
      <c r="Q34" s="939" t="s">
        <v>86</v>
      </c>
      <c r="R34" s="118" t="s">
        <v>1079</v>
      </c>
    </row>
    <row r="35" spans="1:18">
      <c r="A35" s="299">
        <v>4</v>
      </c>
      <c r="B35" s="2491" t="str">
        <f t="shared" si="0"/>
        <v>Consumer</v>
      </c>
      <c r="C35" s="2491"/>
      <c r="D35" s="2491"/>
      <c r="J35" s="1442"/>
      <c r="K35" s="1442"/>
      <c r="L35" s="1442"/>
      <c r="M35" s="1442"/>
      <c r="O35" s="426"/>
      <c r="Q35" s="939" t="s">
        <v>52</v>
      </c>
      <c r="R35" s="118" t="s">
        <v>973</v>
      </c>
    </row>
    <row r="36" spans="1:18">
      <c r="A36" s="297">
        <v>5</v>
      </c>
      <c r="B36" s="2491" t="str">
        <f t="shared" si="0"/>
        <v>Leasing</v>
      </c>
      <c r="C36" s="2491"/>
      <c r="D36" s="2491"/>
      <c r="E36" s="1074"/>
      <c r="F36" s="1074"/>
      <c r="G36" s="1074"/>
      <c r="H36" s="1074"/>
      <c r="I36" s="1628"/>
      <c r="J36" s="1442"/>
      <c r="K36" s="1442"/>
      <c r="L36" s="1442"/>
      <c r="M36" s="1442"/>
      <c r="N36" s="1074"/>
      <c r="O36" s="423"/>
      <c r="Q36" s="939" t="s">
        <v>475</v>
      </c>
      <c r="R36" s="118" t="s">
        <v>1079</v>
      </c>
    </row>
    <row r="37" spans="1:18">
      <c r="A37" s="297">
        <v>6</v>
      </c>
      <c r="B37" s="2491" t="str">
        <f t="shared" si="0"/>
        <v>Institutional</v>
      </c>
      <c r="C37" s="2491"/>
      <c r="D37" s="2491"/>
      <c r="O37" s="426"/>
      <c r="Q37" s="939" t="s">
        <v>476</v>
      </c>
      <c r="R37" s="118" t="s">
        <v>1267</v>
      </c>
    </row>
    <row r="38" spans="1:18">
      <c r="A38" s="297">
        <v>7</v>
      </c>
      <c r="B38" s="2491" t="str">
        <f t="shared" si="0"/>
        <v>Subordinated debt</v>
      </c>
      <c r="C38" s="2491"/>
      <c r="D38" s="2491"/>
      <c r="O38" s="426"/>
      <c r="Q38" s="939" t="s">
        <v>483</v>
      </c>
      <c r="R38" s="118" t="s">
        <v>1274</v>
      </c>
    </row>
    <row r="39" spans="1:18">
      <c r="A39" s="2510" t="str">
        <f>IF(Langue=0,Q39,R39)</f>
        <v>* Provide the latest valuation of loan security (internal or external).</v>
      </c>
      <c r="B39" s="1"/>
      <c r="C39" s="1"/>
      <c r="D39" s="1"/>
      <c r="E39" s="1"/>
      <c r="F39" s="1"/>
      <c r="G39" s="1"/>
      <c r="H39" s="1"/>
      <c r="I39" s="1"/>
      <c r="J39" s="1"/>
      <c r="K39" s="1"/>
      <c r="L39" s="1"/>
      <c r="M39" s="1"/>
      <c r="N39" s="1"/>
      <c r="O39" s="1696"/>
      <c r="Q39" s="14" t="s">
        <v>1695</v>
      </c>
      <c r="R39" s="2084" t="s">
        <v>1696</v>
      </c>
    </row>
    <row r="40" spans="1:18">
      <c r="A40" s="2"/>
      <c r="B40" s="1"/>
      <c r="C40" s="1"/>
      <c r="D40" s="1"/>
      <c r="E40" s="1"/>
      <c r="F40" s="1"/>
      <c r="G40" s="1"/>
      <c r="H40" s="1"/>
      <c r="I40" s="1"/>
      <c r="J40" s="1"/>
      <c r="K40" s="1"/>
      <c r="L40" s="1"/>
      <c r="M40" s="1"/>
      <c r="N40" s="1"/>
      <c r="O40" s="1696"/>
      <c r="Q40" s="14"/>
      <c r="R40" s="2084"/>
    </row>
    <row r="41" spans="1:18">
      <c r="A41" s="1752">
        <f>+'1400'!A41:F41+1</f>
        <v>45</v>
      </c>
      <c r="B41" s="1753"/>
      <c r="C41" s="1753"/>
      <c r="D41" s="1753"/>
      <c r="E41" s="1753"/>
      <c r="F41" s="1753"/>
      <c r="G41" s="1753"/>
      <c r="H41" s="1753"/>
      <c r="I41" s="1753"/>
      <c r="J41" s="1753"/>
      <c r="K41" s="1753"/>
      <c r="L41" s="1753"/>
      <c r="M41" s="1753"/>
      <c r="N41" s="1753"/>
      <c r="O41" s="1754"/>
    </row>
  </sheetData>
  <sheetProtection algorithmName="SHA-512" hashValue="aH3gtebx9WkrY+djUANhg9mJHe24rL9gh4nfkOD3lzC+m7zMpXsbcL5BOkW/DGB8eLIeiajBVFrg5qLLrnb61Q==" saltValue="/DhkNFrMT/prwR32i0qrPw==" spinCount="100000" sheet="1" objects="1" scenarios="1"/>
  <mergeCells count="36">
    <mergeCell ref="G8:G10"/>
    <mergeCell ref="H8:H10"/>
    <mergeCell ref="L8:O8"/>
    <mergeCell ref="A4:O4"/>
    <mergeCell ref="A5:O5"/>
    <mergeCell ref="O9:O10"/>
    <mergeCell ref="J8:J10"/>
    <mergeCell ref="K8:K10"/>
    <mergeCell ref="L9:L10"/>
    <mergeCell ref="M9:M10"/>
    <mergeCell ref="N9:N10"/>
    <mergeCell ref="A8:B10"/>
    <mergeCell ref="C8:C10"/>
    <mergeCell ref="D8:D10"/>
    <mergeCell ref="E8:E10"/>
    <mergeCell ref="I8:I10"/>
    <mergeCell ref="A2:O2"/>
    <mergeCell ref="A3:O3"/>
    <mergeCell ref="A6:O6"/>
    <mergeCell ref="A7:O7"/>
    <mergeCell ref="A1:L1"/>
    <mergeCell ref="Q39:Q40"/>
    <mergeCell ref="R39:R40"/>
    <mergeCell ref="A41:O41"/>
    <mergeCell ref="B34:D34"/>
    <mergeCell ref="B35:D35"/>
    <mergeCell ref="B36:D36"/>
    <mergeCell ref="B37:D37"/>
    <mergeCell ref="B38:D38"/>
    <mergeCell ref="A39:O39"/>
    <mergeCell ref="A40:O40"/>
    <mergeCell ref="F8:F10"/>
    <mergeCell ref="B30:F30"/>
    <mergeCell ref="A31:D31"/>
    <mergeCell ref="B32:D32"/>
    <mergeCell ref="B33:D33"/>
  </mergeCells>
  <dataValidations count="2">
    <dataValidation type="whole" allowBlank="1" showInputMessage="1" showErrorMessage="1" error="Saisir le type de prêt selon le tableau ci-dessous (valeur de 1 à 7)_x000a__x000a_The type of loan is a value between 1 and 7" sqref="B12:B29" xr:uid="{00000000-0002-0000-2100-000000000000}">
      <formula1>1</formula1>
      <formula2>7</formula2>
    </dataValidation>
    <dataValidation type="list" allowBlank="1" showInputMessage="1" showErrorMessage="1" sqref="M12:M29" xr:uid="{00000000-0002-0000-2100-000001000000}">
      <formula1>$Q$26:$Q$27</formula1>
    </dataValidation>
  </dataValidations>
  <hyperlinks>
    <hyperlink ref="H30" location="_P100141001" tooltip="Bilan - Ligne 1410 \ Balance Sheet - Line 1410" display="_P100141001" xr:uid="{00000000-0004-0000-2100-000000000000}"/>
    <hyperlink ref="I30" location="_P100149501" tooltip="Bilan - Ligne 1495 \ Balance Sheet - Line 1495" display="_P100149501" xr:uid="{00000000-0004-0000-2100-000001000000}"/>
  </hyperlinks>
  <printOptions horizontalCentered="1"/>
  <pageMargins left="0.6" right="0" top="0.59055118110236204" bottom="0.59055118110236204" header="0.31496062992126" footer="0.31496062992126"/>
  <pageSetup scale="76" orientation="landscape" r:id="rId1"/>
  <colBreaks count="1" manualBreakCount="1">
    <brk id="15" max="1048575" man="1"/>
  </colBreaks>
  <ignoredErrors>
    <ignoredError sqref="A12:A20 J11:O11 C11:H11"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21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2100-000001000000}">
            <xm:f>'\Coopératives\[Formulaire COOP_ 2015_VF_1.1.1.xlsx]Feuil1'!#REF!=0</xm:f>
            <x14:dxf>
              <font>
                <color theme="0"/>
              </font>
            </x14:dxf>
          </x14:cfRule>
          <xm:sqref>A6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euil40">
    <tabColor theme="6" tint="0.39997558519241921"/>
  </sheetPr>
  <dimension ref="A1:P46"/>
  <sheetViews>
    <sheetView zoomScale="90" zoomScaleNormal="90" workbookViewId="0">
      <selection activeCell="K31" sqref="K31"/>
    </sheetView>
  </sheetViews>
  <sheetFormatPr baseColWidth="10" defaultColWidth="0" defaultRowHeight="15" outlineLevelCol="1"/>
  <cols>
    <col min="1" max="1" width="35.28515625" style="929" customWidth="1"/>
    <col min="2" max="2" width="6" style="929" customWidth="1"/>
    <col min="3" max="9" width="12.140625" style="929" customWidth="1"/>
    <col min="10" max="10" width="15.5703125" style="929" customWidth="1"/>
    <col min="11" max="11" width="12.140625" style="929" customWidth="1"/>
    <col min="12" max="12" width="13" style="929" customWidth="1"/>
    <col min="13" max="13" width="1.42578125" style="929" customWidth="1"/>
    <col min="14" max="14" width="35.7109375" style="929" hidden="1" customWidth="1" outlineLevel="1"/>
    <col min="15" max="15" width="37.5703125" style="929" hidden="1" customWidth="1" outlineLevel="1"/>
    <col min="16" max="16" width="0" style="929" hidden="1" customWidth="1" collapsed="1"/>
    <col min="17" max="16384" width="11.42578125" style="929" hidden="1"/>
  </cols>
  <sheetData>
    <row r="1" spans="1:15" ht="24" customHeight="1">
      <c r="A1" s="1779" t="str">
        <f>Identification!A14</f>
        <v>QUÉBEC CHARTERED COMPANY</v>
      </c>
      <c r="B1" s="1780"/>
      <c r="C1" s="1780"/>
      <c r="D1" s="1780"/>
      <c r="E1" s="1780"/>
      <c r="F1" s="1780"/>
      <c r="G1" s="1780"/>
      <c r="H1" s="1780"/>
      <c r="I1" s="1780"/>
      <c r="J1" s="951"/>
      <c r="K1" s="951"/>
      <c r="L1" s="232" t="str">
        <f>Identification!A15</f>
        <v>ANNUAL STATEMENT</v>
      </c>
    </row>
    <row r="2" spans="1:15">
      <c r="A2" s="2172" t="str">
        <f>IF(Langue=0,"ANNEXE "&amp;'T des M - T of C'!A38,"SCHEDULE "&amp;'T des M - T of C'!A38)</f>
        <v>SCHEDULE 1500</v>
      </c>
      <c r="B2" s="2173"/>
      <c r="C2" s="2173"/>
      <c r="D2" s="2173"/>
      <c r="E2" s="2173"/>
      <c r="F2" s="2173"/>
      <c r="G2" s="2173"/>
      <c r="H2" s="2173"/>
      <c r="I2" s="2173"/>
      <c r="J2" s="2173"/>
      <c r="K2" s="2173"/>
      <c r="L2" s="2174"/>
    </row>
    <row r="3" spans="1:15" ht="22.5" customHeight="1">
      <c r="A3" s="1940">
        <f>'300'!$A$3</f>
        <v>0</v>
      </c>
      <c r="B3" s="1941"/>
      <c r="C3" s="1941"/>
      <c r="D3" s="1941"/>
      <c r="E3" s="1941"/>
      <c r="F3" s="1941"/>
      <c r="G3" s="1941"/>
      <c r="H3" s="1941"/>
      <c r="I3" s="1941"/>
      <c r="J3" s="1941"/>
      <c r="K3" s="1941"/>
      <c r="L3" s="1942"/>
    </row>
    <row r="4" spans="1:15" ht="22.5" customHeight="1">
      <c r="A4" s="1767" t="str">
        <f>UPPER('T des M - T of C'!B38)</f>
        <v>INVESTMENTS IN ASSOCIATES AND JOINT VENTURES</v>
      </c>
      <c r="B4" s="1768"/>
      <c r="C4" s="1768"/>
      <c r="D4" s="1768"/>
      <c r="E4" s="1768"/>
      <c r="F4" s="1768"/>
      <c r="G4" s="1768"/>
      <c r="H4" s="1768"/>
      <c r="I4" s="1768"/>
      <c r="J4" s="1768"/>
      <c r="K4" s="1768"/>
      <c r="L4" s="1769"/>
      <c r="N4" s="2514"/>
    </row>
    <row r="5" spans="1:15" ht="22.5" customHeight="1">
      <c r="A5" s="2181" t="str">
        <f>IF(Langue=0,"au "&amp;Identification!J19,"As at "&amp;Identification!J19)</f>
        <v xml:space="preserve">As at </v>
      </c>
      <c r="B5" s="2182"/>
      <c r="C5" s="2182"/>
      <c r="D5" s="2182"/>
      <c r="E5" s="2182"/>
      <c r="F5" s="2182"/>
      <c r="G5" s="2182"/>
      <c r="H5" s="2182"/>
      <c r="I5" s="2182"/>
      <c r="J5" s="2182"/>
      <c r="K5" s="2182"/>
      <c r="L5" s="2183"/>
      <c r="N5" s="2514"/>
    </row>
    <row r="6" spans="1:15">
      <c r="A6" s="2088" t="str">
        <f>IF(Langue=0,N6,O6)</f>
        <v>($000)</v>
      </c>
      <c r="B6" s="2089"/>
      <c r="C6" s="2089"/>
      <c r="D6" s="2089"/>
      <c r="E6" s="2089"/>
      <c r="F6" s="2089"/>
      <c r="G6" s="2089"/>
      <c r="H6" s="2089"/>
      <c r="I6" s="2089"/>
      <c r="J6" s="2089"/>
      <c r="K6" s="2089"/>
      <c r="L6" s="2090"/>
      <c r="N6" s="116" t="s">
        <v>325</v>
      </c>
      <c r="O6" s="258" t="s">
        <v>970</v>
      </c>
    </row>
    <row r="7" spans="1:15" ht="11.25" customHeight="1">
      <c r="A7" s="2191"/>
      <c r="B7" s="2192"/>
      <c r="C7" s="2192"/>
      <c r="D7" s="2192"/>
      <c r="E7" s="2192"/>
      <c r="F7" s="2192"/>
      <c r="G7" s="2192"/>
      <c r="H7" s="2192"/>
      <c r="I7" s="2192"/>
      <c r="J7" s="2192"/>
      <c r="K7" s="2192"/>
      <c r="L7" s="2193"/>
      <c r="O7" s="157"/>
    </row>
    <row r="8" spans="1:15" ht="15" customHeight="1">
      <c r="A8" s="2520" t="str">
        <f>IF(Langue=0,N8,O8)</f>
        <v>NAMES OF ASSOCIATES \ JOINT VENTURES</v>
      </c>
      <c r="B8" s="2521"/>
      <c r="C8" s="2512" t="str">
        <f>IF(Langue=0,N37,O37)</f>
        <v>% Held</v>
      </c>
      <c r="D8" s="2512" t="str">
        <f>IF(Langue=0,N38,O38)</f>
        <v>Assets</v>
      </c>
      <c r="E8" s="2512" t="str">
        <f>IF(Langue=0,N39,O39)</f>
        <v>Liabilities</v>
      </c>
      <c r="F8" s="2512" t="str">
        <f>IF(Langue=0,N40,O40)</f>
        <v>Equity</v>
      </c>
      <c r="G8" s="2512" t="str">
        <f>IF(Langue=0,N41,O41)</f>
        <v>Total Investments in Subsidiaries</v>
      </c>
      <c r="H8" s="2512" t="str">
        <f>IF(Langue=0,N42,O42)</f>
        <v>Total Income</v>
      </c>
      <c r="I8" s="2512" t="str">
        <f>IF(Langue=0,N43,O43)</f>
        <v>Interest Expenses</v>
      </c>
      <c r="J8" s="2512" t="str">
        <f>IF(Langue=0,N44,O44)</f>
        <v>Depreciation</v>
      </c>
      <c r="K8" s="2512" t="str">
        <f>IF(Langue=0,N45,O45)</f>
        <v>Net Income for the Year</v>
      </c>
      <c r="L8" s="2512" t="str">
        <f>IF(Langue=0,N46,O46)</f>
        <v>Distributions Received</v>
      </c>
      <c r="N8" s="929" t="s">
        <v>526</v>
      </c>
      <c r="O8" s="157" t="s">
        <v>2279</v>
      </c>
    </row>
    <row r="9" spans="1:15" ht="60" customHeight="1">
      <c r="A9" s="2522"/>
      <c r="B9" s="2523"/>
      <c r="C9" s="2513"/>
      <c r="D9" s="2513"/>
      <c r="E9" s="2513"/>
      <c r="F9" s="2513"/>
      <c r="G9" s="2513"/>
      <c r="H9" s="2513"/>
      <c r="I9" s="2513"/>
      <c r="J9" s="2513"/>
      <c r="K9" s="2513"/>
      <c r="L9" s="2513"/>
      <c r="O9" s="157"/>
    </row>
    <row r="10" spans="1:15">
      <c r="A10" s="2515" t="s">
        <v>377</v>
      </c>
      <c r="B10" s="2516"/>
      <c r="C10" s="300" t="s">
        <v>376</v>
      </c>
      <c r="D10" s="300" t="s">
        <v>378</v>
      </c>
      <c r="E10" s="300" t="s">
        <v>379</v>
      </c>
      <c r="F10" s="300" t="s">
        <v>380</v>
      </c>
      <c r="G10" s="300" t="s">
        <v>381</v>
      </c>
      <c r="H10" s="300" t="s">
        <v>382</v>
      </c>
      <c r="I10" s="300" t="s">
        <v>383</v>
      </c>
      <c r="J10" s="300" t="s">
        <v>384</v>
      </c>
      <c r="K10" s="300" t="s">
        <v>164</v>
      </c>
      <c r="L10" s="300" t="s">
        <v>145</v>
      </c>
      <c r="O10" s="157"/>
    </row>
    <row r="11" spans="1:15" ht="30" customHeight="1">
      <c r="A11" s="2517" t="str">
        <f>IF(Langue=0,N11,O11)</f>
        <v>Associates</v>
      </c>
      <c r="B11" s="2518"/>
      <c r="C11" s="2518"/>
      <c r="D11" s="2518"/>
      <c r="E11" s="2518"/>
      <c r="F11" s="2518"/>
      <c r="G11" s="2518"/>
      <c r="H11" s="2518"/>
      <c r="I11" s="2518"/>
      <c r="J11" s="2518"/>
      <c r="K11" s="2518"/>
      <c r="L11" s="2519"/>
      <c r="N11" s="1047" t="s">
        <v>700</v>
      </c>
      <c r="O11" s="158" t="s">
        <v>1430</v>
      </c>
    </row>
    <row r="12" spans="1:15">
      <c r="A12" s="1270"/>
      <c r="B12" s="369" t="s">
        <v>385</v>
      </c>
      <c r="C12" s="1257"/>
      <c r="D12" s="1227"/>
      <c r="E12" s="1227"/>
      <c r="F12" s="1227"/>
      <c r="G12" s="1227"/>
      <c r="H12" s="1271"/>
      <c r="I12" s="1227"/>
      <c r="J12" s="1227"/>
      <c r="K12" s="1227"/>
      <c r="L12" s="1228"/>
      <c r="O12" s="157"/>
    </row>
    <row r="13" spans="1:15">
      <c r="A13" s="1272"/>
      <c r="B13" s="369" t="s">
        <v>194</v>
      </c>
      <c r="C13" s="1257"/>
      <c r="D13" s="1227"/>
      <c r="E13" s="1227"/>
      <c r="F13" s="1227"/>
      <c r="G13" s="1227"/>
      <c r="H13" s="1271"/>
      <c r="I13" s="1227"/>
      <c r="J13" s="1227"/>
      <c r="K13" s="1227"/>
      <c r="L13" s="1228"/>
      <c r="O13" s="157"/>
    </row>
    <row r="14" spans="1:15">
      <c r="A14" s="1272"/>
      <c r="B14" s="369" t="s">
        <v>195</v>
      </c>
      <c r="C14" s="1257"/>
      <c r="D14" s="1227"/>
      <c r="E14" s="1227"/>
      <c r="F14" s="1227"/>
      <c r="G14" s="1227"/>
      <c r="H14" s="1271"/>
      <c r="I14" s="1227"/>
      <c r="J14" s="1227"/>
      <c r="K14" s="1227"/>
      <c r="L14" s="1228"/>
      <c r="O14" s="157"/>
    </row>
    <row r="15" spans="1:15">
      <c r="A15" s="1272"/>
      <c r="B15" s="369" t="s">
        <v>200</v>
      </c>
      <c r="C15" s="1257"/>
      <c r="D15" s="1227"/>
      <c r="E15" s="1227"/>
      <c r="F15" s="1227"/>
      <c r="G15" s="1227"/>
      <c r="H15" s="1271"/>
      <c r="I15" s="1227"/>
      <c r="J15" s="1227"/>
      <c r="K15" s="1227"/>
      <c r="L15" s="1228"/>
      <c r="O15" s="157"/>
    </row>
    <row r="16" spans="1:15">
      <c r="A16" s="1272"/>
      <c r="B16" s="369" t="s">
        <v>347</v>
      </c>
      <c r="C16" s="1257"/>
      <c r="D16" s="1227"/>
      <c r="E16" s="1227"/>
      <c r="F16" s="1227"/>
      <c r="G16" s="1227"/>
      <c r="H16" s="1271"/>
      <c r="I16" s="1227"/>
      <c r="J16" s="1227"/>
      <c r="K16" s="1227"/>
      <c r="L16" s="1228"/>
      <c r="O16" s="157"/>
    </row>
    <row r="17" spans="1:15">
      <c r="A17" s="1272"/>
      <c r="B17" s="369" t="s">
        <v>181</v>
      </c>
      <c r="C17" s="1257"/>
      <c r="D17" s="1227"/>
      <c r="E17" s="1227"/>
      <c r="F17" s="1227"/>
      <c r="G17" s="1227"/>
      <c r="H17" s="1271"/>
      <c r="I17" s="1227"/>
      <c r="J17" s="1227"/>
      <c r="K17" s="1227"/>
      <c r="L17" s="1228"/>
      <c r="O17" s="157"/>
    </row>
    <row r="18" spans="1:15">
      <c r="A18" s="1272"/>
      <c r="B18" s="369" t="s">
        <v>188</v>
      </c>
      <c r="C18" s="1257"/>
      <c r="D18" s="1227"/>
      <c r="E18" s="1227"/>
      <c r="F18" s="1227"/>
      <c r="G18" s="1227"/>
      <c r="H18" s="1271"/>
      <c r="I18" s="1227"/>
      <c r="J18" s="1227"/>
      <c r="K18" s="1227"/>
      <c r="L18" s="1228"/>
      <c r="O18" s="157"/>
    </row>
    <row r="19" spans="1:15">
      <c r="A19" s="1273"/>
      <c r="B19" s="369" t="s">
        <v>191</v>
      </c>
      <c r="C19" s="1260"/>
      <c r="D19" s="1227"/>
      <c r="E19" s="1227"/>
      <c r="F19" s="1227"/>
      <c r="G19" s="1227"/>
      <c r="H19" s="1271"/>
      <c r="I19" s="1227"/>
      <c r="J19" s="1227"/>
      <c r="K19" s="1227"/>
      <c r="L19" s="1228"/>
      <c r="O19" s="157"/>
    </row>
    <row r="20" spans="1:15" ht="22.5" customHeight="1">
      <c r="A20" s="370" t="s">
        <v>53</v>
      </c>
      <c r="B20" s="301" t="s">
        <v>386</v>
      </c>
      <c r="C20" s="371"/>
      <c r="D20" s="1274">
        <f t="shared" ref="D20:L20" si="0">SUM(D12:D19)</f>
        <v>0</v>
      </c>
      <c r="E20" s="1274">
        <f t="shared" si="0"/>
        <v>0</v>
      </c>
      <c r="F20" s="1274">
        <f t="shared" si="0"/>
        <v>0</v>
      </c>
      <c r="G20" s="1274">
        <f t="shared" si="0"/>
        <v>0</v>
      </c>
      <c r="H20" s="1274">
        <f t="shared" si="0"/>
        <v>0</v>
      </c>
      <c r="I20" s="1274">
        <f t="shared" si="0"/>
        <v>0</v>
      </c>
      <c r="J20" s="1274">
        <f t="shared" si="0"/>
        <v>0</v>
      </c>
      <c r="K20" s="1274">
        <f t="shared" si="0"/>
        <v>0</v>
      </c>
      <c r="L20" s="1275">
        <f t="shared" si="0"/>
        <v>0</v>
      </c>
      <c r="O20" s="157"/>
    </row>
    <row r="21" spans="1:15" ht="30" customHeight="1">
      <c r="A21" s="2517" t="str">
        <f>IF(Langue=0,N21,O21)</f>
        <v>Joint Ventures</v>
      </c>
      <c r="B21" s="2518"/>
      <c r="C21" s="2518"/>
      <c r="D21" s="2518"/>
      <c r="E21" s="2518"/>
      <c r="F21" s="2518"/>
      <c r="G21" s="2518"/>
      <c r="H21" s="2518"/>
      <c r="I21" s="2518"/>
      <c r="J21" s="2518"/>
      <c r="K21" s="2518"/>
      <c r="L21" s="2519"/>
      <c r="N21" s="1047" t="s">
        <v>701</v>
      </c>
      <c r="O21" s="158" t="s">
        <v>1431</v>
      </c>
    </row>
    <row r="22" spans="1:15">
      <c r="A22" s="1270"/>
      <c r="B22" s="372" t="s">
        <v>390</v>
      </c>
      <c r="C22" s="1257"/>
      <c r="D22" s="1227"/>
      <c r="E22" s="1227"/>
      <c r="F22" s="1227"/>
      <c r="G22" s="1227"/>
      <c r="H22" s="1271"/>
      <c r="I22" s="1227"/>
      <c r="J22" s="1227"/>
      <c r="K22" s="1227"/>
      <c r="L22" s="1228"/>
      <c r="O22" s="157"/>
    </row>
    <row r="23" spans="1:15">
      <c r="A23" s="1272"/>
      <c r="B23" s="372">
        <v>120</v>
      </c>
      <c r="C23" s="1257"/>
      <c r="D23" s="1227"/>
      <c r="E23" s="1227"/>
      <c r="F23" s="1227"/>
      <c r="G23" s="1227"/>
      <c r="H23" s="1271"/>
      <c r="I23" s="1227"/>
      <c r="J23" s="1227"/>
      <c r="K23" s="1227"/>
      <c r="L23" s="1228"/>
      <c r="O23" s="157"/>
    </row>
    <row r="24" spans="1:15">
      <c r="A24" s="1272"/>
      <c r="B24" s="372">
        <v>130</v>
      </c>
      <c r="C24" s="1257"/>
      <c r="D24" s="1227"/>
      <c r="E24" s="1227"/>
      <c r="F24" s="1227"/>
      <c r="G24" s="1227"/>
      <c r="H24" s="1271"/>
      <c r="I24" s="1227"/>
      <c r="J24" s="1227"/>
      <c r="K24" s="1227"/>
      <c r="L24" s="1228"/>
      <c r="O24" s="157"/>
    </row>
    <row r="25" spans="1:15">
      <c r="A25" s="1272"/>
      <c r="B25" s="372">
        <v>140</v>
      </c>
      <c r="C25" s="1257"/>
      <c r="D25" s="1227"/>
      <c r="E25" s="1227"/>
      <c r="F25" s="1227"/>
      <c r="G25" s="1227"/>
      <c r="H25" s="1271"/>
      <c r="I25" s="1227"/>
      <c r="J25" s="1227"/>
      <c r="K25" s="1227"/>
      <c r="L25" s="1228"/>
      <c r="O25" s="157"/>
    </row>
    <row r="26" spans="1:15">
      <c r="A26" s="1272"/>
      <c r="B26" s="372">
        <v>150</v>
      </c>
      <c r="C26" s="1257"/>
      <c r="D26" s="1227"/>
      <c r="E26" s="1227"/>
      <c r="F26" s="1227"/>
      <c r="G26" s="1227"/>
      <c r="H26" s="1271"/>
      <c r="I26" s="1227"/>
      <c r="J26" s="1227"/>
      <c r="K26" s="1227"/>
      <c r="L26" s="1228"/>
      <c r="O26" s="157"/>
    </row>
    <row r="27" spans="1:15">
      <c r="A27" s="1272"/>
      <c r="B27" s="372">
        <v>160</v>
      </c>
      <c r="C27" s="1257"/>
      <c r="D27" s="1227"/>
      <c r="E27" s="1227"/>
      <c r="F27" s="1227"/>
      <c r="G27" s="1227"/>
      <c r="H27" s="1271"/>
      <c r="I27" s="1227"/>
      <c r="J27" s="1227"/>
      <c r="K27" s="1227"/>
      <c r="L27" s="1228"/>
      <c r="O27" s="157"/>
    </row>
    <row r="28" spans="1:15">
      <c r="A28" s="1272"/>
      <c r="B28" s="372">
        <v>170</v>
      </c>
      <c r="C28" s="1257"/>
      <c r="D28" s="1227"/>
      <c r="E28" s="1227"/>
      <c r="F28" s="1227"/>
      <c r="G28" s="1227"/>
      <c r="H28" s="1271"/>
      <c r="I28" s="1227"/>
      <c r="J28" s="1227"/>
      <c r="K28" s="1227"/>
      <c r="L28" s="1228"/>
      <c r="O28" s="157"/>
    </row>
    <row r="29" spans="1:15">
      <c r="A29" s="1273"/>
      <c r="B29" s="372">
        <v>180</v>
      </c>
      <c r="C29" s="1260"/>
      <c r="D29" s="1227"/>
      <c r="E29" s="1227"/>
      <c r="F29" s="1227"/>
      <c r="G29" s="1227"/>
      <c r="H29" s="1271"/>
      <c r="I29" s="1227"/>
      <c r="J29" s="1227"/>
      <c r="K29" s="1227"/>
      <c r="L29" s="1228"/>
      <c r="O29" s="157"/>
    </row>
    <row r="30" spans="1:15" ht="22.5" customHeight="1">
      <c r="A30" s="370" t="s">
        <v>53</v>
      </c>
      <c r="B30" s="302">
        <v>190</v>
      </c>
      <c r="C30" s="597"/>
      <c r="D30" s="1276">
        <f t="shared" ref="D30:L30" si="1">SUM(D22:D29)</f>
        <v>0</v>
      </c>
      <c r="E30" s="1276">
        <f t="shared" si="1"/>
        <v>0</v>
      </c>
      <c r="F30" s="1276">
        <f t="shared" si="1"/>
        <v>0</v>
      </c>
      <c r="G30" s="1276">
        <f t="shared" si="1"/>
        <v>0</v>
      </c>
      <c r="H30" s="1276">
        <f t="shared" si="1"/>
        <v>0</v>
      </c>
      <c r="I30" s="1276">
        <f t="shared" si="1"/>
        <v>0</v>
      </c>
      <c r="J30" s="1276">
        <f t="shared" si="1"/>
        <v>0</v>
      </c>
      <c r="K30" s="1276">
        <f t="shared" si="1"/>
        <v>0</v>
      </c>
      <c r="L30" s="1277">
        <f t="shared" si="1"/>
        <v>0</v>
      </c>
      <c r="N30" s="939"/>
      <c r="O30" s="157"/>
    </row>
    <row r="31" spans="1:15" ht="22.5" customHeight="1">
      <c r="A31" s="303" t="str">
        <f>IF(Langue=0,N31,O31)</f>
        <v>TOTAL INVESTMENTS</v>
      </c>
      <c r="B31" s="302">
        <v>199</v>
      </c>
      <c r="C31" s="371"/>
      <c r="D31" s="1274">
        <f>+D30+D20</f>
        <v>0</v>
      </c>
      <c r="E31" s="1274">
        <f>+E30+E20</f>
        <v>0</v>
      </c>
      <c r="F31" s="1274">
        <f>+F30+F20</f>
        <v>0</v>
      </c>
      <c r="G31" s="1575">
        <f>SUM(G20,G30)</f>
        <v>0</v>
      </c>
      <c r="H31" s="1274">
        <f>+H30+H20</f>
        <v>0</v>
      </c>
      <c r="I31" s="1274">
        <f>+I30+I20</f>
        <v>0</v>
      </c>
      <c r="J31" s="1274">
        <f>+J30+J20</f>
        <v>0</v>
      </c>
      <c r="K31" s="1238">
        <f>+K30+K20</f>
        <v>0</v>
      </c>
      <c r="L31" s="1275">
        <f>+L30+L20</f>
        <v>0</v>
      </c>
      <c r="N31" s="1047" t="s">
        <v>535</v>
      </c>
      <c r="O31" s="158" t="s">
        <v>1697</v>
      </c>
    </row>
    <row r="32" spans="1:15">
      <c r="A32" s="1744"/>
      <c r="B32" s="1745"/>
      <c r="C32" s="1745"/>
      <c r="D32" s="1"/>
      <c r="E32" s="1"/>
      <c r="F32" s="1"/>
      <c r="G32" s="1"/>
      <c r="H32" s="1"/>
      <c r="I32" s="1"/>
      <c r="J32" s="1"/>
      <c r="K32" s="1"/>
      <c r="L32" s="1696"/>
    </row>
    <row r="33" spans="1:15" ht="45" customHeight="1">
      <c r="A33" s="2"/>
      <c r="B33" s="1"/>
      <c r="C33" s="1"/>
      <c r="D33" s="1"/>
      <c r="E33" s="1"/>
      <c r="F33" s="1"/>
      <c r="G33" s="1"/>
      <c r="H33" s="1"/>
      <c r="I33" s="1"/>
      <c r="J33" s="1"/>
      <c r="K33" s="1"/>
      <c r="L33" s="1696"/>
    </row>
    <row r="34" spans="1:15">
      <c r="A34" s="2"/>
      <c r="B34" s="1"/>
      <c r="C34" s="1"/>
      <c r="D34" s="1"/>
      <c r="E34" s="1"/>
      <c r="F34" s="1"/>
      <c r="G34" s="1"/>
      <c r="H34" s="1"/>
      <c r="I34" s="1"/>
      <c r="J34" s="1"/>
      <c r="K34" s="1"/>
      <c r="L34" s="1696"/>
    </row>
    <row r="35" spans="1:15">
      <c r="A35" s="2"/>
      <c r="B35" s="1"/>
      <c r="C35" s="1"/>
      <c r="D35" s="1"/>
      <c r="E35" s="1"/>
      <c r="F35" s="1"/>
      <c r="G35" s="1"/>
      <c r="H35" s="1"/>
      <c r="I35" s="1"/>
      <c r="J35" s="1"/>
      <c r="K35" s="1"/>
      <c r="L35" s="1696"/>
    </row>
    <row r="36" spans="1:15">
      <c r="A36" s="2478">
        <f>+'1410'!A41:O41+1</f>
        <v>46</v>
      </c>
      <c r="B36" s="2195"/>
      <c r="C36" s="2195"/>
      <c r="D36" s="2195"/>
      <c r="E36" s="2195"/>
      <c r="F36" s="2195"/>
      <c r="G36" s="2195"/>
      <c r="H36" s="2195"/>
      <c r="I36" s="2195"/>
      <c r="J36" s="2195"/>
      <c r="K36" s="2195"/>
      <c r="L36" s="2196"/>
    </row>
    <row r="37" spans="1:15">
      <c r="N37" s="950" t="s">
        <v>527</v>
      </c>
      <c r="O37" s="174" t="s">
        <v>1426</v>
      </c>
    </row>
    <row r="38" spans="1:15">
      <c r="N38" s="928" t="s">
        <v>528</v>
      </c>
      <c r="O38" s="398" t="s">
        <v>1427</v>
      </c>
    </row>
    <row r="39" spans="1:15">
      <c r="N39" s="928" t="s">
        <v>529</v>
      </c>
      <c r="O39" s="398" t="s">
        <v>1428</v>
      </c>
    </row>
    <row r="40" spans="1:15">
      <c r="G40" s="929" t="s">
        <v>324</v>
      </c>
      <c r="N40" s="928" t="s">
        <v>530</v>
      </c>
      <c r="O40" s="398" t="s">
        <v>1698</v>
      </c>
    </row>
    <row r="41" spans="1:15">
      <c r="N41" s="928" t="s">
        <v>531</v>
      </c>
      <c r="O41" s="398" t="s">
        <v>1085</v>
      </c>
    </row>
    <row r="42" spans="1:15">
      <c r="N42" s="928" t="s">
        <v>532</v>
      </c>
      <c r="O42" s="398" t="s">
        <v>1429</v>
      </c>
    </row>
    <row r="43" spans="1:15">
      <c r="N43" s="928" t="s">
        <v>351</v>
      </c>
      <c r="O43" s="398" t="s">
        <v>1137</v>
      </c>
    </row>
    <row r="44" spans="1:15">
      <c r="N44" s="928" t="s">
        <v>533</v>
      </c>
      <c r="O44" s="398" t="s">
        <v>1720</v>
      </c>
    </row>
    <row r="45" spans="1:15">
      <c r="N45" s="928" t="s">
        <v>942</v>
      </c>
      <c r="O45" s="398" t="s">
        <v>1699</v>
      </c>
    </row>
    <row r="46" spans="1:15">
      <c r="N46" s="1019" t="s">
        <v>534</v>
      </c>
      <c r="O46" s="639" t="s">
        <v>1700</v>
      </c>
    </row>
  </sheetData>
  <sheetProtection algorithmName="SHA-512" hashValue="dK6/Bk16C7Pbbuuc1hJiEfL1JooD9lHfn8Hf3T3ihcrZqnLvTpirViRhZLlH7kvKf3MG3NBTrg0yxZMRLYcU1g==" saltValue="XsLKm1X14F8b5Did8nAK/g==" spinCount="100000" sheet="1" objects="1" scenarios="1"/>
  <mergeCells count="24">
    <mergeCell ref="N4:N5"/>
    <mergeCell ref="A36:L36"/>
    <mergeCell ref="A6:L6"/>
    <mergeCell ref="A5:L5"/>
    <mergeCell ref="A4:L4"/>
    <mergeCell ref="A32:L35"/>
    <mergeCell ref="A10:B10"/>
    <mergeCell ref="H8:H9"/>
    <mergeCell ref="A11:L11"/>
    <mergeCell ref="A21:L21"/>
    <mergeCell ref="I8:I9"/>
    <mergeCell ref="J8:J9"/>
    <mergeCell ref="K8:K9"/>
    <mergeCell ref="L8:L9"/>
    <mergeCell ref="A8:B9"/>
    <mergeCell ref="A2:L2"/>
    <mergeCell ref="A1:I1"/>
    <mergeCell ref="C8:C9"/>
    <mergeCell ref="D8:D9"/>
    <mergeCell ref="F8:F9"/>
    <mergeCell ref="G8:G9"/>
    <mergeCell ref="E8:E9"/>
    <mergeCell ref="A3:L3"/>
    <mergeCell ref="A7:L7"/>
  </mergeCells>
  <hyperlinks>
    <hyperlink ref="G31" location="_P100150002" tooltip="Bilan - Ligne 1500 \ Balance Sheet - Line 1500" display="_100_1500_02" xr:uid="{00000000-0004-0000-2200-000000000000}"/>
    <hyperlink ref="K31" location="_P300345002" tooltip="Annexe 300 - Ligne 3450 \ Schedule - Line 3450" display="_P300345002" xr:uid="{00000000-0004-0000-2200-000001000000}"/>
  </hyperlinks>
  <printOptions horizontalCentered="1"/>
  <pageMargins left="0.97370078740157495" right="0.39370078740157499" top="0.59055118110236204" bottom="0.59055118110236204" header="0.31496062992126" footer="0.31496062992126"/>
  <pageSetup scale="73" orientation="landscape" r:id="rId1"/>
  <ignoredErrors>
    <ignoredError sqref="B16:B20 B22 B12:B15 A10:D10 H10:L10 F10:G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22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2200-000001000000}">
            <xm:f>'\Coopératives\[Formulaire COOP_ 2015_VF_1.1.1.xlsx]Feuil1'!#REF!=0</xm:f>
            <x14:dxf>
              <font>
                <color theme="0"/>
              </font>
            </x14:dxf>
          </x14:cfRule>
          <xm:sqref>A6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euil67">
    <tabColor theme="6" tint="0.39997558519241921"/>
  </sheetPr>
  <dimension ref="A1:T60"/>
  <sheetViews>
    <sheetView zoomScale="90" zoomScaleNormal="90" workbookViewId="0">
      <selection sqref="A1:D1"/>
    </sheetView>
  </sheetViews>
  <sheetFormatPr baseColWidth="10" defaultColWidth="0" defaultRowHeight="15" outlineLevelCol="1"/>
  <cols>
    <col min="1" max="1" width="37.5703125" style="1053" customWidth="1"/>
    <col min="2" max="2" width="29" style="1053" customWidth="1"/>
    <col min="3" max="3" width="5.7109375" style="1053" customWidth="1"/>
    <col min="4" max="4" width="16.85546875" style="1053" customWidth="1"/>
    <col min="5" max="6" width="19.28515625" style="1053" customWidth="1"/>
    <col min="7" max="7" width="1.42578125" style="1053" customWidth="1"/>
    <col min="8" max="8" width="53.5703125" style="929" hidden="1" customWidth="1" outlineLevel="1"/>
    <col min="9" max="9" width="45.42578125" style="929" hidden="1" customWidth="1" outlineLevel="1"/>
    <col min="10" max="10" width="10" style="1053" hidden="1" customWidth="1" collapsed="1"/>
    <col min="11" max="20" width="10" style="1053" hidden="1" customWidth="1"/>
    <col min="21" max="16384" width="5.7109375" style="1053" hidden="1"/>
  </cols>
  <sheetData>
    <row r="1" spans="1:20" ht="24" customHeight="1">
      <c r="A1" s="2542" t="str">
        <f>Identification!A14</f>
        <v>QUÉBEC CHARTERED COMPANY</v>
      </c>
      <c r="B1" s="2543"/>
      <c r="C1" s="2543"/>
      <c r="D1" s="2543"/>
      <c r="E1" s="951"/>
      <c r="F1" s="304" t="str">
        <f>Identification!A15</f>
        <v>ANNUAL STATEMENT</v>
      </c>
    </row>
    <row r="2" spans="1:20">
      <c r="A2" s="2530" t="str">
        <f>IF(Langue=0,"ANNEXE "&amp;'T des M - T of C'!A39,"SCHEDULE "&amp;'T des M - T of C'!A39)</f>
        <v>SCHEDULE 1610</v>
      </c>
      <c r="B2" s="2531"/>
      <c r="C2" s="2531"/>
      <c r="D2" s="2531"/>
      <c r="E2" s="2531"/>
      <c r="F2" s="2532"/>
    </row>
    <row r="3" spans="1:20" s="305" customFormat="1" ht="22.5" customHeight="1">
      <c r="A3" s="2533">
        <f>'300'!$A$3</f>
        <v>0</v>
      </c>
      <c r="B3" s="2534"/>
      <c r="C3" s="2534"/>
      <c r="D3" s="2534"/>
      <c r="E3" s="2534"/>
      <c r="F3" s="2535"/>
      <c r="H3" s="929"/>
      <c r="I3" s="929"/>
    </row>
    <row r="4" spans="1:20" s="305" customFormat="1" ht="22.5" customHeight="1">
      <c r="A4" s="2536" t="str">
        <f>UPPER('T des M - T of C'!B39)</f>
        <v>FAIR VALUE OF DERIVATIVE FINANCIAL INSTRUMENTS</v>
      </c>
      <c r="B4" s="2537"/>
      <c r="C4" s="2537"/>
      <c r="D4" s="2537"/>
      <c r="E4" s="2537"/>
      <c r="F4" s="2538"/>
      <c r="H4" s="929"/>
      <c r="I4" s="929"/>
    </row>
    <row r="5" spans="1:20" s="305" customFormat="1" ht="22.5" customHeight="1">
      <c r="A5" s="2539" t="str">
        <f>IF(Langue=0,"au "&amp;Identification!J19,"As at "&amp;Identification!J19)</f>
        <v xml:space="preserve">As at </v>
      </c>
      <c r="B5" s="2540"/>
      <c r="C5" s="2540"/>
      <c r="D5" s="2540"/>
      <c r="E5" s="2540"/>
      <c r="F5" s="2541"/>
      <c r="H5" s="929"/>
      <c r="I5" s="929"/>
    </row>
    <row r="6" spans="1:20">
      <c r="A6" s="2088" t="str">
        <f>IF(Langue=0,H6,I6)</f>
        <v>($000)</v>
      </c>
      <c r="B6" s="2089"/>
      <c r="C6" s="2089"/>
      <c r="D6" s="2089"/>
      <c r="E6" s="2089"/>
      <c r="F6" s="2090"/>
      <c r="H6" s="929" t="s">
        <v>325</v>
      </c>
      <c r="I6" s="157" t="s">
        <v>970</v>
      </c>
    </row>
    <row r="7" spans="1:20" ht="11.25" customHeight="1">
      <c r="A7" s="2547"/>
      <c r="B7" s="2548"/>
      <c r="C7" s="2548"/>
      <c r="D7" s="2548"/>
      <c r="E7" s="2548"/>
      <c r="F7" s="2549"/>
      <c r="I7" s="157"/>
    </row>
    <row r="8" spans="1:20" ht="15" customHeight="1">
      <c r="A8" s="2550" t="str">
        <f>IF(Langue=0,H57,I57)</f>
        <v>CATEGORY</v>
      </c>
      <c r="B8" s="2551"/>
      <c r="C8" s="2552"/>
      <c r="D8" s="2430" t="str">
        <f>IF(Langue=0,H58,I58)</f>
        <v>Notional Amount</v>
      </c>
      <c r="E8" s="2430" t="str">
        <f>IF(Langue=0,H59,I59)</f>
        <v>Assets</v>
      </c>
      <c r="F8" s="2430" t="str">
        <f>IF(Langue=0,H60,I60)</f>
        <v>Liabilities</v>
      </c>
      <c r="I8" s="157"/>
      <c r="J8" s="193"/>
      <c r="K8" s="193"/>
      <c r="L8" s="2526"/>
      <c r="M8" s="2524"/>
      <c r="N8" s="2524"/>
      <c r="O8" s="2525"/>
      <c r="P8" s="2525"/>
      <c r="Q8" s="2525"/>
      <c r="R8" s="2526"/>
      <c r="S8" s="2524"/>
      <c r="T8" s="2524"/>
    </row>
    <row r="9" spans="1:20" ht="31.5" customHeight="1">
      <c r="A9" s="2536"/>
      <c r="B9" s="2537"/>
      <c r="C9" s="2538"/>
      <c r="D9" s="2431"/>
      <c r="E9" s="2431"/>
      <c r="F9" s="2431"/>
      <c r="I9" s="157"/>
      <c r="J9" s="193"/>
      <c r="K9" s="193"/>
      <c r="L9" s="2526"/>
      <c r="M9" s="2524"/>
      <c r="N9" s="2524"/>
      <c r="O9" s="2525"/>
      <c r="P9" s="2525"/>
      <c r="Q9" s="2525"/>
      <c r="R9" s="2526"/>
      <c r="S9" s="2524"/>
      <c r="T9" s="2524"/>
    </row>
    <row r="10" spans="1:20" ht="15" customHeight="1">
      <c r="A10" s="2553"/>
      <c r="B10" s="2554"/>
      <c r="C10" s="2555"/>
      <c r="D10" s="287" t="s">
        <v>377</v>
      </c>
      <c r="E10" s="287" t="s">
        <v>376</v>
      </c>
      <c r="F10" s="287" t="s">
        <v>378</v>
      </c>
      <c r="I10" s="157"/>
      <c r="J10" s="193"/>
      <c r="K10" s="193"/>
      <c r="L10" s="1055"/>
      <c r="M10" s="1055"/>
      <c r="N10" s="1055"/>
      <c r="O10" s="2525"/>
      <c r="P10" s="2525"/>
      <c r="Q10" s="2525"/>
      <c r="R10" s="1055"/>
      <c r="S10" s="1055"/>
      <c r="T10" s="1055"/>
    </row>
    <row r="11" spans="1:20" ht="22.5" customHeight="1">
      <c r="A11" s="2558" t="str">
        <f>IF(Langue=0,H11,I11)</f>
        <v>DESIGNATED AS CASH FLOW HEDGES</v>
      </c>
      <c r="B11" s="2559"/>
      <c r="C11" s="2559"/>
      <c r="D11" s="2559"/>
      <c r="E11" s="2559"/>
      <c r="F11" s="2560"/>
      <c r="H11" s="929" t="s">
        <v>632</v>
      </c>
      <c r="I11" s="157" t="s">
        <v>1701</v>
      </c>
      <c r="J11" s="129"/>
      <c r="K11" s="129"/>
      <c r="L11" s="129"/>
      <c r="M11" s="129"/>
      <c r="N11" s="129"/>
      <c r="O11" s="129"/>
      <c r="P11" s="129"/>
      <c r="Q11" s="129"/>
      <c r="R11" s="129"/>
      <c r="S11" s="129"/>
      <c r="T11" s="129"/>
    </row>
    <row r="12" spans="1:20" ht="15.75" customHeight="1">
      <c r="A12" s="598" t="str">
        <f>IF(Langue=0,H12,I12)</f>
        <v>Fair Value Hedges</v>
      </c>
      <c r="B12" s="161"/>
      <c r="C12" s="56"/>
      <c r="F12" s="1054"/>
      <c r="H12" s="929" t="s">
        <v>633</v>
      </c>
      <c r="I12" s="157" t="s">
        <v>1439</v>
      </c>
    </row>
    <row r="13" spans="1:20" ht="15.75" customHeight="1">
      <c r="A13" s="599" t="str">
        <f>IF(Langue=0,H13,I13)</f>
        <v>Interest Rate Contracts</v>
      </c>
      <c r="B13" s="54"/>
      <c r="F13" s="1054"/>
      <c r="H13" s="929" t="s">
        <v>634</v>
      </c>
      <c r="I13" s="157" t="s">
        <v>1437</v>
      </c>
    </row>
    <row r="14" spans="1:20" ht="15.75" customHeight="1">
      <c r="A14" s="599" t="s">
        <v>119</v>
      </c>
      <c r="B14" s="54"/>
      <c r="C14" s="526" t="s">
        <v>194</v>
      </c>
      <c r="D14" s="1278"/>
      <c r="E14" s="1278"/>
      <c r="F14" s="1279"/>
      <c r="I14" s="157"/>
    </row>
    <row r="15" spans="1:20" ht="15.75" customHeight="1">
      <c r="A15" s="599" t="str">
        <f>IF(Langue=0,H15,I15)</f>
        <v>Foreign Exchange Contracts</v>
      </c>
      <c r="B15" s="64"/>
      <c r="C15" s="55"/>
      <c r="D15" s="373"/>
      <c r="E15" s="373"/>
      <c r="F15" s="427"/>
      <c r="G15" s="306"/>
      <c r="H15" s="929" t="s">
        <v>635</v>
      </c>
      <c r="I15" s="157" t="s">
        <v>1435</v>
      </c>
    </row>
    <row r="16" spans="1:20" ht="15.75" customHeight="1">
      <c r="A16" s="599" t="str">
        <f>IF(Langue=0,H16,I16)</f>
        <v>Future Foreign Exchange Contracts</v>
      </c>
      <c r="B16" s="54"/>
      <c r="C16" s="526" t="s">
        <v>195</v>
      </c>
      <c r="D16" s="1240"/>
      <c r="E16" s="1240"/>
      <c r="F16" s="1241"/>
      <c r="H16" s="929" t="s">
        <v>636</v>
      </c>
      <c r="I16" s="157" t="s">
        <v>1436</v>
      </c>
    </row>
    <row r="17" spans="1:9" ht="15.75" customHeight="1">
      <c r="A17" s="599" t="str">
        <f>IF(Langue=0,H17,I17)</f>
        <v>Foreign Exchange Swaps</v>
      </c>
      <c r="B17" s="54"/>
      <c r="C17" s="526" t="s">
        <v>200</v>
      </c>
      <c r="D17" s="1240"/>
      <c r="E17" s="1240"/>
      <c r="F17" s="1241"/>
      <c r="H17" s="929" t="s">
        <v>118</v>
      </c>
      <c r="I17" s="157" t="s">
        <v>1434</v>
      </c>
    </row>
    <row r="18" spans="1:9" ht="15.75" customHeight="1">
      <c r="A18" s="600" t="s">
        <v>1509</v>
      </c>
      <c r="B18" s="161"/>
      <c r="C18" s="526" t="s">
        <v>637</v>
      </c>
      <c r="D18" s="1280">
        <f>SUM(D14:D17)</f>
        <v>0</v>
      </c>
      <c r="E18" s="1280">
        <f>SUM(E14:E17)</f>
        <v>0</v>
      </c>
      <c r="F18" s="1281">
        <f>SUM(F14:F17)</f>
        <v>0</v>
      </c>
      <c r="I18" s="157"/>
    </row>
    <row r="19" spans="1:9" ht="15.75" customHeight="1">
      <c r="A19" s="598" t="str">
        <f>IF(Langue=0,H19,I19)</f>
        <v>Cash Flow Hedges</v>
      </c>
      <c r="B19" s="161"/>
      <c r="C19" s="56"/>
      <c r="D19" s="374"/>
      <c r="E19" s="374"/>
      <c r="F19" s="428"/>
      <c r="H19" s="929" t="s">
        <v>638</v>
      </c>
      <c r="I19" s="157" t="s">
        <v>1440</v>
      </c>
    </row>
    <row r="20" spans="1:9" ht="15.75" customHeight="1">
      <c r="A20" s="914" t="str">
        <f>A13</f>
        <v>Interest Rate Contracts</v>
      </c>
      <c r="B20" s="54"/>
      <c r="D20" s="374"/>
      <c r="E20" s="374"/>
      <c r="F20" s="428"/>
      <c r="I20" s="157"/>
    </row>
    <row r="21" spans="1:9" ht="15.75" customHeight="1">
      <c r="A21" s="914" t="s">
        <v>119</v>
      </c>
      <c r="B21" s="54"/>
      <c r="C21" s="526" t="s">
        <v>347</v>
      </c>
      <c r="D21" s="1240"/>
      <c r="E21" s="1240"/>
      <c r="F21" s="1241"/>
      <c r="I21" s="157"/>
    </row>
    <row r="22" spans="1:9" ht="15.75" customHeight="1">
      <c r="A22" s="914" t="str">
        <f>A15</f>
        <v>Foreign Exchange Contracts</v>
      </c>
      <c r="B22" s="64"/>
      <c r="C22" s="526" t="s">
        <v>181</v>
      </c>
      <c r="D22" s="1240"/>
      <c r="E22" s="1240"/>
      <c r="F22" s="1241"/>
      <c r="G22" s="306"/>
      <c r="I22" s="157"/>
    </row>
    <row r="23" spans="1:9" ht="15.75" customHeight="1">
      <c r="A23" s="914" t="str">
        <f>A16</f>
        <v>Future Foreign Exchange Contracts</v>
      </c>
      <c r="B23" s="54"/>
      <c r="C23" s="526" t="s">
        <v>188</v>
      </c>
      <c r="D23" s="1240"/>
      <c r="E23" s="1240"/>
      <c r="F23" s="1241"/>
      <c r="I23" s="157"/>
    </row>
    <row r="24" spans="1:9" ht="15.75" customHeight="1">
      <c r="A24" s="914" t="str">
        <f>A17</f>
        <v>Foreign Exchange Swaps</v>
      </c>
      <c r="B24" s="54"/>
      <c r="C24" s="526" t="s">
        <v>191</v>
      </c>
      <c r="D24" s="1240"/>
      <c r="E24" s="1240"/>
      <c r="F24" s="1241"/>
      <c r="I24" s="157"/>
    </row>
    <row r="25" spans="1:9">
      <c r="A25" s="601"/>
      <c r="B25" s="429"/>
      <c r="C25" s="526" t="s">
        <v>396</v>
      </c>
      <c r="D25" s="1282">
        <f>SUM(D21:D24)</f>
        <v>0</v>
      </c>
      <c r="E25" s="1282">
        <f>SUM(E21:E24)</f>
        <v>0</v>
      </c>
      <c r="F25" s="1283">
        <f>SUM(F21:F24)</f>
        <v>0</v>
      </c>
      <c r="I25" s="157"/>
    </row>
    <row r="26" spans="1:9">
      <c r="A26" s="2556" t="str">
        <f>IF(Langue=0,H26,I26)</f>
        <v>TOTAL DESIGNATED AS CASH FLOW HEDGES</v>
      </c>
      <c r="B26" s="2557"/>
      <c r="C26" s="526" t="s">
        <v>386</v>
      </c>
      <c r="D26" s="1280">
        <f>SUM(D18+D25)</f>
        <v>0</v>
      </c>
      <c r="E26" s="1280">
        <f>SUM(E18+E25)</f>
        <v>0</v>
      </c>
      <c r="F26" s="1281">
        <f>SUM(F18+F25)</f>
        <v>0</v>
      </c>
      <c r="H26" s="929" t="s">
        <v>961</v>
      </c>
      <c r="I26" s="157" t="s">
        <v>1702</v>
      </c>
    </row>
    <row r="27" spans="1:9" ht="22.5" customHeight="1">
      <c r="A27" s="2556" t="str">
        <f>IF(Langue=0,H27,I27)</f>
        <v>DESIGNATED FOR TRADING</v>
      </c>
      <c r="B27" s="2561"/>
      <c r="C27" s="2559"/>
      <c r="D27" s="2561"/>
      <c r="E27" s="2561"/>
      <c r="F27" s="2557"/>
      <c r="H27" s="929" t="s">
        <v>639</v>
      </c>
      <c r="I27" s="157" t="s">
        <v>1703</v>
      </c>
    </row>
    <row r="28" spans="1:9" ht="15.75" customHeight="1">
      <c r="A28" s="915" t="str">
        <f>IF(Langue=0,H28,I28)</f>
        <v>Interest Rate Contracts</v>
      </c>
      <c r="B28" s="161"/>
      <c r="D28" s="374"/>
      <c r="E28" s="374"/>
      <c r="F28" s="428"/>
      <c r="H28" s="929" t="s">
        <v>634</v>
      </c>
      <c r="I28" s="157" t="s">
        <v>1437</v>
      </c>
    </row>
    <row r="29" spans="1:9" ht="15.75" customHeight="1">
      <c r="A29" s="914" t="s">
        <v>119</v>
      </c>
      <c r="B29" s="54"/>
      <c r="C29" s="449">
        <v>110</v>
      </c>
      <c r="D29" s="1240"/>
      <c r="E29" s="1240"/>
      <c r="F29" s="1241"/>
      <c r="I29" s="157"/>
    </row>
    <row r="30" spans="1:9" ht="15.75" customHeight="1">
      <c r="A30" s="914" t="str">
        <f>A20</f>
        <v>Interest Rate Contracts</v>
      </c>
      <c r="B30" s="54"/>
      <c r="C30" s="449">
        <v>120</v>
      </c>
      <c r="D30" s="1240"/>
      <c r="E30" s="1240"/>
      <c r="F30" s="1241"/>
      <c r="I30" s="157"/>
    </row>
    <row r="31" spans="1:9" ht="15.75" customHeight="1">
      <c r="A31" s="914" t="str">
        <f>IF(Langue=0,H31,I31)</f>
        <v>Future Contracts</v>
      </c>
      <c r="B31" s="54"/>
      <c r="C31" s="449">
        <v>130</v>
      </c>
      <c r="D31" s="1240"/>
      <c r="E31" s="1240"/>
      <c r="F31" s="1241"/>
      <c r="H31" s="929" t="s">
        <v>229</v>
      </c>
      <c r="I31" s="157" t="s">
        <v>1438</v>
      </c>
    </row>
    <row r="32" spans="1:9" ht="15.75" customHeight="1">
      <c r="A32" s="914" t="str">
        <f>IF(Langue=0,H32,I32)</f>
        <v>Options Purchased</v>
      </c>
      <c r="B32" s="161"/>
      <c r="C32" s="449">
        <v>140</v>
      </c>
      <c r="D32" s="1240"/>
      <c r="E32" s="1240"/>
      <c r="F32" s="1241"/>
      <c r="H32" s="929" t="s">
        <v>625</v>
      </c>
      <c r="I32" s="157" t="s">
        <v>1705</v>
      </c>
    </row>
    <row r="33" spans="1:9" ht="15.75" customHeight="1">
      <c r="A33" s="914" t="str">
        <f>IF(Langue=0,H33,I33)</f>
        <v>Options Sold</v>
      </c>
      <c r="B33" s="54"/>
      <c r="C33" s="449">
        <v>150</v>
      </c>
      <c r="D33" s="1240"/>
      <c r="E33" s="1240"/>
      <c r="F33" s="1241"/>
      <c r="H33" s="929" t="s">
        <v>626</v>
      </c>
      <c r="I33" s="157" t="s">
        <v>1704</v>
      </c>
    </row>
    <row r="34" spans="1:9" ht="15.75" customHeight="1">
      <c r="A34" s="916"/>
      <c r="B34" s="161"/>
      <c r="C34" s="449">
        <v>199</v>
      </c>
      <c r="D34" s="1274">
        <f>SUM(D29:D33)</f>
        <v>0</v>
      </c>
      <c r="E34" s="1284">
        <f>SUM(E29:E33)</f>
        <v>0</v>
      </c>
      <c r="F34" s="1285">
        <f>SUM(F29:F33)</f>
        <v>0</v>
      </c>
      <c r="I34" s="157"/>
    </row>
    <row r="35" spans="1:9" ht="15.75" customHeight="1">
      <c r="A35" s="915" t="str">
        <f>IF(Langue=0,H35,I35)</f>
        <v>Foreign Exchange Forward Contracts</v>
      </c>
      <c r="B35" s="161"/>
      <c r="D35" s="374"/>
      <c r="E35" s="374"/>
      <c r="F35" s="428"/>
      <c r="H35" s="929" t="s">
        <v>636</v>
      </c>
      <c r="I35" s="307" t="s">
        <v>2280</v>
      </c>
    </row>
    <row r="36" spans="1:9" ht="15.75" customHeight="1">
      <c r="A36" s="914" t="str">
        <f>A16</f>
        <v>Future Foreign Exchange Contracts</v>
      </c>
      <c r="B36" s="54"/>
      <c r="C36" s="449">
        <v>210</v>
      </c>
      <c r="D36" s="1240"/>
      <c r="E36" s="1240"/>
      <c r="F36" s="1241"/>
      <c r="I36" s="157"/>
    </row>
    <row r="37" spans="1:9" ht="15.75" customHeight="1">
      <c r="A37" s="914" t="str">
        <f>A17</f>
        <v>Foreign Exchange Swaps</v>
      </c>
      <c r="B37" s="54"/>
      <c r="C37" s="449">
        <v>220</v>
      </c>
      <c r="D37" s="1240"/>
      <c r="E37" s="1240"/>
      <c r="F37" s="1241"/>
      <c r="I37" s="157"/>
    </row>
    <row r="38" spans="1:9" ht="15.75" customHeight="1">
      <c r="A38" s="914" t="str">
        <f>A32</f>
        <v>Options Purchased</v>
      </c>
      <c r="B38" s="161"/>
      <c r="C38" s="449">
        <v>230</v>
      </c>
      <c r="D38" s="1240"/>
      <c r="E38" s="1240"/>
      <c r="F38" s="1241"/>
      <c r="I38" s="157"/>
    </row>
    <row r="39" spans="1:9" ht="15.75" customHeight="1">
      <c r="A39" s="914" t="str">
        <f>A33</f>
        <v>Options Sold</v>
      </c>
      <c r="B39" s="54"/>
      <c r="C39" s="449">
        <v>240</v>
      </c>
      <c r="D39" s="1240"/>
      <c r="E39" s="1240"/>
      <c r="F39" s="1241"/>
      <c r="I39" s="157"/>
    </row>
    <row r="40" spans="1:9" ht="15.75" customHeight="1">
      <c r="A40" s="916"/>
      <c r="B40" s="429"/>
      <c r="C40" s="602">
        <v>299</v>
      </c>
      <c r="D40" s="1284">
        <f>SUM(D36:D39)</f>
        <v>0</v>
      </c>
      <c r="E40" s="1284">
        <f>SUM(E36:E39)</f>
        <v>0</v>
      </c>
      <c r="F40" s="1285">
        <f>SUM(F36:F39)</f>
        <v>0</v>
      </c>
      <c r="I40" s="157"/>
    </row>
    <row r="41" spans="1:9" ht="21.75" customHeight="1">
      <c r="A41" s="2556" t="str">
        <f>IF(Langue=0,H41,I41)</f>
        <v>OTHER CONTRACTS</v>
      </c>
      <c r="B41" s="2561"/>
      <c r="C41" s="2559"/>
      <c r="D41" s="2561"/>
      <c r="E41" s="2561"/>
      <c r="F41" s="2557"/>
      <c r="H41" s="929" t="s">
        <v>628</v>
      </c>
      <c r="I41" s="157" t="s">
        <v>1441</v>
      </c>
    </row>
    <row r="42" spans="1:9" ht="15.75" customHeight="1">
      <c r="A42" s="914" t="s">
        <v>119</v>
      </c>
      <c r="B42" s="54"/>
      <c r="C42" s="449">
        <v>310</v>
      </c>
      <c r="D42" s="1240"/>
      <c r="E42" s="1240"/>
      <c r="F42" s="1241"/>
      <c r="I42" s="157"/>
    </row>
    <row r="43" spans="1:9" ht="15.75" customHeight="1">
      <c r="A43" s="914" t="str">
        <f>A31</f>
        <v>Future Contracts</v>
      </c>
      <c r="B43" s="54"/>
      <c r="C43" s="449">
        <v>320</v>
      </c>
      <c r="D43" s="1240"/>
      <c r="E43" s="1240"/>
      <c r="F43" s="1241"/>
      <c r="I43" s="157"/>
    </row>
    <row r="44" spans="1:9" ht="15.75" customHeight="1">
      <c r="A44" s="914" t="str">
        <f>A32</f>
        <v>Options Purchased</v>
      </c>
      <c r="B44" s="161"/>
      <c r="C44" s="449">
        <v>330</v>
      </c>
      <c r="D44" s="1240"/>
      <c r="E44" s="1240"/>
      <c r="F44" s="1241"/>
      <c r="I44" s="157"/>
    </row>
    <row r="45" spans="1:9" ht="15.75" customHeight="1">
      <c r="A45" s="914" t="str">
        <f>A33</f>
        <v>Options Sold</v>
      </c>
      <c r="B45" s="54"/>
      <c r="C45" s="449">
        <v>340</v>
      </c>
      <c r="D45" s="1240"/>
      <c r="E45" s="1240"/>
      <c r="F45" s="1241"/>
      <c r="I45" s="157"/>
    </row>
    <row r="46" spans="1:9" ht="15.75" customHeight="1">
      <c r="A46" s="601"/>
      <c r="B46" s="429"/>
      <c r="C46" s="449">
        <v>399</v>
      </c>
      <c r="D46" s="1286">
        <f>SUM(D42:D45)</f>
        <v>0</v>
      </c>
      <c r="E46" s="1286">
        <f>SUM(E42:E45)</f>
        <v>0</v>
      </c>
      <c r="F46" s="1287">
        <f>SUM(F42:F45)</f>
        <v>0</v>
      </c>
      <c r="I46" s="157"/>
    </row>
    <row r="47" spans="1:9" s="308" customFormat="1" ht="22.5" customHeight="1">
      <c r="A47" s="1048" t="str">
        <f>IF(Langue=0,H47,I47)</f>
        <v>TOTAL DESIGNATED FOR TRADING</v>
      </c>
      <c r="B47" s="430"/>
      <c r="C47" s="527">
        <v>499</v>
      </c>
      <c r="D47" s="1288">
        <f>+D34+D40+D46</f>
        <v>0</v>
      </c>
      <c r="E47" s="1288">
        <f>+E34+E40+E46</f>
        <v>0</v>
      </c>
      <c r="F47" s="1289">
        <f>+F34+F40+F46</f>
        <v>0</v>
      </c>
      <c r="H47" s="929" t="s">
        <v>962</v>
      </c>
      <c r="I47" s="157" t="s">
        <v>1706</v>
      </c>
    </row>
    <row r="48" spans="1:9" ht="11.25" customHeight="1">
      <c r="A48" s="2562"/>
      <c r="B48" s="2564"/>
      <c r="C48" s="2565"/>
      <c r="D48" s="2564"/>
      <c r="E48" s="2564"/>
      <c r="F48" s="2563"/>
      <c r="I48" s="157"/>
    </row>
    <row r="49" spans="1:9" ht="30" customHeight="1">
      <c r="A49" s="2562" t="str">
        <f>IF(Langue=0,H49,I49)</f>
        <v>Total Derivaties before Adjustment for Master Netting Agreements</v>
      </c>
      <c r="B49" s="2563"/>
      <c r="C49" s="527">
        <v>599</v>
      </c>
      <c r="D49" s="1284">
        <f>+D26+D47</f>
        <v>0</v>
      </c>
      <c r="E49" s="1290">
        <f>+E26+E47</f>
        <v>0</v>
      </c>
      <c r="F49" s="1291">
        <f>+F26+F47</f>
        <v>0</v>
      </c>
      <c r="H49" s="936" t="s">
        <v>640</v>
      </c>
      <c r="I49" s="261" t="s">
        <v>2281</v>
      </c>
    </row>
    <row r="50" spans="1:9" ht="11.25" customHeight="1">
      <c r="A50" s="2527"/>
      <c r="B50" s="2528"/>
      <c r="C50" s="2528"/>
      <c r="D50" s="2528"/>
      <c r="E50" s="2528"/>
      <c r="F50" s="2529"/>
      <c r="I50" s="157"/>
    </row>
    <row r="51" spans="1:9">
      <c r="A51" s="603" t="str">
        <f>IF(Langue=0,H51,I51)</f>
        <v>Less: Adjustment for master netting agreements</v>
      </c>
      <c r="B51" s="431"/>
      <c r="C51" s="375">
        <v>650</v>
      </c>
      <c r="D51" s="1278"/>
      <c r="E51" s="1278"/>
      <c r="F51" s="1279"/>
      <c r="H51" s="929" t="s">
        <v>641</v>
      </c>
      <c r="I51" s="157" t="s">
        <v>2282</v>
      </c>
    </row>
    <row r="52" spans="1:9">
      <c r="A52" s="2568"/>
      <c r="B52" s="2569"/>
      <c r="C52" s="2570"/>
      <c r="D52" s="2569"/>
      <c r="E52" s="2569"/>
      <c r="F52" s="2571"/>
      <c r="I52" s="157"/>
    </row>
    <row r="53" spans="1:9" ht="31.5" customHeight="1">
      <c r="A53" s="2566" t="str">
        <f>IF(Langue=0,H53,I53)</f>
        <v>Total Net of Adjustment for Master Netting Agreements</v>
      </c>
      <c r="B53" s="2567"/>
      <c r="C53" s="375">
        <v>699</v>
      </c>
      <c r="D53" s="1290">
        <f>+D49-D51</f>
        <v>0</v>
      </c>
      <c r="E53" s="1459">
        <f>+E49-E51</f>
        <v>0</v>
      </c>
      <c r="F53" s="1214">
        <f>+F49-F51</f>
        <v>0</v>
      </c>
      <c r="H53" s="936" t="s">
        <v>642</v>
      </c>
      <c r="I53" s="157" t="s">
        <v>2283</v>
      </c>
    </row>
    <row r="54" spans="1:9">
      <c r="A54" s="604"/>
      <c r="B54" s="74"/>
      <c r="F54" s="1054"/>
      <c r="I54" s="157"/>
    </row>
    <row r="55" spans="1:9">
      <c r="A55" s="2544">
        <f>+'1500'!A36:L36+1</f>
        <v>47</v>
      </c>
      <c r="B55" s="2545"/>
      <c r="C55" s="2545"/>
      <c r="D55" s="2545"/>
      <c r="E55" s="2545"/>
      <c r="F55" s="2546"/>
      <c r="I55" s="157"/>
    </row>
    <row r="56" spans="1:9">
      <c r="F56" s="1592"/>
      <c r="I56" s="157"/>
    </row>
    <row r="57" spans="1:9">
      <c r="H57" s="950" t="s">
        <v>91</v>
      </c>
      <c r="I57" s="174" t="s">
        <v>1708</v>
      </c>
    </row>
    <row r="58" spans="1:9">
      <c r="H58" s="928" t="s">
        <v>616</v>
      </c>
      <c r="I58" s="398" t="s">
        <v>1707</v>
      </c>
    </row>
    <row r="59" spans="1:9">
      <c r="H59" s="928" t="s">
        <v>630</v>
      </c>
      <c r="I59" s="398" t="s">
        <v>1427</v>
      </c>
    </row>
    <row r="60" spans="1:9">
      <c r="H60" s="1019" t="s">
        <v>631</v>
      </c>
      <c r="I60" s="639" t="s">
        <v>1428</v>
      </c>
    </row>
  </sheetData>
  <sheetProtection algorithmName="SHA-512" hashValue="G4d+/ubxc0s9JZbl9EBv86gZH9wqqN02I4fitzTCpTER6+zv2nqDVVbUGMhXHmVR13Ykds5Uek7c/fbXBhx3ww==" saltValue="NBUiJuB9ugLu5+aW2g+ebQ==" spinCount="100000" sheet="1" objects="1" scenarios="1"/>
  <mergeCells count="28">
    <mergeCell ref="A1:D1"/>
    <mergeCell ref="A55:F55"/>
    <mergeCell ref="A6:F6"/>
    <mergeCell ref="A7:F7"/>
    <mergeCell ref="A8:C10"/>
    <mergeCell ref="D8:D9"/>
    <mergeCell ref="E8:E9"/>
    <mergeCell ref="F8:F9"/>
    <mergeCell ref="A26:B26"/>
    <mergeCell ref="A11:F11"/>
    <mergeCell ref="A27:F27"/>
    <mergeCell ref="A41:F41"/>
    <mergeCell ref="A49:B49"/>
    <mergeCell ref="A48:F48"/>
    <mergeCell ref="A53:B53"/>
    <mergeCell ref="A52:F52"/>
    <mergeCell ref="L8:L9"/>
    <mergeCell ref="A50:F50"/>
    <mergeCell ref="A2:F2"/>
    <mergeCell ref="A3:F3"/>
    <mergeCell ref="A4:F4"/>
    <mergeCell ref="A5:F5"/>
    <mergeCell ref="T8:T9"/>
    <mergeCell ref="M8:M9"/>
    <mergeCell ref="N8:N9"/>
    <mergeCell ref="O8:Q10"/>
    <mergeCell ref="R8:R9"/>
    <mergeCell ref="S8:S9"/>
  </mergeCells>
  <conditionalFormatting sqref="B3:F3">
    <cfRule type="expression" dxfId="79" priority="25">
      <formula>#REF!=0</formula>
    </cfRule>
  </conditionalFormatting>
  <conditionalFormatting sqref="B5:F5">
    <cfRule type="expression" dxfId="78" priority="27">
      <formula>#REF!=0</formula>
    </cfRule>
  </conditionalFormatting>
  <conditionalFormatting sqref="A5">
    <cfRule type="expression" dxfId="77" priority="30">
      <formula>#REF!=0</formula>
    </cfRule>
  </conditionalFormatting>
  <conditionalFormatting sqref="A3">
    <cfRule type="expression" dxfId="76" priority="31">
      <formula>#REF!=0</formula>
    </cfRule>
  </conditionalFormatting>
  <hyperlinks>
    <hyperlink ref="E53" location="_P100161002" tooltip="Bilan - Ligne 1610 \ Balance Sheet - Line 1610" display="_100_1610_02" xr:uid="{00000000-0004-0000-2300-000000000000}"/>
    <hyperlink ref="F53" location="_P100220002" tooltip="Bilan - Ligne 2200 \ Balance Sheet - Line 2200" display="_P100220002" xr:uid="{00000000-0004-0000-2300-000001000000}"/>
  </hyperlinks>
  <printOptions horizontalCentered="1"/>
  <pageMargins left="0.39370078740157499" right="0.39370078740157499" top="1.1105511811023601" bottom="0.59055118110236204" header="0.31496062992126" footer="0.31496062992126"/>
  <pageSetup scale="7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0000000-000E-0000-2300-000001000000}">
            <xm:f>'\Coopératives\[Formulaire COOP_ 2015_VF_1.1.1.xlsx]Feuil1'!#REF!=0</xm:f>
            <x14:dxf>
              <font>
                <color theme="0"/>
              </font>
            </x14:dxf>
          </x14:cfRule>
          <xm:sqref>A6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euil68">
    <tabColor rgb="FF92D050"/>
  </sheetPr>
  <dimension ref="A1:L49"/>
  <sheetViews>
    <sheetView zoomScale="90" zoomScaleNormal="90" workbookViewId="0">
      <selection sqref="A1:F1"/>
    </sheetView>
  </sheetViews>
  <sheetFormatPr baseColWidth="10" defaultColWidth="0" defaultRowHeight="15" outlineLevelCol="1"/>
  <cols>
    <col min="1" max="1" width="32.85546875" style="1053" customWidth="1"/>
    <col min="2" max="2" width="23.85546875" style="1053" customWidth="1"/>
    <col min="3" max="3" width="5.7109375" style="1053" customWidth="1"/>
    <col min="4" max="4" width="14.85546875" style="1053" customWidth="1"/>
    <col min="5" max="5" width="14.5703125" style="1053" customWidth="1"/>
    <col min="6" max="6" width="16.42578125" style="1053" customWidth="1"/>
    <col min="7" max="7" width="15" style="1053" customWidth="1"/>
    <col min="8" max="8" width="19.28515625" style="1053" customWidth="1"/>
    <col min="9" max="9" width="1.42578125" style="1053" customWidth="1"/>
    <col min="10" max="10" width="42.42578125" style="190" hidden="1" customWidth="1" outlineLevel="1"/>
    <col min="11" max="11" width="52.42578125" style="1053" hidden="1" customWidth="1" outlineLevel="1"/>
    <col min="12" max="12" width="0" style="1053" hidden="1" customWidth="1" collapsed="1"/>
    <col min="13" max="16384" width="5.7109375" style="1053" hidden="1"/>
  </cols>
  <sheetData>
    <row r="1" spans="1:11" ht="24" customHeight="1">
      <c r="A1" s="2542" t="str">
        <f>Identification!A14</f>
        <v>QUÉBEC CHARTERED COMPANY</v>
      </c>
      <c r="B1" s="2543"/>
      <c r="C1" s="2543"/>
      <c r="D1" s="2543"/>
      <c r="E1" s="2543"/>
      <c r="F1" s="2543"/>
      <c r="G1" s="951"/>
      <c r="H1" s="232" t="str">
        <f>Identification!A15</f>
        <v>ANNUAL STATEMENT</v>
      </c>
      <c r="I1" s="136"/>
    </row>
    <row r="2" spans="1:11">
      <c r="A2" s="2530" t="str">
        <f>IF(Langue=0,"ANNEXE "&amp;'T des M - T of C'!A40,"SCHEDULE "&amp;'T des M - T of C'!A40)</f>
        <v>SCHEDULE 1610.1</v>
      </c>
      <c r="B2" s="2531"/>
      <c r="C2" s="2531"/>
      <c r="D2" s="2531"/>
      <c r="E2" s="2531"/>
      <c r="F2" s="2531"/>
      <c r="G2" s="2531"/>
      <c r="H2" s="2532"/>
    </row>
    <row r="3" spans="1:11" ht="22.5" customHeight="1">
      <c r="A3" s="2533">
        <f>'300'!$A$3</f>
        <v>0</v>
      </c>
      <c r="B3" s="2534"/>
      <c r="C3" s="2534"/>
      <c r="D3" s="2534"/>
      <c r="E3" s="2534"/>
      <c r="F3" s="2534"/>
      <c r="G3" s="2534"/>
      <c r="H3" s="2535"/>
    </row>
    <row r="4" spans="1:11" ht="39.75" customHeight="1">
      <c r="A4" s="2572" t="str">
        <f>UPPER(+'T des M - T of C'!B40)</f>
        <v>MATURITY OF NOTIONAL AMOUNTS OF CREDIT</v>
      </c>
      <c r="B4" s="2573"/>
      <c r="C4" s="2573"/>
      <c r="D4" s="2573"/>
      <c r="E4" s="2573"/>
      <c r="F4" s="2573"/>
      <c r="G4" s="2573"/>
      <c r="H4" s="2574"/>
    </row>
    <row r="5" spans="1:11" ht="22.5" customHeight="1">
      <c r="A5" s="2536" t="str">
        <f>IF(Langue=0,"au "&amp;Identification!J19,"As at "&amp;Identification!J19)</f>
        <v xml:space="preserve">As at </v>
      </c>
      <c r="B5" s="2537"/>
      <c r="C5" s="2537"/>
      <c r="D5" s="2537"/>
      <c r="E5" s="2537"/>
      <c r="F5" s="2537"/>
      <c r="G5" s="2537"/>
      <c r="H5" s="2538"/>
    </row>
    <row r="6" spans="1:11" ht="15" customHeight="1">
      <c r="A6" s="2088" t="str">
        <f>IF(Langue=0,J6,K6)</f>
        <v>($000)</v>
      </c>
      <c r="B6" s="2089"/>
      <c r="C6" s="2089"/>
      <c r="D6" s="2089"/>
      <c r="E6" s="2089"/>
      <c r="F6" s="2089"/>
      <c r="G6" s="2089"/>
      <c r="H6" s="2090"/>
      <c r="J6" s="116" t="s">
        <v>325</v>
      </c>
      <c r="K6" s="258" t="s">
        <v>970</v>
      </c>
    </row>
    <row r="7" spans="1:11" ht="11.25" customHeight="1">
      <c r="A7" s="2191"/>
      <c r="B7" s="2192"/>
      <c r="C7" s="2192"/>
      <c r="D7" s="2192"/>
      <c r="E7" s="2192"/>
      <c r="F7" s="2192"/>
      <c r="G7" s="2192"/>
      <c r="H7" s="2193"/>
    </row>
    <row r="8" spans="1:11" ht="15" customHeight="1">
      <c r="A8" s="2550" t="str">
        <f>IF(Langue=0,J43,K43)</f>
        <v>CATEGORY</v>
      </c>
      <c r="B8" s="2551"/>
      <c r="C8" s="2552"/>
      <c r="D8" s="2579" t="str">
        <f>IF(Langue=0,J44,K44)</f>
        <v>Maturity</v>
      </c>
      <c r="E8" s="2580"/>
      <c r="F8" s="2580"/>
      <c r="G8" s="2581"/>
      <c r="H8" s="2430" t="str">
        <f>IF(Langue=0,J49,K49)</f>
        <v>Notional Amount</v>
      </c>
    </row>
    <row r="9" spans="1:11" ht="51" customHeight="1">
      <c r="A9" s="2536"/>
      <c r="B9" s="2537"/>
      <c r="C9" s="2538"/>
      <c r="D9" s="1035" t="str">
        <f>IF(Langue=0,J45,K45)</f>
        <v>Less 1 Yr</v>
      </c>
      <c r="E9" s="1035" t="str">
        <f>IF(Langue=0,J46,K46)</f>
        <v>1 + - 3 Yrs.</v>
      </c>
      <c r="F9" s="1035" t="str">
        <f>IF(Langue=0,J47,K47)</f>
        <v>3 + - 5 Yrs.</v>
      </c>
      <c r="G9" s="1035" t="str">
        <f>IF(Langue=0,J48,K48)</f>
        <v>5 + Yrs.</v>
      </c>
      <c r="H9" s="2431"/>
    </row>
    <row r="10" spans="1:11">
      <c r="A10" s="2553"/>
      <c r="B10" s="2554"/>
      <c r="C10" s="2555"/>
      <c r="D10" s="287" t="s">
        <v>377</v>
      </c>
      <c r="E10" s="287" t="s">
        <v>376</v>
      </c>
      <c r="F10" s="287" t="s">
        <v>378</v>
      </c>
      <c r="G10" s="287" t="s">
        <v>379</v>
      </c>
      <c r="H10" s="287" t="s">
        <v>380</v>
      </c>
    </row>
    <row r="11" spans="1:11" ht="22.5" customHeight="1">
      <c r="A11" s="2558" t="str">
        <f t="shared" ref="A11:A18" si="0">IF(Langue=0,J11,K11)</f>
        <v>INTEREST RATE CONTRACTS</v>
      </c>
      <c r="B11" s="2559"/>
      <c r="C11" s="2559"/>
      <c r="D11" s="2559"/>
      <c r="E11" s="2559"/>
      <c r="F11" s="2559"/>
      <c r="G11" s="2559"/>
      <c r="H11" s="2560"/>
      <c r="J11" s="160" t="s">
        <v>116</v>
      </c>
      <c r="K11" s="191" t="s">
        <v>1444</v>
      </c>
    </row>
    <row r="12" spans="1:11" ht="15.75" customHeight="1">
      <c r="A12" s="598" t="str">
        <f t="shared" si="0"/>
        <v>Over-the-counter contracts</v>
      </c>
      <c r="B12" s="161"/>
      <c r="C12" s="1056"/>
      <c r="D12" s="1056"/>
      <c r="E12" s="1056"/>
      <c r="F12" s="1056"/>
      <c r="G12" s="1056"/>
      <c r="H12" s="1057"/>
      <c r="J12" s="1069" t="s">
        <v>621</v>
      </c>
      <c r="K12" s="159" t="s">
        <v>1713</v>
      </c>
    </row>
    <row r="13" spans="1:11" ht="15.75" customHeight="1">
      <c r="A13" s="599" t="str">
        <f t="shared" si="0"/>
        <v>Interest Rate Swaps</v>
      </c>
      <c r="B13" s="54"/>
      <c r="C13" s="526" t="s">
        <v>385</v>
      </c>
      <c r="D13" s="1292"/>
      <c r="E13" s="1292"/>
      <c r="F13" s="1292"/>
      <c r="G13" s="1292"/>
      <c r="H13" s="1283">
        <f>SUM(D13:G13)</f>
        <v>0</v>
      </c>
      <c r="J13" s="190" t="s">
        <v>622</v>
      </c>
      <c r="K13" s="192" t="s">
        <v>1445</v>
      </c>
    </row>
    <row r="14" spans="1:11" ht="15.75" customHeight="1">
      <c r="A14" s="599" t="str">
        <f t="shared" si="0"/>
        <v>Forward Rate Agreements</v>
      </c>
      <c r="B14" s="54"/>
      <c r="C14" s="526" t="s">
        <v>194</v>
      </c>
      <c r="D14" s="1293"/>
      <c r="E14" s="1293"/>
      <c r="F14" s="1293"/>
      <c r="G14" s="1293"/>
      <c r="H14" s="1281">
        <f>SUM(D14:G14)</f>
        <v>0</v>
      </c>
      <c r="J14" s="190" t="s">
        <v>623</v>
      </c>
      <c r="K14" s="192" t="s">
        <v>1709</v>
      </c>
    </row>
    <row r="15" spans="1:11" ht="15.75" customHeight="1">
      <c r="A15" s="598" t="str">
        <f t="shared" si="0"/>
        <v>Exchange Traded Contracts</v>
      </c>
      <c r="B15" s="161"/>
      <c r="C15" s="2575"/>
      <c r="D15" s="2575"/>
      <c r="E15" s="2575"/>
      <c r="F15" s="2575"/>
      <c r="G15" s="2575"/>
      <c r="H15" s="2576"/>
      <c r="J15" s="1069" t="s">
        <v>624</v>
      </c>
      <c r="K15" s="159" t="s">
        <v>1447</v>
      </c>
    </row>
    <row r="16" spans="1:11" ht="15.75" customHeight="1">
      <c r="A16" s="599" t="str">
        <f t="shared" si="0"/>
        <v>Future Contracts</v>
      </c>
      <c r="B16" s="54"/>
      <c r="C16" s="526" t="s">
        <v>195</v>
      </c>
      <c r="D16" s="1292"/>
      <c r="E16" s="1292"/>
      <c r="F16" s="1292"/>
      <c r="G16" s="1292"/>
      <c r="H16" s="1283">
        <f>SUM(D16:G16)</f>
        <v>0</v>
      </c>
      <c r="J16" s="190" t="s">
        <v>229</v>
      </c>
      <c r="K16" s="192" t="s">
        <v>1438</v>
      </c>
    </row>
    <row r="17" spans="1:11" ht="15.75" customHeight="1">
      <c r="A17" s="599" t="str">
        <f t="shared" si="0"/>
        <v>Options Purchased</v>
      </c>
      <c r="B17" s="54"/>
      <c r="C17" s="526" t="s">
        <v>200</v>
      </c>
      <c r="D17" s="1292"/>
      <c r="E17" s="1292"/>
      <c r="F17" s="1292"/>
      <c r="G17" s="1292"/>
      <c r="H17" s="1283">
        <f>SUM(D17:G17)</f>
        <v>0</v>
      </c>
      <c r="J17" s="190" t="s">
        <v>625</v>
      </c>
      <c r="K17" s="192" t="s">
        <v>1705</v>
      </c>
    </row>
    <row r="18" spans="1:11" ht="15.75" customHeight="1">
      <c r="A18" s="599" t="str">
        <f t="shared" si="0"/>
        <v>Options Sold</v>
      </c>
      <c r="B18" s="54"/>
      <c r="C18" s="526" t="s">
        <v>347</v>
      </c>
      <c r="D18" s="1292"/>
      <c r="E18" s="1292"/>
      <c r="F18" s="1292"/>
      <c r="G18" s="1292"/>
      <c r="H18" s="1283">
        <f>SUM(D18:G18)</f>
        <v>0</v>
      </c>
      <c r="J18" s="190" t="s">
        <v>626</v>
      </c>
      <c r="K18" s="192" t="s">
        <v>1704</v>
      </c>
    </row>
    <row r="19" spans="1:11" ht="15.75" customHeight="1">
      <c r="A19" s="601"/>
      <c r="B19" s="429"/>
      <c r="C19" s="526" t="s">
        <v>386</v>
      </c>
      <c r="D19" s="1294">
        <f>SUM(D13:D18)</f>
        <v>0</v>
      </c>
      <c r="E19" s="1294">
        <f>SUM(E13:E18)</f>
        <v>0</v>
      </c>
      <c r="F19" s="1294">
        <f>SUM(F13:F18)</f>
        <v>0</v>
      </c>
      <c r="G19" s="1294">
        <f>SUM(G13:G18)</f>
        <v>0</v>
      </c>
      <c r="H19" s="1295">
        <f>SUM(H13:H18)</f>
        <v>0</v>
      </c>
      <c r="K19" s="309"/>
    </row>
    <row r="20" spans="1:11" ht="22.5" customHeight="1">
      <c r="A20" s="2556" t="str">
        <f>IF(Langue=0,J20,K20)</f>
        <v>FOREIGN EXCHANGE CONTRACTS</v>
      </c>
      <c r="B20" s="2561"/>
      <c r="C20" s="2559"/>
      <c r="D20" s="2561"/>
      <c r="E20" s="2561"/>
      <c r="F20" s="2561"/>
      <c r="G20" s="2561"/>
      <c r="H20" s="2557"/>
      <c r="J20" s="1069" t="s">
        <v>117</v>
      </c>
      <c r="K20" s="159" t="s">
        <v>1446</v>
      </c>
    </row>
    <row r="21" spans="1:11" ht="15.75" customHeight="1">
      <c r="A21" s="915" t="str">
        <f>A12</f>
        <v>Over-the-counter contracts</v>
      </c>
      <c r="B21" s="161"/>
      <c r="C21" s="1056"/>
      <c r="D21" s="1056"/>
      <c r="E21" s="1056"/>
      <c r="F21" s="1056"/>
      <c r="G21" s="1056"/>
      <c r="H21" s="1057"/>
      <c r="J21" s="161"/>
      <c r="K21" s="309"/>
    </row>
    <row r="22" spans="1:11" ht="15.75" customHeight="1">
      <c r="A22" s="914" t="str">
        <f>IF(Langue=0,J22,K22)</f>
        <v>Future Contracts</v>
      </c>
      <c r="B22" s="161"/>
      <c r="C22" s="449">
        <v>100</v>
      </c>
      <c r="D22" s="1292"/>
      <c r="E22" s="1292"/>
      <c r="F22" s="1292"/>
      <c r="G22" s="1292"/>
      <c r="H22" s="1283">
        <f>SUM(D22:G22)</f>
        <v>0</v>
      </c>
      <c r="J22" s="190" t="s">
        <v>627</v>
      </c>
      <c r="K22" s="192" t="s">
        <v>1438</v>
      </c>
    </row>
    <row r="23" spans="1:11" ht="15.75" customHeight="1">
      <c r="A23" s="914" t="s">
        <v>118</v>
      </c>
      <c r="B23" s="54"/>
      <c r="C23" s="449">
        <v>110</v>
      </c>
      <c r="D23" s="1292"/>
      <c r="E23" s="1292"/>
      <c r="F23" s="1292"/>
      <c r="G23" s="1292"/>
      <c r="H23" s="1283">
        <f>SUM(D23:G23)</f>
        <v>0</v>
      </c>
      <c r="J23" s="190" t="s">
        <v>118</v>
      </c>
      <c r="K23" s="192" t="s">
        <v>1434</v>
      </c>
    </row>
    <row r="24" spans="1:11" ht="15.75" customHeight="1">
      <c r="A24" s="914" t="str">
        <f>A17</f>
        <v>Options Purchased</v>
      </c>
      <c r="B24" s="54"/>
      <c r="C24" s="449">
        <v>120</v>
      </c>
      <c r="D24" s="1292"/>
      <c r="E24" s="1292"/>
      <c r="F24" s="1292"/>
      <c r="G24" s="1292"/>
      <c r="H24" s="1283">
        <f>SUM(D24:G24)</f>
        <v>0</v>
      </c>
      <c r="K24" s="309"/>
    </row>
    <row r="25" spans="1:11" ht="15.75" customHeight="1">
      <c r="A25" s="914" t="str">
        <f>A18</f>
        <v>Options Sold</v>
      </c>
      <c r="B25" s="54"/>
      <c r="C25" s="449">
        <v>130</v>
      </c>
      <c r="D25" s="1293"/>
      <c r="E25" s="1293"/>
      <c r="F25" s="1293"/>
      <c r="G25" s="1293"/>
      <c r="H25" s="1281">
        <f>SUM(D25:G25)</f>
        <v>0</v>
      </c>
      <c r="K25" s="309"/>
    </row>
    <row r="26" spans="1:11" ht="15.75" customHeight="1">
      <c r="A26" s="915" t="str">
        <f>A15</f>
        <v>Exchange Traded Contracts</v>
      </c>
      <c r="B26" s="161"/>
      <c r="C26" s="2575"/>
      <c r="D26" s="2575"/>
      <c r="E26" s="2575"/>
      <c r="F26" s="2575"/>
      <c r="G26" s="2575"/>
      <c r="H26" s="2576"/>
      <c r="J26" s="1069"/>
      <c r="K26" s="309"/>
    </row>
    <row r="27" spans="1:11" ht="15.75" customHeight="1">
      <c r="A27" s="914" t="str">
        <f>A22</f>
        <v>Future Contracts</v>
      </c>
      <c r="B27" s="54"/>
      <c r="C27" s="449">
        <v>140</v>
      </c>
      <c r="D27" s="1292"/>
      <c r="E27" s="1292"/>
      <c r="F27" s="1292"/>
      <c r="G27" s="1292"/>
      <c r="H27" s="1283">
        <f>SUM(D27:G27)</f>
        <v>0</v>
      </c>
      <c r="K27" s="309"/>
    </row>
    <row r="28" spans="1:11" ht="15.75" customHeight="1">
      <c r="A28" s="601"/>
      <c r="B28" s="429"/>
      <c r="C28" s="449">
        <v>199</v>
      </c>
      <c r="D28" s="1294">
        <f>SUM(D22:D27)</f>
        <v>0</v>
      </c>
      <c r="E28" s="1294">
        <f>SUM(E22:E27)</f>
        <v>0</v>
      </c>
      <c r="F28" s="1294">
        <f>SUM(F22:F27)</f>
        <v>0</v>
      </c>
      <c r="G28" s="1294">
        <f>SUM(G22:G27)</f>
        <v>0</v>
      </c>
      <c r="H28" s="1295">
        <f>SUM(H22:H27)</f>
        <v>0</v>
      </c>
      <c r="K28" s="309"/>
    </row>
    <row r="29" spans="1:11" ht="22.5" customHeight="1">
      <c r="A29" s="2556" t="str">
        <f>IF(Langue=0,J29,K29)</f>
        <v>OTHER CONTRACTS</v>
      </c>
      <c r="B29" s="2561"/>
      <c r="C29" s="2559"/>
      <c r="D29" s="2561"/>
      <c r="E29" s="2561"/>
      <c r="F29" s="2561"/>
      <c r="G29" s="2561"/>
      <c r="H29" s="2557"/>
      <c r="J29" s="1069" t="s">
        <v>628</v>
      </c>
      <c r="K29" s="159" t="s">
        <v>1441</v>
      </c>
    </row>
    <row r="30" spans="1:11" ht="15.75" customHeight="1">
      <c r="A30" s="915" t="str">
        <f>A12</f>
        <v>Over-the-counter contracts</v>
      </c>
      <c r="B30" s="161"/>
      <c r="C30" s="1056"/>
      <c r="D30" s="1056"/>
      <c r="E30" s="1056"/>
      <c r="F30" s="1056"/>
      <c r="G30" s="1056"/>
      <c r="H30" s="1057"/>
      <c r="J30" s="1069"/>
      <c r="K30" s="309"/>
    </row>
    <row r="31" spans="1:11" ht="15.75" customHeight="1">
      <c r="A31" s="914" t="s">
        <v>119</v>
      </c>
      <c r="B31" s="54"/>
      <c r="C31" s="449">
        <v>200</v>
      </c>
      <c r="D31" s="1292"/>
      <c r="E31" s="1292"/>
      <c r="F31" s="1292"/>
      <c r="G31" s="1292"/>
      <c r="H31" s="1283">
        <f>SUM(D31:G31)</f>
        <v>0</v>
      </c>
      <c r="K31" s="309"/>
    </row>
    <row r="32" spans="1:11" ht="15.75" customHeight="1">
      <c r="A32" s="914" t="str">
        <f>A17</f>
        <v>Options Purchased</v>
      </c>
      <c r="B32" s="54"/>
      <c r="C32" s="449">
        <v>210</v>
      </c>
      <c r="D32" s="1292"/>
      <c r="E32" s="1292"/>
      <c r="F32" s="1292"/>
      <c r="G32" s="1292"/>
      <c r="H32" s="1283">
        <f>SUM(D32:G32)</f>
        <v>0</v>
      </c>
      <c r="K32" s="309"/>
    </row>
    <row r="33" spans="1:11" ht="15.75" customHeight="1">
      <c r="A33" s="914" t="str">
        <f>A18</f>
        <v>Options Sold</v>
      </c>
      <c r="B33" s="54"/>
      <c r="C33" s="449">
        <v>220</v>
      </c>
      <c r="D33" s="1293"/>
      <c r="E33" s="1293"/>
      <c r="F33" s="1293"/>
      <c r="G33" s="1293"/>
      <c r="H33" s="1281">
        <f>SUM(D33:G33)</f>
        <v>0</v>
      </c>
      <c r="K33" s="309"/>
    </row>
    <row r="34" spans="1:11" ht="15.75" customHeight="1">
      <c r="A34" s="2582" t="str">
        <f>IF(Langue=0,J34,K34)</f>
        <v>Derivative Instruments Traded via Clearing House</v>
      </c>
      <c r="B34" s="2583"/>
      <c r="C34" s="2583"/>
      <c r="D34" s="2583"/>
      <c r="E34" s="2583"/>
      <c r="F34" s="2583"/>
      <c r="G34" s="2583"/>
      <c r="H34" s="2584"/>
      <c r="J34" s="1069" t="s">
        <v>629</v>
      </c>
      <c r="K34" s="198" t="s">
        <v>1712</v>
      </c>
    </row>
    <row r="35" spans="1:11" ht="15.75" customHeight="1">
      <c r="A35" s="914" t="s">
        <v>119</v>
      </c>
      <c r="B35" s="54"/>
      <c r="C35" s="449">
        <v>230</v>
      </c>
      <c r="D35" s="1293"/>
      <c r="E35" s="1293"/>
      <c r="F35" s="1293"/>
      <c r="G35" s="1293"/>
      <c r="H35" s="1281">
        <f>SUM(D35:G35)</f>
        <v>0</v>
      </c>
      <c r="J35" s="929"/>
      <c r="K35" s="309"/>
    </row>
    <row r="36" spans="1:11" ht="15.75" customHeight="1">
      <c r="A36" s="915" t="str">
        <f>A15</f>
        <v>Exchange Traded Contracts</v>
      </c>
      <c r="B36" s="161"/>
      <c r="C36" s="2575"/>
      <c r="D36" s="2575"/>
      <c r="E36" s="2575"/>
      <c r="F36" s="2575"/>
      <c r="G36" s="2575"/>
      <c r="H36" s="2576"/>
      <c r="J36" s="310"/>
      <c r="K36" s="309"/>
    </row>
    <row r="37" spans="1:11" ht="15.75" customHeight="1">
      <c r="A37" s="914" t="str">
        <f>A16</f>
        <v>Future Contracts</v>
      </c>
      <c r="B37" s="161"/>
      <c r="C37" s="449">
        <v>240</v>
      </c>
      <c r="D37" s="1292"/>
      <c r="E37" s="1292"/>
      <c r="F37" s="1292"/>
      <c r="G37" s="1292"/>
      <c r="H37" s="1283">
        <f>SUM(D37:G37)</f>
        <v>0</v>
      </c>
      <c r="K37" s="309"/>
    </row>
    <row r="38" spans="1:11" ht="15.75" customHeight="1">
      <c r="A38" s="914" t="str">
        <f>A17</f>
        <v>Options Purchased</v>
      </c>
      <c r="B38" s="161"/>
      <c r="C38" s="449">
        <v>250</v>
      </c>
      <c r="D38" s="1292"/>
      <c r="E38" s="1292"/>
      <c r="F38" s="1292"/>
      <c r="G38" s="1292"/>
      <c r="H38" s="1283">
        <f>SUM(D38:G38)</f>
        <v>0</v>
      </c>
      <c r="K38" s="309"/>
    </row>
    <row r="39" spans="1:11" ht="15.75" customHeight="1">
      <c r="A39" s="601"/>
      <c r="B39" s="161"/>
      <c r="C39" s="449">
        <v>299</v>
      </c>
      <c r="D39" s="1296">
        <f>SUM(D31:D38)</f>
        <v>0</v>
      </c>
      <c r="E39" s="1296">
        <f>SUM(E31:E38)</f>
        <v>0</v>
      </c>
      <c r="F39" s="1296">
        <f>SUM(F31:F38)</f>
        <v>0</v>
      </c>
      <c r="G39" s="1296">
        <f>SUM(G31:G38)</f>
        <v>0</v>
      </c>
      <c r="H39" s="1297">
        <f>SUM(H31:H38)</f>
        <v>0</v>
      </c>
      <c r="K39" s="309"/>
    </row>
    <row r="40" spans="1:11" ht="22.5" customHeight="1">
      <c r="A40" s="2577" t="str">
        <f>IF(Langue=0,J40,K40)</f>
        <v>TOTAL NOTIONAL AMOUNTS</v>
      </c>
      <c r="B40" s="2578"/>
      <c r="C40" s="449">
        <v>399</v>
      </c>
      <c r="D40" s="1294">
        <f>+D19+D28+D39</f>
        <v>0</v>
      </c>
      <c r="E40" s="1294">
        <f>+E19+E28+E39</f>
        <v>0</v>
      </c>
      <c r="F40" s="1294">
        <f>+F19+F28+F39</f>
        <v>0</v>
      </c>
      <c r="G40" s="1294">
        <f>+G19+G28+G39</f>
        <v>0</v>
      </c>
      <c r="H40" s="1298">
        <f>SUM(H19,H28,H39)</f>
        <v>0</v>
      </c>
      <c r="J40" s="1069" t="s">
        <v>963</v>
      </c>
      <c r="K40" s="159" t="s">
        <v>1710</v>
      </c>
    </row>
    <row r="41" spans="1:11">
      <c r="A41" s="604"/>
      <c r="B41" s="74"/>
      <c r="C41" s="2575"/>
      <c r="D41" s="2575"/>
      <c r="E41" s="2575"/>
      <c r="F41" s="2575"/>
      <c r="G41" s="2575"/>
      <c r="H41" s="2576"/>
    </row>
    <row r="42" spans="1:11">
      <c r="A42" s="604"/>
      <c r="B42" s="74"/>
      <c r="H42" s="1054"/>
    </row>
    <row r="43" spans="1:11" ht="15" customHeight="1">
      <c r="A43" s="605"/>
      <c r="B43" s="74"/>
      <c r="H43" s="1054"/>
      <c r="J43" s="950" t="s">
        <v>91</v>
      </c>
      <c r="K43" s="174" t="s">
        <v>1708</v>
      </c>
    </row>
    <row r="44" spans="1:11">
      <c r="A44" s="605"/>
      <c r="B44" s="74"/>
      <c r="H44" s="1054"/>
      <c r="J44" s="928" t="s">
        <v>615</v>
      </c>
      <c r="K44" s="398" t="s">
        <v>1448</v>
      </c>
    </row>
    <row r="45" spans="1:11">
      <c r="A45" s="604"/>
      <c r="B45" s="74"/>
      <c r="H45" s="1054"/>
      <c r="J45" s="928" t="s">
        <v>617</v>
      </c>
      <c r="K45" s="398" t="s">
        <v>1442</v>
      </c>
    </row>
    <row r="46" spans="1:11">
      <c r="A46" s="2478">
        <f>+'1610'!A55:F55+1</f>
        <v>48</v>
      </c>
      <c r="B46" s="2195"/>
      <c r="C46" s="2195"/>
      <c r="D46" s="2195"/>
      <c r="E46" s="2195"/>
      <c r="F46" s="2195"/>
      <c r="G46" s="2195"/>
      <c r="H46" s="2196"/>
      <c r="J46" s="928" t="s">
        <v>618</v>
      </c>
      <c r="K46" s="398" t="s">
        <v>1711</v>
      </c>
    </row>
    <row r="47" spans="1:11">
      <c r="A47" s="72"/>
      <c r="B47" s="72"/>
      <c r="C47" s="72"/>
      <c r="D47" s="72"/>
      <c r="E47" s="72"/>
      <c r="F47" s="72"/>
      <c r="G47" s="72"/>
      <c r="H47" s="72"/>
      <c r="J47" s="928" t="s">
        <v>619</v>
      </c>
      <c r="K47" s="398" t="s">
        <v>1449</v>
      </c>
    </row>
    <row r="48" spans="1:11">
      <c r="J48" s="928" t="s">
        <v>620</v>
      </c>
      <c r="K48" s="398" t="s">
        <v>1443</v>
      </c>
    </row>
    <row r="49" spans="10:11">
      <c r="J49" s="1019" t="s">
        <v>616</v>
      </c>
      <c r="K49" s="639" t="s">
        <v>1707</v>
      </c>
    </row>
  </sheetData>
  <sheetProtection algorithmName="SHA-512" hashValue="Xsx347ehqusHDPFTYqlXIAMNWftfWo/fvGlukSkVTedZK0v6iQdamUaaZApfPMeHz7ETBNw3IaH7RgG67yH3Bw==" saltValue="9XjcudAoC5cJC34yJbcQRw==" spinCount="100000" sheet="1" objects="1" scenarios="1"/>
  <mergeCells count="20">
    <mergeCell ref="A46:H46"/>
    <mergeCell ref="A6:H6"/>
    <mergeCell ref="A7:H7"/>
    <mergeCell ref="A3:H3"/>
    <mergeCell ref="C26:H26"/>
    <mergeCell ref="C36:H36"/>
    <mergeCell ref="A8:C10"/>
    <mergeCell ref="D8:G8"/>
    <mergeCell ref="H8:H9"/>
    <mergeCell ref="C15:H15"/>
    <mergeCell ref="A34:H34"/>
    <mergeCell ref="A1:F1"/>
    <mergeCell ref="A2:H2"/>
    <mergeCell ref="A4:H4"/>
    <mergeCell ref="A5:H5"/>
    <mergeCell ref="C41:H41"/>
    <mergeCell ref="A20:H20"/>
    <mergeCell ref="A11:H11"/>
    <mergeCell ref="A29:H29"/>
    <mergeCell ref="A40:B40"/>
  </mergeCells>
  <conditionalFormatting sqref="B5:H5">
    <cfRule type="expression" dxfId="74" priority="27">
      <formula>#REF!=0</formula>
    </cfRule>
  </conditionalFormatting>
  <conditionalFormatting sqref="A5">
    <cfRule type="expression" dxfId="73" priority="28">
      <formula>#REF!=0</formula>
    </cfRule>
  </conditionalFormatting>
  <conditionalFormatting sqref="A3">
    <cfRule type="expression" dxfId="72" priority="29">
      <formula>#REF!=0</formula>
    </cfRule>
  </conditionalFormatting>
  <printOptions horizontalCentered="1"/>
  <pageMargins left="0.39370078740157499" right="0.39370078740157499" top="1.11555118110236" bottom="0.59055118110236204" header="0.31496062992126" footer="0.31496062992126"/>
  <pageSetup scale="6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0000000-000E-0000-2400-000001000000}">
            <xm:f>'\Coopératives\[Formulaire COOP_ 2015_VF_1.1.1.xlsx]Feuil1'!#REF!=0</xm:f>
            <x14:dxf>
              <font>
                <color theme="0"/>
              </font>
            </x14:dxf>
          </x14:cfRule>
          <xm:sqref>A6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euil42">
    <tabColor rgb="FF92D050"/>
  </sheetPr>
  <dimension ref="A1:K44"/>
  <sheetViews>
    <sheetView zoomScale="90" zoomScaleNormal="90" workbookViewId="0">
      <selection sqref="A1:E1"/>
    </sheetView>
  </sheetViews>
  <sheetFormatPr baseColWidth="10" defaultColWidth="0" defaultRowHeight="15" outlineLevelCol="1"/>
  <cols>
    <col min="1" max="1" width="5" style="979" customWidth="1"/>
    <col min="2" max="2" width="20.42578125" style="979" customWidth="1"/>
    <col min="3" max="3" width="6" style="964" customWidth="1"/>
    <col min="4" max="6" width="18.28515625" style="979" customWidth="1"/>
    <col min="7" max="7" width="19.28515625" style="979" customWidth="1"/>
    <col min="8" max="8" width="1.42578125" style="979" customWidth="1"/>
    <col min="9" max="9" width="42.5703125" style="929" hidden="1" customWidth="1" outlineLevel="1"/>
    <col min="10" max="10" width="39.5703125" style="929" hidden="1" customWidth="1" outlineLevel="1"/>
    <col min="11" max="11" width="0" style="979" hidden="1" customWidth="1" collapsed="1"/>
    <col min="12" max="16384" width="11.42578125" style="979" hidden="1"/>
  </cols>
  <sheetData>
    <row r="1" spans="1:10" ht="24" customHeight="1">
      <c r="A1" s="1779" t="str">
        <f>Identification!A14</f>
        <v>QUÉBEC CHARTERED COMPANY</v>
      </c>
      <c r="B1" s="1780"/>
      <c r="C1" s="1780"/>
      <c r="D1" s="1780"/>
      <c r="E1" s="1780"/>
      <c r="F1" s="951"/>
      <c r="G1" s="232" t="str">
        <f>Identification!A15</f>
        <v>ANNUAL STATEMENT</v>
      </c>
    </row>
    <row r="2" spans="1:10">
      <c r="A2" s="1933" t="str">
        <f>IF(Langue=0,"ANNEXE "&amp;'T des M - T of C'!A41,"SCHEDULE "&amp;'T des M - T of C'!A41)</f>
        <v>SCHEDULE 1610.2</v>
      </c>
      <c r="B2" s="1934"/>
      <c r="C2" s="1934"/>
      <c r="D2" s="1934"/>
      <c r="E2" s="1934"/>
      <c r="F2" s="1934"/>
      <c r="G2" s="1935"/>
    </row>
    <row r="3" spans="1:10" ht="22.5" customHeight="1">
      <c r="A3" s="1940">
        <f>'300'!$A$3</f>
        <v>0</v>
      </c>
      <c r="B3" s="1941"/>
      <c r="C3" s="1941"/>
      <c r="D3" s="1941"/>
      <c r="E3" s="1941"/>
      <c r="F3" s="1941"/>
      <c r="G3" s="1942"/>
    </row>
    <row r="4" spans="1:10" ht="22.5" customHeight="1">
      <c r="A4" s="2184" t="str">
        <f>UPPER('T des M - T of C'!B41)</f>
        <v>DERIVATIVE FINANCIAL INSTRUMENTS CREDIT RATING</v>
      </c>
      <c r="B4" s="2185"/>
      <c r="C4" s="2185"/>
      <c r="D4" s="2185"/>
      <c r="E4" s="2185"/>
      <c r="F4" s="2185"/>
      <c r="G4" s="2341"/>
    </row>
    <row r="5" spans="1:10" ht="22.5" customHeight="1">
      <c r="A5" s="2602" t="str">
        <f>IF(Langue=0,"au "&amp;Identification!J19,"As at "&amp;Identification!J19)</f>
        <v xml:space="preserve">As at </v>
      </c>
      <c r="B5" s="2603"/>
      <c r="C5" s="2603"/>
      <c r="D5" s="2603"/>
      <c r="E5" s="2603"/>
      <c r="F5" s="2603"/>
      <c r="G5" s="2604"/>
    </row>
    <row r="6" spans="1:10" ht="15" customHeight="1">
      <c r="A6" s="2599" t="str">
        <f>IF(Langue=0,I6,J6)</f>
        <v>($000)</v>
      </c>
      <c r="B6" s="2600"/>
      <c r="C6" s="2600"/>
      <c r="D6" s="2600"/>
      <c r="E6" s="2600"/>
      <c r="F6" s="2600"/>
      <c r="G6" s="2601"/>
      <c r="I6" s="929" t="s">
        <v>325</v>
      </c>
      <c r="J6" s="157" t="s">
        <v>970</v>
      </c>
    </row>
    <row r="7" spans="1:10" ht="11.25" customHeight="1">
      <c r="A7" s="2596"/>
      <c r="B7" s="2597"/>
      <c r="C7" s="2597"/>
      <c r="D7" s="2597"/>
      <c r="E7" s="2597"/>
      <c r="F7" s="2597"/>
      <c r="G7" s="2598"/>
      <c r="I7" s="14" t="s">
        <v>702</v>
      </c>
      <c r="J7" s="2084" t="s">
        <v>1450</v>
      </c>
    </row>
    <row r="8" spans="1:10" ht="22.5" customHeight="1">
      <c r="A8" s="2593" t="str">
        <f>IF(Langue=0,I7,J7)</f>
        <v>Total Net Positive Mark to Market Exposures by Credit Rating and Contract Class</v>
      </c>
      <c r="B8" s="2594"/>
      <c r="C8" s="2594"/>
      <c r="D8" s="2594"/>
      <c r="E8" s="2594"/>
      <c r="F8" s="2594"/>
      <c r="G8" s="2595"/>
      <c r="I8" s="14"/>
      <c r="J8" s="2084"/>
    </row>
    <row r="9" spans="1:10" ht="15" customHeight="1">
      <c r="A9" s="2160" t="str">
        <f>IF(Langue=0,I9,J9)</f>
        <v>CREDIT RATING</v>
      </c>
      <c r="B9" s="2161"/>
      <c r="C9" s="2213"/>
      <c r="D9" s="2167" t="str">
        <f>IF(Langue=0,I10,J10)</f>
        <v>Interest Rate Contract</v>
      </c>
      <c r="E9" s="2167" t="str">
        <f>IF(Langue=0,I11,J11)</f>
        <v>Foreign Exchange Contract</v>
      </c>
      <c r="F9" s="2167" t="str">
        <f>IF(Langue=0,I12,J12)</f>
        <v>Others</v>
      </c>
      <c r="G9" s="2167" t="s">
        <v>53</v>
      </c>
      <c r="I9" s="929" t="s">
        <v>516</v>
      </c>
      <c r="J9" s="157" t="s">
        <v>1714</v>
      </c>
    </row>
    <row r="10" spans="1:10" ht="37.5" customHeight="1">
      <c r="A10" s="1767"/>
      <c r="B10" s="1768"/>
      <c r="C10" s="1769"/>
      <c r="D10" s="2168"/>
      <c r="E10" s="2168"/>
      <c r="F10" s="2168"/>
      <c r="G10" s="2168"/>
      <c r="I10" s="929" t="s">
        <v>219</v>
      </c>
      <c r="J10" s="157" t="s">
        <v>1433</v>
      </c>
    </row>
    <row r="11" spans="1:10" ht="15" customHeight="1">
      <c r="A11" s="2155"/>
      <c r="B11" s="2156"/>
      <c r="C11" s="2605"/>
      <c r="D11" s="536" t="s">
        <v>376</v>
      </c>
      <c r="E11" s="536" t="s">
        <v>394</v>
      </c>
      <c r="F11" s="536" t="s">
        <v>395</v>
      </c>
      <c r="G11" s="536" t="s">
        <v>464</v>
      </c>
      <c r="I11" s="929" t="s">
        <v>1569</v>
      </c>
      <c r="J11" s="157" t="s">
        <v>1451</v>
      </c>
    </row>
    <row r="12" spans="1:10" ht="15" customHeight="1">
      <c r="A12" s="2589" t="s">
        <v>120</v>
      </c>
      <c r="B12" s="2590"/>
      <c r="C12" s="461" t="s">
        <v>385</v>
      </c>
      <c r="D12" s="1292"/>
      <c r="E12" s="1292"/>
      <c r="F12" s="1292"/>
      <c r="G12" s="1299">
        <f t="shared" ref="G12:G17" si="0">D12+E12+F12</f>
        <v>0</v>
      </c>
      <c r="I12" s="929" t="s">
        <v>41</v>
      </c>
      <c r="J12" s="157" t="s">
        <v>1186</v>
      </c>
    </row>
    <row r="13" spans="1:10" ht="15" customHeight="1">
      <c r="A13" s="2587" t="s">
        <v>122</v>
      </c>
      <c r="B13" s="2588"/>
      <c r="C13" s="461" t="s">
        <v>194</v>
      </c>
      <c r="D13" s="1292"/>
      <c r="E13" s="1292"/>
      <c r="F13" s="1292"/>
      <c r="G13" s="1299">
        <f t="shared" si="0"/>
        <v>0</v>
      </c>
      <c r="I13" s="929" t="s">
        <v>53</v>
      </c>
      <c r="J13" s="157" t="s">
        <v>53</v>
      </c>
    </row>
    <row r="14" spans="1:10" ht="15" customHeight="1">
      <c r="A14" s="2587" t="s">
        <v>123</v>
      </c>
      <c r="B14" s="2588"/>
      <c r="C14" s="461" t="s">
        <v>195</v>
      </c>
      <c r="D14" s="1292"/>
      <c r="E14" s="1292"/>
      <c r="F14" s="1292"/>
      <c r="G14" s="1299">
        <f t="shared" si="0"/>
        <v>0</v>
      </c>
      <c r="J14" s="157"/>
    </row>
    <row r="15" spans="1:10" ht="15" customHeight="1">
      <c r="A15" s="2587" t="s">
        <v>121</v>
      </c>
      <c r="B15" s="2588"/>
      <c r="C15" s="461" t="s">
        <v>200</v>
      </c>
      <c r="D15" s="1292"/>
      <c r="E15" s="1292"/>
      <c r="F15" s="1292"/>
      <c r="G15" s="1299">
        <f t="shared" si="0"/>
        <v>0</v>
      </c>
      <c r="J15" s="157"/>
    </row>
    <row r="16" spans="1:10" ht="15" customHeight="1">
      <c r="A16" s="2587" t="str">
        <f>IF(Langue=0,I16,J16)</f>
        <v>Below BBB</v>
      </c>
      <c r="B16" s="2588"/>
      <c r="C16" s="461" t="s">
        <v>347</v>
      </c>
      <c r="D16" s="1292"/>
      <c r="E16" s="1292"/>
      <c r="F16" s="1292"/>
      <c r="G16" s="1299">
        <f t="shared" si="0"/>
        <v>0</v>
      </c>
      <c r="I16" s="929" t="s">
        <v>230</v>
      </c>
      <c r="J16" s="157" t="s">
        <v>1452</v>
      </c>
    </row>
    <row r="17" spans="1:10">
      <c r="A17" s="2587" t="str">
        <f>IF(Langue=0,I17,J17)</f>
        <v>Unrated</v>
      </c>
      <c r="B17" s="2588"/>
      <c r="C17" s="461" t="s">
        <v>181</v>
      </c>
      <c r="D17" s="1292"/>
      <c r="E17" s="1292"/>
      <c r="F17" s="1292"/>
      <c r="G17" s="1299">
        <f t="shared" si="0"/>
        <v>0</v>
      </c>
      <c r="I17" s="929" t="s">
        <v>124</v>
      </c>
      <c r="J17" s="157" t="s">
        <v>1453</v>
      </c>
    </row>
    <row r="18" spans="1:10" ht="21.75" customHeight="1">
      <c r="A18" s="2608" t="s">
        <v>53</v>
      </c>
      <c r="B18" s="2608"/>
      <c r="C18" s="461" t="s">
        <v>386</v>
      </c>
      <c r="D18" s="1294">
        <f>SUM(D12:D17)</f>
        <v>0</v>
      </c>
      <c r="E18" s="1294">
        <f>SUM(E12:E17)</f>
        <v>0</v>
      </c>
      <c r="F18" s="1294">
        <f>SUM(F12:F17)</f>
        <v>0</v>
      </c>
      <c r="G18" s="1300">
        <f>SUM(G12:G17)</f>
        <v>0</v>
      </c>
      <c r="J18" s="157"/>
    </row>
    <row r="19" spans="1:10" ht="22.5" customHeight="1">
      <c r="A19" s="2243" t="str">
        <f>IF(Langue=0,I19,J19)</f>
        <v>Total Gross Positive Mark to Market Exposures by Credit Rating and Contract Class</v>
      </c>
      <c r="B19" s="2609"/>
      <c r="C19" s="2609"/>
      <c r="D19" s="2609"/>
      <c r="E19" s="2609"/>
      <c r="F19" s="2609"/>
      <c r="G19" s="2244"/>
      <c r="I19" s="14" t="s">
        <v>703</v>
      </c>
      <c r="J19" s="2084" t="s">
        <v>1454</v>
      </c>
    </row>
    <row r="20" spans="1:10">
      <c r="A20" s="2610" t="str">
        <f>A9</f>
        <v>CREDIT RATING</v>
      </c>
      <c r="B20" s="2611"/>
      <c r="C20" s="2612"/>
      <c r="D20" s="2145" t="str">
        <f>D9</f>
        <v>Interest Rate Contract</v>
      </c>
      <c r="E20" s="2145" t="str">
        <f>E9</f>
        <v>Foreign Exchange Contract</v>
      </c>
      <c r="F20" s="2145" t="str">
        <f>F9</f>
        <v>Others</v>
      </c>
      <c r="G20" s="2167" t="s">
        <v>53</v>
      </c>
      <c r="I20" s="14"/>
      <c r="J20" s="2084"/>
    </row>
    <row r="21" spans="1:10" ht="37.5" customHeight="1">
      <c r="A21" s="1781"/>
      <c r="B21" s="1782"/>
      <c r="C21" s="1783"/>
      <c r="D21" s="2146"/>
      <c r="E21" s="2146"/>
      <c r="F21" s="2146"/>
      <c r="G21" s="2168"/>
      <c r="I21" s="14"/>
      <c r="J21" s="2084"/>
    </row>
    <row r="22" spans="1:10">
      <c r="A22" s="2155"/>
      <c r="B22" s="2156"/>
      <c r="C22" s="2605"/>
      <c r="D22" s="536" t="s">
        <v>376</v>
      </c>
      <c r="E22" s="536" t="s">
        <v>394</v>
      </c>
      <c r="F22" s="536" t="s">
        <v>395</v>
      </c>
      <c r="G22" s="536" t="s">
        <v>464</v>
      </c>
      <c r="J22" s="157"/>
    </row>
    <row r="23" spans="1:10" ht="15" customHeight="1">
      <c r="A23" s="2589" t="s">
        <v>120</v>
      </c>
      <c r="B23" s="2590"/>
      <c r="C23" s="1016">
        <v>110</v>
      </c>
      <c r="D23" s="1292"/>
      <c r="E23" s="1292"/>
      <c r="F23" s="1292"/>
      <c r="G23" s="1299">
        <f t="shared" ref="G23:G28" si="1">D23+E23+F23</f>
        <v>0</v>
      </c>
      <c r="J23" s="157"/>
    </row>
    <row r="24" spans="1:10" ht="15" customHeight="1">
      <c r="A24" s="2587" t="s">
        <v>122</v>
      </c>
      <c r="B24" s="2588"/>
      <c r="C24" s="1016">
        <v>120</v>
      </c>
      <c r="D24" s="1292"/>
      <c r="E24" s="1292"/>
      <c r="F24" s="1292"/>
      <c r="G24" s="1299">
        <f t="shared" si="1"/>
        <v>0</v>
      </c>
      <c r="J24" s="157"/>
    </row>
    <row r="25" spans="1:10" ht="15" customHeight="1">
      <c r="A25" s="2587" t="s">
        <v>123</v>
      </c>
      <c r="B25" s="2588"/>
      <c r="C25" s="1016">
        <v>130</v>
      </c>
      <c r="D25" s="1292"/>
      <c r="E25" s="1292"/>
      <c r="F25" s="1292"/>
      <c r="G25" s="1299">
        <f t="shared" si="1"/>
        <v>0</v>
      </c>
      <c r="J25" s="157"/>
    </row>
    <row r="26" spans="1:10" ht="15" customHeight="1">
      <c r="A26" s="2587" t="s">
        <v>121</v>
      </c>
      <c r="B26" s="2588"/>
      <c r="C26" s="1016">
        <v>140</v>
      </c>
      <c r="D26" s="1292"/>
      <c r="E26" s="1292"/>
      <c r="F26" s="1292"/>
      <c r="G26" s="1299">
        <f t="shared" si="1"/>
        <v>0</v>
      </c>
      <c r="J26" s="157"/>
    </row>
    <row r="27" spans="1:10" ht="15" customHeight="1">
      <c r="A27" s="2606" t="str">
        <f>A16</f>
        <v>Below BBB</v>
      </c>
      <c r="B27" s="2607"/>
      <c r="C27" s="1016">
        <v>150</v>
      </c>
      <c r="D27" s="1292"/>
      <c r="E27" s="1292"/>
      <c r="F27" s="1292"/>
      <c r="G27" s="1299">
        <f t="shared" si="1"/>
        <v>0</v>
      </c>
      <c r="J27" s="157"/>
    </row>
    <row r="28" spans="1:10">
      <c r="A28" s="2606" t="str">
        <f>A17</f>
        <v>Unrated</v>
      </c>
      <c r="B28" s="2607"/>
      <c r="C28" s="1016">
        <v>160</v>
      </c>
      <c r="D28" s="1292"/>
      <c r="E28" s="1292"/>
      <c r="F28" s="1292"/>
      <c r="G28" s="1299">
        <f t="shared" si="1"/>
        <v>0</v>
      </c>
      <c r="J28" s="157"/>
    </row>
    <row r="29" spans="1:10" ht="21.75" customHeight="1">
      <c r="A29" s="2608" t="s">
        <v>53</v>
      </c>
      <c r="B29" s="2608"/>
      <c r="C29" s="475" t="s">
        <v>561</v>
      </c>
      <c r="D29" s="1294">
        <f>SUM(D23:D28)</f>
        <v>0</v>
      </c>
      <c r="E29" s="1294">
        <f>SUM(E23:E28)</f>
        <v>0</v>
      </c>
      <c r="F29" s="1294">
        <f>SUM(F23:F28)</f>
        <v>0</v>
      </c>
      <c r="G29" s="1300">
        <f>SUM(G23:G28)</f>
        <v>0</v>
      </c>
      <c r="I29" s="2585" t="s">
        <v>704</v>
      </c>
      <c r="J29" s="2586" t="s">
        <v>1455</v>
      </c>
    </row>
    <row r="30" spans="1:10" ht="22.5" customHeight="1">
      <c r="A30" s="2243" t="str">
        <f>IF(Langue=0,I29,J30)</f>
        <v>The Five Largest Contracts</v>
      </c>
      <c r="B30" s="2609"/>
      <c r="C30" s="2609"/>
      <c r="D30" s="2609"/>
      <c r="E30" s="2609"/>
      <c r="F30" s="2609"/>
      <c r="G30" s="2244"/>
      <c r="I30" s="2585"/>
      <c r="J30" s="2586" t="s">
        <v>1455</v>
      </c>
    </row>
    <row r="31" spans="1:10" ht="15" customHeight="1">
      <c r="A31" s="1943" t="str">
        <f>IF(Langue=0,I31,J31)</f>
        <v>TYPE</v>
      </c>
      <c r="B31" s="1945"/>
      <c r="C31" s="2613" t="str">
        <f>IF(Langue=0,I32,J32)</f>
        <v xml:space="preserve"> Company Name</v>
      </c>
      <c r="D31" s="2165"/>
      <c r="E31" s="2613" t="str">
        <f>IF(Langue=0,I33,J33)</f>
        <v>Net Positive Mark to Market</v>
      </c>
      <c r="F31" s="2165"/>
      <c r="G31" s="2144" t="str">
        <f>IF(Langue=0,I36,J36)</f>
        <v>Rating</v>
      </c>
      <c r="I31" s="929" t="s">
        <v>517</v>
      </c>
      <c r="J31" s="157" t="s">
        <v>971</v>
      </c>
    </row>
    <row r="32" spans="1:10" ht="45" customHeight="1">
      <c r="A32" s="2591"/>
      <c r="B32" s="2592"/>
      <c r="C32" s="2614"/>
      <c r="D32" s="2615"/>
      <c r="E32" s="2614"/>
      <c r="F32" s="2615"/>
      <c r="G32" s="2144"/>
      <c r="I32" s="929" t="s">
        <v>220</v>
      </c>
      <c r="J32" s="157" t="s">
        <v>1456</v>
      </c>
    </row>
    <row r="33" spans="1:10" ht="15" customHeight="1">
      <c r="A33" s="528"/>
      <c r="B33" s="606" t="s">
        <v>381</v>
      </c>
      <c r="C33" s="2616" t="s">
        <v>382</v>
      </c>
      <c r="D33" s="2617"/>
      <c r="E33" s="607" t="s">
        <v>383</v>
      </c>
      <c r="F33" s="223"/>
      <c r="G33" s="536" t="s">
        <v>384</v>
      </c>
      <c r="I33" s="14" t="s">
        <v>221</v>
      </c>
      <c r="J33" s="2084" t="s">
        <v>1457</v>
      </c>
    </row>
    <row r="34" spans="1:10" ht="15" customHeight="1">
      <c r="A34" s="1016">
        <v>210</v>
      </c>
      <c r="B34" s="1301"/>
      <c r="C34" s="1302"/>
      <c r="D34" s="376"/>
      <c r="E34" s="1303"/>
      <c r="F34" s="376"/>
      <c r="G34" s="1304"/>
      <c r="I34" s="14"/>
      <c r="J34" s="2084"/>
    </row>
    <row r="35" spans="1:10" ht="15" customHeight="1">
      <c r="A35" s="1016">
        <v>220</v>
      </c>
      <c r="B35" s="1301"/>
      <c r="C35" s="1302"/>
      <c r="D35" s="376"/>
      <c r="E35" s="1303"/>
      <c r="F35" s="376"/>
      <c r="G35" s="1304"/>
      <c r="I35" s="14"/>
      <c r="J35" s="2084"/>
    </row>
    <row r="36" spans="1:10" ht="15" customHeight="1">
      <c r="A36" s="1016">
        <v>230</v>
      </c>
      <c r="B36" s="1301"/>
      <c r="C36" s="1302"/>
      <c r="D36" s="376"/>
      <c r="E36" s="1303"/>
      <c r="F36" s="376"/>
      <c r="G36" s="1304"/>
      <c r="I36" s="929" t="s">
        <v>152</v>
      </c>
      <c r="J36" s="157" t="s">
        <v>1458</v>
      </c>
    </row>
    <row r="37" spans="1:10" ht="15" customHeight="1">
      <c r="A37" s="1016">
        <v>240</v>
      </c>
      <c r="B37" s="1301"/>
      <c r="C37" s="1302"/>
      <c r="D37" s="376"/>
      <c r="E37" s="1303"/>
      <c r="F37" s="376"/>
      <c r="G37" s="1304"/>
      <c r="J37" s="1044"/>
    </row>
    <row r="38" spans="1:10" ht="15" customHeight="1">
      <c r="A38" s="1016">
        <v>250</v>
      </c>
      <c r="B38" s="1305"/>
      <c r="C38" s="1306"/>
      <c r="D38" s="376"/>
      <c r="E38" s="1307"/>
      <c r="F38" s="376"/>
      <c r="G38" s="1308"/>
      <c r="J38" s="1044"/>
    </row>
    <row r="39" spans="1:10">
      <c r="A39" s="1904"/>
      <c r="B39" s="1905"/>
      <c r="C39" s="1905"/>
      <c r="D39" s="2154"/>
      <c r="E39" s="1905"/>
      <c r="F39" s="2154"/>
      <c r="G39" s="1906"/>
      <c r="J39" s="1044"/>
    </row>
    <row r="40" spans="1:10" ht="45" customHeight="1">
      <c r="A40" s="1904"/>
      <c r="B40" s="1905"/>
      <c r="C40" s="1905"/>
      <c r="D40" s="1905"/>
      <c r="E40" s="1905"/>
      <c r="F40" s="1905"/>
      <c r="G40" s="1906"/>
    </row>
    <row r="41" spans="1:10" ht="15.75" customHeight="1">
      <c r="A41" s="1904"/>
      <c r="B41" s="1905"/>
      <c r="C41" s="1905"/>
      <c r="D41" s="1905"/>
      <c r="E41" s="1905"/>
      <c r="F41" s="1905"/>
      <c r="G41" s="1906"/>
    </row>
    <row r="42" spans="1:10">
      <c r="A42" s="1904"/>
      <c r="B42" s="1905"/>
      <c r="C42" s="1905"/>
      <c r="D42" s="1905"/>
      <c r="E42" s="1905"/>
      <c r="F42" s="1905"/>
      <c r="G42" s="1906"/>
    </row>
    <row r="43" spans="1:10">
      <c r="A43" s="1904"/>
      <c r="B43" s="1905"/>
      <c r="C43" s="1905"/>
      <c r="D43" s="1905"/>
      <c r="E43" s="1905"/>
      <c r="F43" s="1905"/>
      <c r="G43" s="1906"/>
    </row>
    <row r="44" spans="1:10">
      <c r="A44" s="1841">
        <f>+'1610.1'!A46:H46+1</f>
        <v>49</v>
      </c>
      <c r="B44" s="1842"/>
      <c r="C44" s="1842"/>
      <c r="D44" s="1842"/>
      <c r="E44" s="1842"/>
      <c r="F44" s="1842"/>
      <c r="G44" s="1843"/>
    </row>
  </sheetData>
  <sheetProtection algorithmName="SHA-512" hashValue="QpYNkcsEUpbpQhyBL5YNFWlUezVaAJmwIkbs0p5Gbzfn6z9+GNJnKEu3b3dxu3NXrmyelogA6d5Bjz6UAEr9RQ==" saltValue="p2kBX1pXBpH3Qb14/Mu6cA==" spinCount="100000" sheet="1" objects="1" scenarios="1"/>
  <mergeCells count="51">
    <mergeCell ref="A44:G44"/>
    <mergeCell ref="A18:B18"/>
    <mergeCell ref="A19:G19"/>
    <mergeCell ref="A20:C21"/>
    <mergeCell ref="D20:D21"/>
    <mergeCell ref="A39:G43"/>
    <mergeCell ref="A30:G30"/>
    <mergeCell ref="A29:B29"/>
    <mergeCell ref="A22:C22"/>
    <mergeCell ref="E20:E21"/>
    <mergeCell ref="F20:F21"/>
    <mergeCell ref="G20:G21"/>
    <mergeCell ref="G31:G32"/>
    <mergeCell ref="C31:D32"/>
    <mergeCell ref="E31:F32"/>
    <mergeCell ref="C33:D33"/>
    <mergeCell ref="A11:C11"/>
    <mergeCell ref="A9:C10"/>
    <mergeCell ref="A27:B27"/>
    <mergeCell ref="A28:B28"/>
    <mergeCell ref="A13:B13"/>
    <mergeCell ref="A14:B14"/>
    <mergeCell ref="A15:B15"/>
    <mergeCell ref="A7:G7"/>
    <mergeCell ref="A4:G4"/>
    <mergeCell ref="A6:G6"/>
    <mergeCell ref="A5:G5"/>
    <mergeCell ref="F9:F10"/>
    <mergeCell ref="A1:E1"/>
    <mergeCell ref="E9:E10"/>
    <mergeCell ref="A26:B26"/>
    <mergeCell ref="I33:I35"/>
    <mergeCell ref="A16:B16"/>
    <mergeCell ref="A17:B17"/>
    <mergeCell ref="A23:B23"/>
    <mergeCell ref="A24:B24"/>
    <mergeCell ref="A25:B25"/>
    <mergeCell ref="D9:D10"/>
    <mergeCell ref="A12:B12"/>
    <mergeCell ref="A31:B32"/>
    <mergeCell ref="A2:G2"/>
    <mergeCell ref="A3:G3"/>
    <mergeCell ref="A8:G8"/>
    <mergeCell ref="G9:G10"/>
    <mergeCell ref="J33:J35"/>
    <mergeCell ref="I7:I8"/>
    <mergeCell ref="J7:J8"/>
    <mergeCell ref="I19:I21"/>
    <mergeCell ref="J19:J21"/>
    <mergeCell ref="I29:I30"/>
    <mergeCell ref="J29:J30"/>
  </mergeCells>
  <printOptions horizontalCentered="1"/>
  <pageMargins left="0.39370078740157499" right="0.39370078740157499" top="1.11555118110236" bottom="0.59055118110236204" header="0.31496062992126" footer="0.31496062992126"/>
  <pageSetup scale="76" orientation="portrait" r:id="rId1"/>
  <colBreaks count="1" manualBreakCount="1">
    <brk id="7" max="1048575" man="1"/>
  </colBreaks>
  <ignoredErrors>
    <ignoredError sqref="C12:C17 D11:G11 C33:G33 D22:G22 C18" numberStoredAsText="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euil69">
    <tabColor rgb="FF92D050"/>
  </sheetPr>
  <dimension ref="A1:N53"/>
  <sheetViews>
    <sheetView zoomScale="90" zoomScaleNormal="90" workbookViewId="0">
      <selection sqref="A1:E1"/>
    </sheetView>
  </sheetViews>
  <sheetFormatPr baseColWidth="10" defaultColWidth="0" defaultRowHeight="15" outlineLevelCol="1"/>
  <cols>
    <col min="1" max="1" width="4.7109375" style="1063" customWidth="1"/>
    <col min="2" max="2" width="33.85546875" style="1063" customWidth="1"/>
    <col min="3" max="3" width="5.7109375" style="1063" customWidth="1"/>
    <col min="4" max="5" width="14.28515625" style="1063" customWidth="1"/>
    <col min="6" max="6" width="15" style="1063" customWidth="1"/>
    <col min="7" max="7" width="19.28515625" style="1063" customWidth="1"/>
    <col min="8" max="8" width="1.42578125" style="1063" customWidth="1"/>
    <col min="9" max="9" width="38" style="929" hidden="1" customWidth="1" outlineLevel="1"/>
    <col min="10" max="10" width="45.42578125" style="311" hidden="1" customWidth="1" outlineLevel="1"/>
    <col min="11" max="11" width="6.140625" style="1063" hidden="1" customWidth="1" collapsed="1"/>
    <col min="12" max="14" width="6.140625" style="1063" hidden="1" customWidth="1"/>
    <col min="15" max="16384" width="5.7109375" style="1063" hidden="1"/>
  </cols>
  <sheetData>
    <row r="1" spans="1:11" ht="24" customHeight="1">
      <c r="A1" s="1779" t="str">
        <f>Identification!A14</f>
        <v>QUÉBEC CHARTERED COMPANY</v>
      </c>
      <c r="B1" s="1780"/>
      <c r="C1" s="1780"/>
      <c r="D1" s="1780"/>
      <c r="E1" s="1780"/>
      <c r="F1" s="951"/>
      <c r="G1" s="232" t="str">
        <f>Identification!A15</f>
        <v>ANNUAL STATEMENT</v>
      </c>
    </row>
    <row r="2" spans="1:11">
      <c r="A2" s="1933" t="str">
        <f>IF(Langue=0,"ANNEXE "&amp;'T des M - T of C'!A42,"SCHEDULE "&amp;'T des M - T of C'!A42)</f>
        <v>SCHEDULE 1610.3</v>
      </c>
      <c r="B2" s="1934"/>
      <c r="C2" s="1934"/>
      <c r="D2" s="1934"/>
      <c r="E2" s="1934"/>
      <c r="F2" s="1934"/>
      <c r="G2" s="1935"/>
    </row>
    <row r="3" spans="1:11" ht="22.5" customHeight="1">
      <c r="A3" s="2621">
        <f>'300'!A3:G3</f>
        <v>0</v>
      </c>
      <c r="B3" s="2622"/>
      <c r="C3" s="2622"/>
      <c r="D3" s="2622"/>
      <c r="E3" s="2622"/>
      <c r="F3" s="2622"/>
      <c r="G3" s="2623"/>
    </row>
    <row r="4" spans="1:11" ht="22.5" customHeight="1">
      <c r="A4" s="2624" t="str">
        <f>UPPER('T des M - T of C'!B42)</f>
        <v>DERIVATIVE FINANCIAL INSTRUMENTS RISK EXPOSURE</v>
      </c>
      <c r="B4" s="2625"/>
      <c r="C4" s="2625"/>
      <c r="D4" s="2625"/>
      <c r="E4" s="2625"/>
      <c r="F4" s="2625"/>
      <c r="G4" s="2626"/>
    </row>
    <row r="5" spans="1:11" ht="22.5" customHeight="1">
      <c r="A5" s="2602" t="str">
        <f>IF(Langue=0,"au "&amp;Identification!J19,"As at "&amp;Identification!J19)</f>
        <v xml:space="preserve">As at </v>
      </c>
      <c r="B5" s="2603"/>
      <c r="C5" s="2603"/>
      <c r="D5" s="2603"/>
      <c r="E5" s="2603"/>
      <c r="F5" s="2603"/>
      <c r="G5" s="2604"/>
      <c r="H5" s="312"/>
    </row>
    <row r="6" spans="1:11" ht="15" customHeight="1">
      <c r="A6" s="2088" t="str">
        <f>IF(Langue=0,I6,J6)</f>
        <v>($000)</v>
      </c>
      <c r="B6" s="2089"/>
      <c r="C6" s="2089"/>
      <c r="D6" s="2089"/>
      <c r="E6" s="2089"/>
      <c r="F6" s="2089"/>
      <c r="G6" s="2090"/>
      <c r="H6" s="313"/>
      <c r="I6" s="929" t="s">
        <v>325</v>
      </c>
      <c r="J6" s="118" t="s">
        <v>970</v>
      </c>
    </row>
    <row r="7" spans="1:11" ht="11.25" customHeight="1">
      <c r="A7" s="2618"/>
      <c r="B7" s="2619"/>
      <c r="C7" s="2619"/>
      <c r="D7" s="2619"/>
      <c r="E7" s="2619"/>
      <c r="F7" s="2619"/>
      <c r="G7" s="2620"/>
    </row>
    <row r="8" spans="1:11" ht="53.25" customHeight="1">
      <c r="A8" s="2631" t="str">
        <f>IF(Langue=0,I43,J43)</f>
        <v>CATEGORY</v>
      </c>
      <c r="B8" s="2632"/>
      <c r="C8" s="2633"/>
      <c r="D8" s="635" t="str">
        <f>IF(Langue=0,I44,J44)</f>
        <v>Notional Amount</v>
      </c>
      <c r="E8" s="635" t="str">
        <f>IF(Langue=0,I45,J45)</f>
        <v>Replacement Value</v>
      </c>
      <c r="F8" s="635" t="str">
        <f>IF(Langue=0,I46,J46)</f>
        <v>Credit Equivalent Amount</v>
      </c>
      <c r="G8" s="635" t="str">
        <f>IF(Langue=0,I47,J47)</f>
        <v>Risk-Weighted Balance</v>
      </c>
      <c r="K8" s="314"/>
    </row>
    <row r="9" spans="1:11" ht="15" customHeight="1">
      <c r="A9" s="2634"/>
      <c r="B9" s="2635"/>
      <c r="C9" s="2626"/>
      <c r="D9" s="315" t="s">
        <v>377</v>
      </c>
      <c r="E9" s="315" t="s">
        <v>376</v>
      </c>
      <c r="F9" s="315" t="s">
        <v>378</v>
      </c>
      <c r="G9" s="315" t="s">
        <v>379</v>
      </c>
    </row>
    <row r="10" spans="1:11" ht="22.5" customHeight="1">
      <c r="A10" s="2636" t="str">
        <f>IF(Langue=0,I10,J10)</f>
        <v>Interest Rate Contracts</v>
      </c>
      <c r="B10" s="2637"/>
      <c r="C10" s="316"/>
      <c r="D10" s="76"/>
      <c r="E10" s="76"/>
      <c r="F10" s="76"/>
      <c r="G10" s="608"/>
      <c r="I10" s="929" t="s">
        <v>634</v>
      </c>
      <c r="J10" s="159" t="s">
        <v>1437</v>
      </c>
    </row>
    <row r="11" spans="1:11" ht="15.75" customHeight="1">
      <c r="A11" s="1062"/>
      <c r="B11" s="53" t="s">
        <v>119</v>
      </c>
      <c r="C11" s="529">
        <v>110</v>
      </c>
      <c r="D11" s="1292"/>
      <c r="E11" s="1292"/>
      <c r="F11" s="1292"/>
      <c r="G11" s="1309"/>
      <c r="J11" s="192"/>
    </row>
    <row r="12" spans="1:11" ht="30" customHeight="1">
      <c r="A12" s="1062"/>
      <c r="B12" s="170" t="str">
        <f>IF(Langue=0,I12,J12)</f>
        <v>Forward Rate Agreements</v>
      </c>
      <c r="C12" s="529">
        <v>120</v>
      </c>
      <c r="D12" s="1292"/>
      <c r="E12" s="1292"/>
      <c r="F12" s="1292"/>
      <c r="G12" s="1309"/>
      <c r="I12" s="929" t="s">
        <v>623</v>
      </c>
      <c r="J12" s="192" t="s">
        <v>1709</v>
      </c>
    </row>
    <row r="13" spans="1:11" ht="15.75" customHeight="1">
      <c r="A13" s="1062"/>
      <c r="B13" s="53" t="str">
        <f>IF(Langue=0,I13,J13)</f>
        <v>Future Contracts</v>
      </c>
      <c r="C13" s="529">
        <v>130</v>
      </c>
      <c r="D13" s="1292"/>
      <c r="E13" s="1292"/>
      <c r="F13" s="1292"/>
      <c r="G13" s="1309"/>
      <c r="I13" s="929" t="s">
        <v>229</v>
      </c>
      <c r="J13" s="199" t="s">
        <v>1438</v>
      </c>
    </row>
    <row r="14" spans="1:11" ht="15.75" customHeight="1">
      <c r="A14" s="1062"/>
      <c r="B14" s="53" t="str">
        <f>IF(Langue=0,I14,J14)</f>
        <v>Options Purchased</v>
      </c>
      <c r="C14" s="529">
        <v>140</v>
      </c>
      <c r="D14" s="1292"/>
      <c r="E14" s="1292"/>
      <c r="F14" s="1292"/>
      <c r="G14" s="1309"/>
      <c r="I14" s="929" t="s">
        <v>646</v>
      </c>
      <c r="J14" s="199" t="s">
        <v>1705</v>
      </c>
    </row>
    <row r="15" spans="1:11" ht="15.75" customHeight="1">
      <c r="A15" s="1062"/>
      <c r="B15" s="53" t="str">
        <f>IF(Langue=0,I15,J15)</f>
        <v>Options Sold</v>
      </c>
      <c r="C15" s="529">
        <v>150</v>
      </c>
      <c r="D15" s="1292"/>
      <c r="E15" s="1292"/>
      <c r="F15" s="1292"/>
      <c r="G15" s="1309"/>
      <c r="I15" s="929" t="s">
        <v>626</v>
      </c>
      <c r="J15" s="199" t="s">
        <v>1704</v>
      </c>
    </row>
    <row r="16" spans="1:11" ht="22.5" customHeight="1">
      <c r="A16" s="2643"/>
      <c r="B16" s="2645"/>
      <c r="C16" s="609">
        <v>199</v>
      </c>
      <c r="D16" s="1294">
        <f>SUM(D11:D15)</f>
        <v>0</v>
      </c>
      <c r="E16" s="1294">
        <f>SUM(E11:E15)</f>
        <v>0</v>
      </c>
      <c r="F16" s="1294">
        <f>SUM(F11:F15)</f>
        <v>0</v>
      </c>
      <c r="G16" s="1300">
        <f>SUM(G11:G15)</f>
        <v>0</v>
      </c>
      <c r="J16" s="192"/>
    </row>
    <row r="17" spans="1:11" ht="22.5" customHeight="1">
      <c r="A17" s="2641" t="str">
        <f>IF(Langue=0,I17,J17)</f>
        <v>Commodity Contracts</v>
      </c>
      <c r="B17" s="2642"/>
      <c r="C17" s="76"/>
      <c r="D17" s="377"/>
      <c r="E17" s="377"/>
      <c r="F17" s="377"/>
      <c r="G17" s="432"/>
      <c r="I17" s="929" t="s">
        <v>635</v>
      </c>
      <c r="J17" s="200" t="s">
        <v>1432</v>
      </c>
    </row>
    <row r="18" spans="1:11" ht="15.75" customHeight="1">
      <c r="A18" s="1062"/>
      <c r="B18" s="53" t="str">
        <f>IF(Langue=0,I18,J18)</f>
        <v>Foreign Exchange Forward Contracts</v>
      </c>
      <c r="C18" s="529">
        <v>210</v>
      </c>
      <c r="D18" s="1292"/>
      <c r="E18" s="1292"/>
      <c r="F18" s="1292"/>
      <c r="G18" s="1309"/>
      <c r="I18" s="929" t="s">
        <v>636</v>
      </c>
      <c r="J18" s="307" t="s">
        <v>2280</v>
      </c>
    </row>
    <row r="19" spans="1:11" ht="15.75" customHeight="1">
      <c r="A19" s="1062"/>
      <c r="B19" s="53" t="str">
        <f>IF(Langue=0,I19,J19)</f>
        <v>Foreign Exchange Swaps</v>
      </c>
      <c r="C19" s="529">
        <v>220</v>
      </c>
      <c r="D19" s="1292"/>
      <c r="E19" s="1292"/>
      <c r="F19" s="1292"/>
      <c r="G19" s="1309"/>
      <c r="I19" s="929" t="s">
        <v>118</v>
      </c>
      <c r="J19" s="157" t="s">
        <v>1434</v>
      </c>
    </row>
    <row r="20" spans="1:11" ht="15.75" customHeight="1">
      <c r="A20" s="1062"/>
      <c r="B20" s="917" t="str">
        <f>B14</f>
        <v>Options Purchased</v>
      </c>
      <c r="C20" s="529">
        <v>230</v>
      </c>
      <c r="D20" s="1292"/>
      <c r="E20" s="1292"/>
      <c r="F20" s="1292"/>
      <c r="G20" s="1309"/>
      <c r="J20" s="192"/>
    </row>
    <row r="21" spans="1:11" ht="15.75" customHeight="1">
      <c r="A21" s="1062"/>
      <c r="B21" s="917" t="str">
        <f>B15</f>
        <v>Options Sold</v>
      </c>
      <c r="C21" s="529">
        <v>240</v>
      </c>
      <c r="D21" s="1292"/>
      <c r="E21" s="1292"/>
      <c r="F21" s="1292"/>
      <c r="G21" s="1309"/>
      <c r="J21" s="192"/>
    </row>
    <row r="22" spans="1:11" ht="22.5" customHeight="1">
      <c r="A22" s="2643"/>
      <c r="B22" s="2645"/>
      <c r="C22" s="529">
        <v>299</v>
      </c>
      <c r="D22" s="1294">
        <f>SUM(D18:D21)</f>
        <v>0</v>
      </c>
      <c r="E22" s="1294">
        <f>SUM(E18:E21)</f>
        <v>0</v>
      </c>
      <c r="F22" s="1294">
        <f>SUM(F18:F21)</f>
        <v>0</v>
      </c>
      <c r="G22" s="1300">
        <f>SUM(G18:G21)</f>
        <v>0</v>
      </c>
      <c r="J22" s="192"/>
    </row>
    <row r="23" spans="1:11" ht="22.5" customHeight="1">
      <c r="A23" s="2643" t="str">
        <f>IF(Langue=0,I23,J23)</f>
        <v>OTHER CONTRACTS</v>
      </c>
      <c r="B23" s="2644"/>
      <c r="C23" s="76"/>
      <c r="D23" s="377"/>
      <c r="E23" s="377"/>
      <c r="F23" s="377"/>
      <c r="G23" s="432"/>
      <c r="I23" s="929" t="s">
        <v>628</v>
      </c>
      <c r="J23" s="159" t="s">
        <v>1441</v>
      </c>
    </row>
    <row r="24" spans="1:11" ht="15.75" customHeight="1">
      <c r="A24" s="1062"/>
      <c r="B24" s="53" t="s">
        <v>119</v>
      </c>
      <c r="C24" s="529">
        <v>310</v>
      </c>
      <c r="D24" s="1292"/>
      <c r="E24" s="1292"/>
      <c r="F24" s="1292"/>
      <c r="G24" s="1309"/>
      <c r="J24" s="192"/>
    </row>
    <row r="25" spans="1:11" ht="15.75" customHeight="1">
      <c r="A25" s="1062"/>
      <c r="B25" s="917" t="str">
        <f>B13</f>
        <v>Future Contracts</v>
      </c>
      <c r="C25" s="529">
        <v>320</v>
      </c>
      <c r="D25" s="1292"/>
      <c r="E25" s="1292"/>
      <c r="F25" s="1292"/>
      <c r="G25" s="1309"/>
      <c r="J25" s="192"/>
    </row>
    <row r="26" spans="1:11" ht="15.75" customHeight="1">
      <c r="A26" s="1062"/>
      <c r="B26" s="917" t="str">
        <f>B14</f>
        <v>Options Purchased</v>
      </c>
      <c r="C26" s="529">
        <v>330</v>
      </c>
      <c r="D26" s="1292"/>
      <c r="E26" s="1292"/>
      <c r="F26" s="1292"/>
      <c r="G26" s="1309"/>
      <c r="J26" s="159"/>
    </row>
    <row r="27" spans="1:11" ht="15.75" customHeight="1">
      <c r="A27" s="1062"/>
      <c r="B27" s="917" t="str">
        <f>B15</f>
        <v>Options Sold</v>
      </c>
      <c r="C27" s="529">
        <v>340</v>
      </c>
      <c r="D27" s="1292"/>
      <c r="E27" s="1292"/>
      <c r="F27" s="1292"/>
      <c r="G27" s="1309"/>
      <c r="J27" s="159"/>
    </row>
    <row r="28" spans="1:11" ht="22.5" customHeight="1">
      <c r="A28" s="2643"/>
      <c r="B28" s="2645"/>
      <c r="C28" s="529">
        <v>399</v>
      </c>
      <c r="D28" s="1294">
        <f>SUM(D24:D27)</f>
        <v>0</v>
      </c>
      <c r="E28" s="1294">
        <f>SUM(E24:E27)</f>
        <v>0</v>
      </c>
      <c r="F28" s="1294">
        <f>SUM(F24:F27)</f>
        <v>0</v>
      </c>
      <c r="G28" s="1300">
        <f>SUM(G24:G27)</f>
        <v>0</v>
      </c>
      <c r="J28" s="159"/>
    </row>
    <row r="29" spans="1:11" ht="11.25" customHeight="1">
      <c r="A29" s="2627"/>
      <c r="B29" s="2628"/>
      <c r="C29" s="2628"/>
      <c r="D29" s="2628"/>
      <c r="E29" s="2628"/>
      <c r="F29" s="2628"/>
      <c r="G29" s="2629"/>
      <c r="J29" s="192"/>
    </row>
    <row r="30" spans="1:11" ht="45" customHeight="1">
      <c r="A30" s="2638" t="str">
        <f>IF(Langue=0,I30,J30)</f>
        <v>Total Derivatives before Adjustment for Master Netting Agreements</v>
      </c>
      <c r="B30" s="2638"/>
      <c r="C30" s="530">
        <v>499</v>
      </c>
      <c r="D30" s="1294">
        <f>+D16+D22+D28</f>
        <v>0</v>
      </c>
      <c r="E30" s="1294">
        <f>+E16+E22+E28</f>
        <v>0</v>
      </c>
      <c r="F30" s="1294">
        <f>+F16+F22+F28</f>
        <v>0</v>
      </c>
      <c r="G30" s="1300">
        <f>+G16+G22+G28</f>
        <v>0</v>
      </c>
      <c r="I30" s="947" t="s">
        <v>640</v>
      </c>
      <c r="J30" s="261" t="s">
        <v>2284</v>
      </c>
    </row>
    <row r="31" spans="1:11" ht="11.25" customHeight="1">
      <c r="A31" s="2627"/>
      <c r="B31" s="2628"/>
      <c r="C31" s="2628"/>
      <c r="D31" s="2628"/>
      <c r="E31" s="2628"/>
      <c r="F31" s="2628"/>
      <c r="G31" s="2629"/>
      <c r="I31" s="947"/>
      <c r="J31" s="192"/>
      <c r="K31" s="317"/>
    </row>
    <row r="32" spans="1:11" ht="30" customHeight="1">
      <c r="A32" s="2639" t="str">
        <f>IF(Langue=0,I32,J32)</f>
        <v>Less: Adjustment for Master Netting Agreements</v>
      </c>
      <c r="B32" s="2640"/>
      <c r="C32" s="529">
        <v>500</v>
      </c>
      <c r="D32" s="1293"/>
      <c r="E32" s="1293"/>
      <c r="F32" s="1293"/>
      <c r="G32" s="1310"/>
      <c r="I32" s="947" t="s">
        <v>641</v>
      </c>
      <c r="J32" s="157" t="s">
        <v>2285</v>
      </c>
    </row>
    <row r="33" spans="1:11" ht="11.25" customHeight="1">
      <c r="A33" s="2627"/>
      <c r="B33" s="2628"/>
      <c r="C33" s="2628"/>
      <c r="D33" s="2628"/>
      <c r="E33" s="2628"/>
      <c r="F33" s="2628"/>
      <c r="G33" s="2629"/>
      <c r="J33" s="192"/>
      <c r="K33" s="317"/>
    </row>
    <row r="34" spans="1:11" ht="45" customHeight="1">
      <c r="A34" s="2630" t="str">
        <f>IF(Langue=0,I34,J34)</f>
        <v>Total Net of Adjustment for Master Netting Agreements</v>
      </c>
      <c r="B34" s="2630"/>
      <c r="C34" s="529">
        <v>699</v>
      </c>
      <c r="D34" s="1294">
        <f>+D30-D32</f>
        <v>0</v>
      </c>
      <c r="E34" s="1294">
        <f>E30-E32</f>
        <v>0</v>
      </c>
      <c r="F34" s="1294">
        <f>+F30-F32</f>
        <v>0</v>
      </c>
      <c r="G34" s="1300">
        <f>+G30-G32</f>
        <v>0</v>
      </c>
      <c r="I34" s="947" t="s">
        <v>642</v>
      </c>
      <c r="J34" s="157" t="s">
        <v>2283</v>
      </c>
    </row>
    <row r="35" spans="1:11">
      <c r="A35" s="1062"/>
      <c r="G35" s="1064"/>
      <c r="J35" s="159"/>
    </row>
    <row r="36" spans="1:11">
      <c r="A36" s="1062"/>
      <c r="G36" s="1064"/>
      <c r="J36" s="192"/>
    </row>
    <row r="37" spans="1:11">
      <c r="A37" s="1062"/>
      <c r="G37" s="1064"/>
      <c r="J37" s="192"/>
    </row>
    <row r="38" spans="1:11">
      <c r="A38" s="1062"/>
      <c r="G38" s="1064"/>
      <c r="J38" s="201"/>
    </row>
    <row r="39" spans="1:11">
      <c r="A39" s="1062"/>
      <c r="G39" s="1064"/>
      <c r="J39" s="118"/>
    </row>
    <row r="40" spans="1:11">
      <c r="A40" s="1062"/>
      <c r="G40" s="1064"/>
      <c r="J40" s="192"/>
    </row>
    <row r="41" spans="1:11">
      <c r="A41" s="1062"/>
      <c r="G41" s="1064"/>
      <c r="J41" s="201"/>
    </row>
    <row r="42" spans="1:11">
      <c r="A42" s="1841">
        <f>+'1610.2'!A44:G44+1</f>
        <v>50</v>
      </c>
      <c r="B42" s="1842"/>
      <c r="C42" s="1842"/>
      <c r="D42" s="1842"/>
      <c r="E42" s="1842"/>
      <c r="F42" s="1842"/>
      <c r="G42" s="1843"/>
      <c r="J42" s="192"/>
    </row>
    <row r="43" spans="1:11">
      <c r="I43" s="950" t="s">
        <v>91</v>
      </c>
      <c r="J43" s="183" t="s">
        <v>1708</v>
      </c>
    </row>
    <row r="44" spans="1:11">
      <c r="I44" s="928" t="s">
        <v>1781</v>
      </c>
      <c r="J44" s="398" t="s">
        <v>1707</v>
      </c>
    </row>
    <row r="45" spans="1:11">
      <c r="I45" s="928" t="s">
        <v>643</v>
      </c>
      <c r="J45" s="403" t="s">
        <v>1716</v>
      </c>
    </row>
    <row r="46" spans="1:11">
      <c r="I46" s="928" t="s">
        <v>644</v>
      </c>
      <c r="J46" s="403" t="s">
        <v>1715</v>
      </c>
    </row>
    <row r="47" spans="1:11">
      <c r="I47" s="1019" t="s">
        <v>645</v>
      </c>
      <c r="J47" s="644" t="s">
        <v>1717</v>
      </c>
    </row>
    <row r="48" spans="1:11">
      <c r="J48" s="202"/>
    </row>
    <row r="49" spans="10:10">
      <c r="J49" s="203"/>
    </row>
    <row r="50" spans="10:10">
      <c r="J50" s="202"/>
    </row>
    <row r="51" spans="10:10">
      <c r="J51" s="203"/>
    </row>
    <row r="52" spans="10:10">
      <c r="J52" s="202"/>
    </row>
    <row r="53" spans="10:10">
      <c r="J53" s="203"/>
    </row>
  </sheetData>
  <sheetProtection algorithmName="SHA-512" hashValue="7Ud08VBokIkY12IFuyUcqgc5uJwrK9zT8/SWB5y8kqd2R+JR9Ocl3KO1857vRPMM0BQGwoKF/jbferYGLEis9Q==" saltValue="i5Ig8g5TufrMSt1KxRNwdQ==" spinCount="100000" sheet="1" objects="1" scenarios="1"/>
  <mergeCells count="21">
    <mergeCell ref="A42:G42"/>
    <mergeCell ref="A33:G33"/>
    <mergeCell ref="A34:B34"/>
    <mergeCell ref="A29:G29"/>
    <mergeCell ref="A8:C9"/>
    <mergeCell ref="A10:B10"/>
    <mergeCell ref="A30:B30"/>
    <mergeCell ref="A32:B32"/>
    <mergeCell ref="A17:B17"/>
    <mergeCell ref="A23:B23"/>
    <mergeCell ref="A31:G31"/>
    <mergeCell ref="A28:B28"/>
    <mergeCell ref="A22:B22"/>
    <mergeCell ref="A16:B16"/>
    <mergeCell ref="A1:E1"/>
    <mergeCell ref="A6:G6"/>
    <mergeCell ref="A7:G7"/>
    <mergeCell ref="A2:G2"/>
    <mergeCell ref="A3:G3"/>
    <mergeCell ref="A4:G4"/>
    <mergeCell ref="A5:G5"/>
  </mergeCells>
  <printOptions horizontalCentered="1"/>
  <pageMargins left="0.39370078740157499" right="0.39370078740157499" top="1.11555118110236" bottom="0.59055118110236204" header="0.31496062992126" footer="0.31496062992126"/>
  <pageSetup scale="76"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00000000-000E-0000-2600-000001000000}">
            <xm:f>'\Coopératives\[Formulaire COOP_ 2015_VF_1.1.1.xlsx]Feuil1'!#REF!=0</xm:f>
            <x14:dxf>
              <font>
                <color theme="0"/>
              </font>
            </x14:dxf>
          </x14:cfRule>
          <xm:sqref>A6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rgb="FFFFFF00"/>
  </sheetPr>
  <dimension ref="A1:M209"/>
  <sheetViews>
    <sheetView topLeftCell="A71" zoomScale="90" zoomScaleNormal="90" workbookViewId="0">
      <selection activeCell="F98" sqref="F98"/>
    </sheetView>
  </sheetViews>
  <sheetFormatPr baseColWidth="10" defaultColWidth="0" defaultRowHeight="15" outlineLevelCol="1"/>
  <cols>
    <col min="1" max="1" width="2.85546875" style="929" customWidth="1"/>
    <col min="2" max="2" width="5.7109375" style="929" customWidth="1"/>
    <col min="3" max="3" width="68.7109375" style="961" customWidth="1"/>
    <col min="4" max="4" width="7.5703125" style="1471" bestFit="1" customWidth="1"/>
    <col min="5" max="5" width="12" style="1449" customWidth="1"/>
    <col min="6" max="6" width="6.42578125" style="1447" customWidth="1"/>
    <col min="7" max="7" width="13.28515625" style="1500" customWidth="1"/>
    <col min="8" max="8" width="4.28515625" style="1447" customWidth="1"/>
    <col min="9" max="9" width="11.42578125" style="929" hidden="1" customWidth="1"/>
    <col min="10" max="10" width="84.85546875" style="971" hidden="1" customWidth="1" outlineLevel="1"/>
    <col min="11" max="11" width="64.28515625" style="971" hidden="1" customWidth="1" outlineLevel="1"/>
    <col min="12" max="12" width="0" style="929" hidden="1" customWidth="1" collapsed="1"/>
    <col min="13" max="13" width="0" style="929" hidden="1" customWidth="1"/>
    <col min="14" max="16384" width="11.42578125" style="929" hidden="1"/>
  </cols>
  <sheetData>
    <row r="1" spans="1:13" ht="24" customHeight="1">
      <c r="A1" s="1779" t="str">
        <f>Identification!A14</f>
        <v>QUÉBEC CHARTERED COMPANY</v>
      </c>
      <c r="B1" s="1780"/>
      <c r="C1" s="1780"/>
      <c r="D1" s="1780"/>
      <c r="E1" s="1450"/>
      <c r="F1" s="1450"/>
      <c r="G1" s="232" t="str">
        <f>Identification!A15</f>
        <v>ANNUAL STATEMENT</v>
      </c>
      <c r="H1" s="180"/>
      <c r="I1" s="956" t="str">
        <f>IF(Identification!A15="SÉLECTIONNER LA PÉRIODE VISÉE",0,"")</f>
        <v/>
      </c>
      <c r="J1" s="180"/>
      <c r="K1" s="180"/>
      <c r="L1" s="956"/>
      <c r="M1" s="956"/>
    </row>
    <row r="2" spans="1:13">
      <c r="A2" s="1764" t="str">
        <f>IF(Langue=0,"ANNEXE "&amp;'T des M - T of C'!A7,"SCHEDULE "&amp;'T des M - T of C'!A7)</f>
        <v>SCHEDULE 100</v>
      </c>
      <c r="B2" s="1765"/>
      <c r="C2" s="1765"/>
      <c r="D2" s="1765"/>
      <c r="E2" s="1765"/>
      <c r="F2" s="1765"/>
      <c r="G2" s="1766"/>
      <c r="H2" s="184"/>
      <c r="I2" s="939" t="s">
        <v>324</v>
      </c>
      <c r="J2" s="184"/>
      <c r="K2" s="759"/>
      <c r="L2" s="939"/>
      <c r="M2" s="939"/>
    </row>
    <row r="3" spans="1:13" ht="22.5" customHeight="1">
      <c r="A3" s="1781">
        <f>Identification!G12</f>
        <v>0</v>
      </c>
      <c r="B3" s="1782"/>
      <c r="C3" s="1782"/>
      <c r="D3" s="1782"/>
      <c r="E3" s="1782"/>
      <c r="F3" s="1782"/>
      <c r="G3" s="1783"/>
      <c r="J3" s="971" t="s">
        <v>324</v>
      </c>
    </row>
    <row r="4" spans="1:13" ht="22.5" customHeight="1">
      <c r="A4" s="1770" t="str">
        <f>UPPER('T des M - T of C'!B7)</f>
        <v>BALANCE SHEET</v>
      </c>
      <c r="B4" s="1771"/>
      <c r="C4" s="1771"/>
      <c r="D4" s="1771"/>
      <c r="E4" s="1771"/>
      <c r="F4" s="1771"/>
      <c r="G4" s="1772"/>
    </row>
    <row r="5" spans="1:13" ht="22.5" customHeight="1">
      <c r="A5" s="1773" t="str">
        <f>IF(Langue=0,"au "&amp;Identification!J19,"As at "&amp;Identification!J19)</f>
        <v xml:space="preserve">As at </v>
      </c>
      <c r="B5" s="1774"/>
      <c r="C5" s="1774"/>
      <c r="D5" s="1774"/>
      <c r="E5" s="1774"/>
      <c r="F5" s="1774"/>
      <c r="G5" s="1775"/>
    </row>
    <row r="6" spans="1:13" ht="15" customHeight="1">
      <c r="A6" s="1794" t="str">
        <f>IF(Langue=0,J6,K6)</f>
        <v>($000)</v>
      </c>
      <c r="B6" s="1795"/>
      <c r="C6" s="1795"/>
      <c r="D6" s="1795"/>
      <c r="E6" s="1795"/>
      <c r="F6" s="1795"/>
      <c r="G6" s="1796"/>
      <c r="H6" s="1467"/>
      <c r="J6" s="736" t="s">
        <v>325</v>
      </c>
      <c r="K6" s="737" t="s">
        <v>970</v>
      </c>
    </row>
    <row r="7" spans="1:13" ht="11.25" customHeight="1">
      <c r="A7" s="1605"/>
      <c r="B7" s="1606"/>
      <c r="C7" s="1606"/>
      <c r="D7" s="1791" t="str">
        <f>IF(Langue=0,J7,K7)</f>
        <v>Current</v>
      </c>
      <c r="E7" s="1791"/>
      <c r="F7" s="1791" t="str">
        <f>IF(Langue=0,L7,M7)</f>
        <v>Previous</v>
      </c>
      <c r="G7" s="1792"/>
      <c r="H7" s="1467"/>
      <c r="J7" s="1630" t="s">
        <v>2688</v>
      </c>
      <c r="K7" s="1631" t="s">
        <v>1109</v>
      </c>
      <c r="L7" t="s">
        <v>2689</v>
      </c>
      <c r="M7" t="s">
        <v>2690</v>
      </c>
    </row>
    <row r="8" spans="1:13" ht="34.5" customHeight="1">
      <c r="A8" s="1788" t="str">
        <f>IF(Langue=0,J8,K8)</f>
        <v>ASSETS</v>
      </c>
      <c r="B8" s="1789"/>
      <c r="C8" s="1789"/>
      <c r="D8" s="1789"/>
      <c r="E8" s="748" t="s">
        <v>377</v>
      </c>
      <c r="F8" s="749"/>
      <c r="G8" s="1666" t="s">
        <v>378</v>
      </c>
      <c r="H8" s="1467"/>
      <c r="J8" s="971" t="s">
        <v>64</v>
      </c>
      <c r="K8" s="699" t="s">
        <v>1548</v>
      </c>
    </row>
    <row r="9" spans="1:13" customFormat="1" ht="17.25">
      <c r="A9" s="1632"/>
      <c r="B9" s="1633"/>
      <c r="C9" s="1633"/>
      <c r="D9" s="1633"/>
      <c r="E9" s="1667" t="s">
        <v>376</v>
      </c>
      <c r="F9" s="1633"/>
      <c r="G9" s="680"/>
      <c r="H9" s="1634"/>
      <c r="J9" s="1630"/>
      <c r="K9" s="1630"/>
    </row>
    <row r="10" spans="1:13">
      <c r="A10" s="928"/>
      <c r="B10" s="1790" t="str">
        <f>IF(Langue=0,J10,K10)</f>
        <v>Cash, Deposits and Short-Term Securities</v>
      </c>
      <c r="C10" s="1790"/>
      <c r="D10" s="1470">
        <v>1000</v>
      </c>
      <c r="E10" s="1100">
        <f>+_P100039902</f>
        <v>0</v>
      </c>
      <c r="F10" s="1624">
        <v>1000</v>
      </c>
      <c r="G10" s="1635"/>
      <c r="J10" s="971" t="s">
        <v>2401</v>
      </c>
      <c r="K10" s="699" t="s">
        <v>2402</v>
      </c>
    </row>
    <row r="11" spans="1:13" ht="7.5" customHeight="1">
      <c r="A11" s="2"/>
      <c r="B11" s="1"/>
      <c r="C11" s="1"/>
      <c r="D11" s="1"/>
      <c r="E11" s="1"/>
      <c r="F11" s="1"/>
      <c r="G11" s="1696"/>
      <c r="K11" s="699"/>
    </row>
    <row r="12" spans="1:13" ht="22.5" customHeight="1">
      <c r="A12" s="928"/>
      <c r="B12" s="1784" t="str">
        <f>IF(Langue=0,J12,K12)</f>
        <v>Securities</v>
      </c>
      <c r="C12" s="1784"/>
      <c r="D12" s="1784">
        <f>IF(Langue=0,L12,M12)</f>
        <v>0</v>
      </c>
      <c r="E12" s="1784"/>
      <c r="F12" s="1784">
        <f>IF(Langue=0,N12,O12)</f>
        <v>0</v>
      </c>
      <c r="G12" s="1785"/>
      <c r="J12" s="971" t="s">
        <v>728</v>
      </c>
      <c r="K12" s="699" t="s">
        <v>1018</v>
      </c>
    </row>
    <row r="13" spans="1:13" ht="17.25">
      <c r="A13" s="928"/>
      <c r="B13" s="71" t="str">
        <f>IF(Langue=0,J13,K13)</f>
        <v>Bonds and Debentures</v>
      </c>
      <c r="C13" s="71"/>
      <c r="E13" s="1667" t="s">
        <v>377</v>
      </c>
      <c r="F13" s="1472"/>
      <c r="G13" s="1473"/>
      <c r="H13" s="1474"/>
      <c r="J13" s="971" t="s">
        <v>1</v>
      </c>
      <c r="K13" s="699" t="s">
        <v>1067</v>
      </c>
    </row>
    <row r="14" spans="1:13">
      <c r="A14" s="928"/>
      <c r="C14" s="1059" t="str">
        <f>IF(Langue=0,J14,K14)</f>
        <v>Government – Federal, Provincial and Municipal</v>
      </c>
      <c r="D14" s="1475" t="s">
        <v>951</v>
      </c>
      <c r="E14" s="1101">
        <f>_1120_oblig_gv_can</f>
        <v>0</v>
      </c>
      <c r="F14" s="500" t="s">
        <v>951</v>
      </c>
      <c r="G14" s="1635"/>
      <c r="J14" s="971" t="s">
        <v>2</v>
      </c>
      <c r="K14" s="699" t="s">
        <v>1068</v>
      </c>
    </row>
    <row r="15" spans="1:13" ht="15" customHeight="1">
      <c r="A15" s="928"/>
      <c r="C15" s="1059" t="str">
        <f>IF(Langue=0,J15,K15)</f>
        <v>Government – Foreign</v>
      </c>
      <c r="D15" s="1475" t="s">
        <v>952</v>
      </c>
      <c r="E15" s="1101">
        <f>SUM(_1130_oblig_gov_étrag)</f>
        <v>0</v>
      </c>
      <c r="F15" s="500" t="s">
        <v>952</v>
      </c>
      <c r="G15" s="1635"/>
      <c r="J15" s="971" t="s">
        <v>348</v>
      </c>
      <c r="K15" s="699" t="s">
        <v>1069</v>
      </c>
    </row>
    <row r="16" spans="1:13" ht="15" customHeight="1">
      <c r="A16" s="928"/>
      <c r="C16" s="1059" t="str">
        <f>IF(Langue=0,J16,K16)</f>
        <v>Corporate – Canadian</v>
      </c>
      <c r="D16" s="1475" t="s">
        <v>953</v>
      </c>
      <c r="E16" s="1101">
        <f>SUM(_1140_oblig_soc_can)</f>
        <v>0</v>
      </c>
      <c r="F16" s="500" t="s">
        <v>953</v>
      </c>
      <c r="G16" s="1635"/>
      <c r="J16" s="971" t="s">
        <v>3</v>
      </c>
      <c r="K16" s="699" t="s">
        <v>1070</v>
      </c>
    </row>
    <row r="17" spans="1:11" ht="15" customHeight="1">
      <c r="A17" s="928"/>
      <c r="C17" s="1059" t="str">
        <f>IF(Langue=0,J17,K17)</f>
        <v>Corporate – Foreign</v>
      </c>
      <c r="D17" s="1475" t="s">
        <v>954</v>
      </c>
      <c r="E17" s="1101">
        <f>SUM(_1150_oblig_soc_étrag)</f>
        <v>0</v>
      </c>
      <c r="F17" s="500">
        <v>1150</v>
      </c>
      <c r="G17" s="1635"/>
      <c r="J17" s="971" t="s">
        <v>4</v>
      </c>
      <c r="K17" s="699" t="s">
        <v>1071</v>
      </c>
    </row>
    <row r="18" spans="1:11" ht="15" customHeight="1">
      <c r="A18" s="928"/>
      <c r="B18" s="71" t="str">
        <f>IF(Langue=0,J18,K18)</f>
        <v>Common and Preferred Shares</v>
      </c>
      <c r="C18" s="392"/>
      <c r="D18" s="1475" t="s">
        <v>822</v>
      </c>
      <c r="E18" s="1101">
        <f>SUM(_1160_act_ord_priv)</f>
        <v>0</v>
      </c>
      <c r="F18" s="500" t="s">
        <v>822</v>
      </c>
      <c r="G18" s="1635"/>
      <c r="J18" s="971" t="s">
        <v>5</v>
      </c>
      <c r="K18" s="699" t="s">
        <v>1072</v>
      </c>
    </row>
    <row r="19" spans="1:11" ht="15" customHeight="1">
      <c r="A19" s="928"/>
      <c r="B19" s="71" t="str">
        <f>IF(Langue=0,J19,K19)</f>
        <v>Asset-Backed Securities</v>
      </c>
      <c r="C19" s="392"/>
      <c r="D19" s="1475" t="s">
        <v>955</v>
      </c>
      <c r="E19" s="1101">
        <f>SUM(_1170_titres_créances)</f>
        <v>0</v>
      </c>
      <c r="F19" s="500" t="s">
        <v>955</v>
      </c>
      <c r="G19" s="1635"/>
      <c r="J19" s="971" t="s">
        <v>6</v>
      </c>
      <c r="K19" s="699" t="s">
        <v>1394</v>
      </c>
    </row>
    <row r="20" spans="1:11" ht="15" customHeight="1">
      <c r="A20" s="928"/>
      <c r="B20" s="71" t="str">
        <f>IF(Langue=0,J20,K20)</f>
        <v>Other Investments</v>
      </c>
      <c r="C20" s="392"/>
      <c r="D20" s="1475" t="s">
        <v>956</v>
      </c>
      <c r="E20" s="1100">
        <f>SUM(_1180_autres_placements)</f>
        <v>0</v>
      </c>
      <c r="F20" s="500" t="s">
        <v>956</v>
      </c>
      <c r="G20" s="1635"/>
      <c r="J20" s="971" t="s">
        <v>222</v>
      </c>
      <c r="K20" s="699" t="s">
        <v>1073</v>
      </c>
    </row>
    <row r="21" spans="1:11" ht="15" customHeight="1">
      <c r="A21" s="928"/>
      <c r="B21" s="71"/>
      <c r="C21" s="71"/>
      <c r="D21" s="1477"/>
      <c r="E21" s="359"/>
      <c r="F21" s="1636"/>
      <c r="G21" s="1637"/>
      <c r="K21" s="699"/>
    </row>
    <row r="22" spans="1:11" ht="15" customHeight="1">
      <c r="A22" s="928"/>
      <c r="B22" s="735" t="str">
        <f>IF(Langue=0,J22,K22)</f>
        <v>Provision for Expected Credit Losses</v>
      </c>
      <c r="C22" s="735"/>
      <c r="D22" s="1475">
        <v>1188</v>
      </c>
      <c r="E22" s="1100">
        <f>+_P1100.419914</f>
        <v>0</v>
      </c>
      <c r="F22" s="1624">
        <v>1188</v>
      </c>
      <c r="G22" s="1635"/>
      <c r="J22" s="971" t="s">
        <v>2475</v>
      </c>
      <c r="K22" s="738" t="s">
        <v>2476</v>
      </c>
    </row>
    <row r="23" spans="1:11" ht="15" customHeight="1">
      <c r="A23" s="928"/>
      <c r="B23" s="71"/>
      <c r="C23" s="71"/>
      <c r="D23" s="1477"/>
      <c r="E23" s="359"/>
      <c r="F23" s="359"/>
      <c r="G23" s="1476"/>
      <c r="K23" s="699"/>
    </row>
    <row r="24" spans="1:11" ht="17.25">
      <c r="A24" s="1605"/>
      <c r="B24" s="1606"/>
      <c r="C24" s="1606"/>
      <c r="D24" s="1606"/>
      <c r="E24" s="1667" t="s">
        <v>376</v>
      </c>
      <c r="F24" s="1606"/>
      <c r="G24" s="1607"/>
      <c r="K24" s="699"/>
    </row>
    <row r="25" spans="1:11" ht="15" customHeight="1">
      <c r="A25" s="928"/>
      <c r="B25" s="1611" t="str">
        <f>IF(Langue=0,J25,K25)</f>
        <v>Total Securities</v>
      </c>
      <c r="C25" s="1611"/>
      <c r="D25" s="1451">
        <v>1199</v>
      </c>
      <c r="E25" s="1162">
        <f>SUM(E14:E20)-E22</f>
        <v>0</v>
      </c>
      <c r="F25" s="1624">
        <v>1199</v>
      </c>
      <c r="G25" s="1638">
        <f>SUM(G14:G20)-G22</f>
        <v>0</v>
      </c>
      <c r="J25" s="971" t="s">
        <v>937</v>
      </c>
      <c r="K25" s="699" t="s">
        <v>1074</v>
      </c>
    </row>
    <row r="26" spans="1:11">
      <c r="A26" s="2" t="s">
        <v>324</v>
      </c>
      <c r="B26" s="1"/>
      <c r="C26" s="1"/>
      <c r="D26" s="1"/>
      <c r="E26" s="1"/>
      <c r="F26" s="1"/>
      <c r="G26" s="1696"/>
      <c r="K26" s="699"/>
    </row>
    <row r="27" spans="1:11" s="939" customFormat="1" ht="32.25" customHeight="1">
      <c r="A27" s="938"/>
      <c r="B27" s="1793" t="str">
        <f>IF(Langue=0,J27,K27)</f>
        <v>Securities Borrowed or Purchased under Reverse Repurchase Agreements</v>
      </c>
      <c r="C27" s="1793"/>
      <c r="D27" s="1478">
        <v>1190</v>
      </c>
      <c r="E27" s="1100">
        <f>+_P119019902</f>
        <v>0</v>
      </c>
      <c r="F27" s="1624">
        <v>1190</v>
      </c>
      <c r="G27" s="1635"/>
      <c r="H27" s="184"/>
      <c r="J27" s="184" t="s">
        <v>1063</v>
      </c>
      <c r="K27" s="185" t="s">
        <v>2228</v>
      </c>
    </row>
    <row r="28" spans="1:11" ht="26.25" customHeight="1">
      <c r="A28" s="928"/>
      <c r="B28" s="1784" t="str">
        <f>IF(Langue=0,J28,K28)</f>
        <v>Loans</v>
      </c>
      <c r="C28" s="1784"/>
      <c r="D28" s="1784">
        <f>IF(Langue=0,L28,M28)</f>
        <v>0</v>
      </c>
      <c r="E28" s="1784"/>
      <c r="F28" s="1784">
        <f>IF(Langue=0,N28,O28)</f>
        <v>0</v>
      </c>
      <c r="G28" s="1785"/>
      <c r="I28" s="929" t="s">
        <v>324</v>
      </c>
      <c r="J28" s="971" t="s">
        <v>7</v>
      </c>
      <c r="K28" s="699" t="s">
        <v>1075</v>
      </c>
    </row>
    <row r="29" spans="1:11" ht="15" customHeight="1">
      <c r="A29" s="928"/>
      <c r="B29" s="18" t="str">
        <f>IF(Langue=0,J29,K29)</f>
        <v>Mortgages</v>
      </c>
      <c r="C29" s="18"/>
      <c r="D29" s="18"/>
      <c r="E29" s="1667" t="s">
        <v>377</v>
      </c>
      <c r="F29" s="18"/>
      <c r="G29" s="1627"/>
      <c r="J29" s="971" t="s">
        <v>8</v>
      </c>
      <c r="K29" s="699" t="s">
        <v>972</v>
      </c>
    </row>
    <row r="30" spans="1:11" ht="15" customHeight="1">
      <c r="A30" s="928"/>
      <c r="C30" s="962" t="str">
        <f>IF(Langue=0,J30,K30)</f>
        <v>Insured Residential</v>
      </c>
      <c r="D30" s="1479">
        <v>1210</v>
      </c>
      <c r="E30" s="1101">
        <f>_P120001003</f>
        <v>0</v>
      </c>
      <c r="F30" s="1624">
        <v>1210</v>
      </c>
      <c r="G30" s="1635"/>
      <c r="J30" s="971" t="s">
        <v>84</v>
      </c>
      <c r="K30" s="699" t="s">
        <v>1076</v>
      </c>
    </row>
    <row r="31" spans="1:11" ht="15" customHeight="1">
      <c r="A31" s="928"/>
      <c r="C31" s="931" t="str">
        <f>IF(Langue=0,J31,K31)</f>
        <v>Uninsured Residential</v>
      </c>
      <c r="D31" s="1479">
        <v>1220</v>
      </c>
      <c r="E31" s="1101">
        <f>_P120002003</f>
        <v>0</v>
      </c>
      <c r="F31" s="1624">
        <v>1220</v>
      </c>
      <c r="G31" s="1635"/>
      <c r="J31" s="971" t="s">
        <v>339</v>
      </c>
      <c r="K31" s="699" t="s">
        <v>1077</v>
      </c>
    </row>
    <row r="32" spans="1:11" ht="15" customHeight="1">
      <c r="A32" s="928"/>
      <c r="C32" s="931" t="str">
        <f>IF(Langue=0,J32,K32)</f>
        <v>Non-Residential</v>
      </c>
      <c r="D32" s="1479">
        <v>1230</v>
      </c>
      <c r="E32" s="1101">
        <f>_P120003003</f>
        <v>0</v>
      </c>
      <c r="F32" s="1624">
        <v>1230</v>
      </c>
      <c r="G32" s="1635"/>
      <c r="J32" s="971" t="s">
        <v>340</v>
      </c>
      <c r="K32" s="699" t="s">
        <v>1078</v>
      </c>
    </row>
    <row r="33" spans="1:11" ht="15" customHeight="1">
      <c r="A33" s="928"/>
      <c r="B33" s="1786" t="str">
        <f t="shared" ref="B33:C39" si="0">IF(Langue=0,J33,K33)</f>
        <v>Consumer</v>
      </c>
      <c r="C33" s="1787">
        <f t="shared" si="0"/>
        <v>0</v>
      </c>
      <c r="D33" s="1479">
        <v>1240</v>
      </c>
      <c r="E33" s="1101">
        <f>_P120004003</f>
        <v>0</v>
      </c>
      <c r="F33" s="1624">
        <v>1240</v>
      </c>
      <c r="G33" s="1635"/>
      <c r="J33" s="971" t="s">
        <v>9</v>
      </c>
      <c r="K33" s="699" t="s">
        <v>973</v>
      </c>
    </row>
    <row r="34" spans="1:11" ht="15" customHeight="1">
      <c r="A34" s="928"/>
      <c r="B34" s="1786" t="str">
        <f t="shared" si="0"/>
        <v>Commercial</v>
      </c>
      <c r="C34" s="1787">
        <f t="shared" si="0"/>
        <v>0</v>
      </c>
      <c r="D34" s="1479">
        <v>1250</v>
      </c>
      <c r="E34" s="1101">
        <f>_P120005003</f>
        <v>0</v>
      </c>
      <c r="F34" s="1624">
        <v>1250</v>
      </c>
      <c r="G34" s="1635"/>
      <c r="J34" s="971" t="s">
        <v>694</v>
      </c>
      <c r="K34" s="699" t="s">
        <v>474</v>
      </c>
    </row>
    <row r="35" spans="1:11" ht="15" customHeight="1">
      <c r="A35" s="928"/>
      <c r="B35" s="1800" t="str">
        <f t="shared" si="0"/>
        <v>Leasing</v>
      </c>
      <c r="C35" s="1801">
        <f t="shared" si="0"/>
        <v>0</v>
      </c>
      <c r="D35" s="1479">
        <v>1260</v>
      </c>
      <c r="E35" s="1101">
        <f>_P120006003</f>
        <v>0</v>
      </c>
      <c r="F35" s="1624">
        <v>1260</v>
      </c>
      <c r="G35" s="1635"/>
      <c r="J35" s="971" t="s">
        <v>86</v>
      </c>
      <c r="K35" s="699" t="s">
        <v>1079</v>
      </c>
    </row>
    <row r="36" spans="1:11" ht="15" customHeight="1">
      <c r="A36" s="928"/>
      <c r="B36" s="1786" t="str">
        <f t="shared" si="0"/>
        <v>Collateral</v>
      </c>
      <c r="C36" s="1787">
        <f t="shared" si="0"/>
        <v>0</v>
      </c>
      <c r="D36" s="1479">
        <v>1270</v>
      </c>
      <c r="E36" s="1101">
        <f>_P120007003</f>
        <v>0</v>
      </c>
      <c r="F36" s="1624">
        <v>1270</v>
      </c>
      <c r="G36" s="1635"/>
      <c r="J36" s="971" t="s">
        <v>10</v>
      </c>
      <c r="K36" s="699" t="s">
        <v>974</v>
      </c>
    </row>
    <row r="37" spans="1:11" ht="15" customHeight="1">
      <c r="A37" s="928"/>
      <c r="B37" s="1800" t="str">
        <f t="shared" si="0"/>
        <v>Financial Institutions and Public Sector</v>
      </c>
      <c r="C37" s="1801">
        <f t="shared" si="0"/>
        <v>0</v>
      </c>
      <c r="D37" s="1479">
        <v>1280</v>
      </c>
      <c r="E37" s="1101">
        <f>_P120008003</f>
        <v>0</v>
      </c>
      <c r="F37" s="1624">
        <v>1280</v>
      </c>
      <c r="G37" s="1635"/>
      <c r="J37" s="971" t="s">
        <v>729</v>
      </c>
      <c r="K37" s="699" t="s">
        <v>2229</v>
      </c>
    </row>
    <row r="38" spans="1:11" s="939" customFormat="1" ht="15" customHeight="1">
      <c r="A38" s="938"/>
      <c r="B38" s="1802" t="str">
        <f t="shared" si="0"/>
        <v>Foreclosed Real Estate</v>
      </c>
      <c r="C38" s="1803">
        <f t="shared" si="0"/>
        <v>0</v>
      </c>
      <c r="D38" s="1480">
        <v>1285</v>
      </c>
      <c r="E38" s="1101">
        <f>_P120009003</f>
        <v>0</v>
      </c>
      <c r="F38" s="1624">
        <v>1285</v>
      </c>
      <c r="G38" s="1635"/>
      <c r="H38" s="184"/>
      <c r="J38" s="184" t="s">
        <v>13</v>
      </c>
      <c r="K38" s="185" t="s">
        <v>1080</v>
      </c>
    </row>
    <row r="39" spans="1:11" ht="15" customHeight="1">
      <c r="A39" s="928"/>
      <c r="B39" s="1800" t="str">
        <f t="shared" si="0"/>
        <v>Other Loans</v>
      </c>
      <c r="C39" s="1801">
        <f t="shared" si="0"/>
        <v>0</v>
      </c>
      <c r="D39" s="1479">
        <v>1290</v>
      </c>
      <c r="E39" s="1100">
        <f>_P120010003</f>
        <v>0</v>
      </c>
      <c r="F39" s="1624">
        <v>1290</v>
      </c>
      <c r="G39" s="1635"/>
      <c r="J39" s="971" t="s">
        <v>553</v>
      </c>
      <c r="K39" s="185" t="s">
        <v>1140</v>
      </c>
    </row>
    <row r="40" spans="1:11" ht="15" customHeight="1">
      <c r="A40" s="928"/>
      <c r="B40" s="958"/>
      <c r="C40" s="958"/>
      <c r="D40" s="1481"/>
      <c r="E40" s="359"/>
      <c r="F40" s="95"/>
      <c r="G40" s="1476"/>
      <c r="K40" s="185"/>
    </row>
    <row r="41" spans="1:11" ht="15" customHeight="1">
      <c r="A41" s="928"/>
      <c r="B41" s="735" t="str">
        <f>IF(Langue=0,J41,K41)</f>
        <v>Provision for Expected Credit Losses</v>
      </c>
      <c r="C41" s="735"/>
      <c r="D41" s="1475">
        <v>1288</v>
      </c>
      <c r="E41" s="1100">
        <f>'1200'!J22</f>
        <v>0</v>
      </c>
      <c r="F41" s="1624">
        <v>1288</v>
      </c>
      <c r="G41" s="1635"/>
      <c r="J41" s="971" t="s">
        <v>2475</v>
      </c>
      <c r="K41" s="738" t="s">
        <v>2476</v>
      </c>
    </row>
    <row r="42" spans="1:11" ht="15" customHeight="1">
      <c r="A42" s="928"/>
      <c r="B42" s="958"/>
      <c r="C42" s="958"/>
      <c r="D42" s="1481"/>
      <c r="E42" s="1667" t="s">
        <v>376</v>
      </c>
      <c r="F42" s="95"/>
      <c r="G42" s="1476"/>
      <c r="K42" s="185"/>
    </row>
    <row r="43" spans="1:11" ht="15" customHeight="1">
      <c r="A43" s="928"/>
      <c r="B43" s="1613" t="str">
        <f>IF(Langue=0,J43,K43)</f>
        <v>Total Loans</v>
      </c>
      <c r="C43" s="1613"/>
      <c r="D43" s="750">
        <v>1299</v>
      </c>
      <c r="E43" s="1105">
        <f>SUM(E30:E39)-E41</f>
        <v>0</v>
      </c>
      <c r="F43" s="496">
        <v>1299</v>
      </c>
      <c r="G43" s="1102">
        <f>SUM(G30:G39)-G41</f>
        <v>0</v>
      </c>
      <c r="J43" s="971" t="s">
        <v>766</v>
      </c>
      <c r="K43" s="185" t="s">
        <v>1081</v>
      </c>
    </row>
    <row r="44" spans="1:11" ht="11.25" customHeight="1">
      <c r="A44" s="2"/>
      <c r="B44" s="1"/>
      <c r="C44" s="1"/>
      <c r="D44" s="1"/>
      <c r="E44" s="1"/>
      <c r="F44" s="1"/>
      <c r="G44" s="1696"/>
      <c r="K44" s="699"/>
    </row>
    <row r="45" spans="1:11" ht="15.75" customHeight="1">
      <c r="A45" s="928"/>
      <c r="B45" s="957" t="str">
        <f>IF(Langue=0,J45,K45)</f>
        <v>Loans to and Investments in Subsidiaries</v>
      </c>
      <c r="C45" s="96"/>
      <c r="D45" s="1482"/>
      <c r="E45" s="1667" t="s">
        <v>377</v>
      </c>
      <c r="F45" s="1482"/>
      <c r="G45" s="1483"/>
      <c r="J45" s="971" t="s">
        <v>938</v>
      </c>
      <c r="K45" s="699" t="s">
        <v>1082</v>
      </c>
    </row>
    <row r="46" spans="1:11" ht="15" customHeight="1">
      <c r="A46" s="928"/>
      <c r="C46" s="962" t="str">
        <f>IF(Langue=0,J46,K46)</f>
        <v>Equity in Subsidiaries</v>
      </c>
      <c r="D46" s="1479">
        <v>1400</v>
      </c>
      <c r="E46" s="1101">
        <f>+_P140019904</f>
        <v>0</v>
      </c>
      <c r="F46" s="496">
        <v>1400</v>
      </c>
      <c r="G46" s="1635"/>
      <c r="J46" s="971" t="s">
        <v>14</v>
      </c>
      <c r="K46" s="699" t="s">
        <v>1083</v>
      </c>
    </row>
    <row r="47" spans="1:11" ht="15" customHeight="1">
      <c r="A47" s="928"/>
      <c r="C47" s="963" t="str">
        <f>IF(Langue=0,J47,K47)</f>
        <v>Loans and Advances</v>
      </c>
      <c r="D47" s="1668">
        <v>1410</v>
      </c>
      <c r="E47" s="1100">
        <f>+_P141019907</f>
        <v>0</v>
      </c>
      <c r="F47" s="496">
        <v>1410</v>
      </c>
      <c r="G47" s="1635"/>
      <c r="J47" s="971" t="s">
        <v>15</v>
      </c>
      <c r="K47" s="699" t="s">
        <v>1084</v>
      </c>
    </row>
    <row r="48" spans="1:11" ht="7.5" customHeight="1">
      <c r="A48" s="2"/>
      <c r="B48" s="1"/>
      <c r="C48" s="1"/>
      <c r="D48" s="1"/>
      <c r="E48" s="1"/>
      <c r="F48" s="1"/>
      <c r="G48" s="1696"/>
      <c r="K48" s="699"/>
    </row>
    <row r="49" spans="1:13" ht="15" customHeight="1">
      <c r="A49" s="928"/>
      <c r="B49" s="1798" t="str">
        <f>IF(Langue=0,J49,K49)</f>
        <v>Provision for Expected Credit Losses</v>
      </c>
      <c r="C49" s="1799"/>
      <c r="D49" s="1479">
        <v>1495</v>
      </c>
      <c r="E49" s="1100">
        <f>'1400'!F30+_P141019914</f>
        <v>0</v>
      </c>
      <c r="F49" s="496">
        <v>1495</v>
      </c>
      <c r="G49" s="1635"/>
      <c r="J49" s="971" t="s">
        <v>2475</v>
      </c>
      <c r="K49" s="738" t="s">
        <v>2476</v>
      </c>
    </row>
    <row r="50" spans="1:13" ht="15" customHeight="1">
      <c r="A50" s="1605"/>
      <c r="B50" s="1606"/>
      <c r="C50" s="1606"/>
      <c r="D50" s="1606"/>
      <c r="E50" s="1667" t="s">
        <v>376</v>
      </c>
      <c r="F50" s="1606"/>
      <c r="G50" s="1607"/>
      <c r="K50" s="699"/>
    </row>
    <row r="51" spans="1:13" ht="15" customHeight="1">
      <c r="A51" s="928"/>
      <c r="B51" s="1614" t="str">
        <f>IF(Langue=0,J51,K51)</f>
        <v>Total Investments in Subsidiaries</v>
      </c>
      <c r="C51" s="1614"/>
      <c r="D51" s="499">
        <v>1499</v>
      </c>
      <c r="E51" s="1114">
        <f>+E46+E47-E49</f>
        <v>0</v>
      </c>
      <c r="F51" s="1624">
        <v>1499</v>
      </c>
      <c r="G51" s="1102">
        <f>+G46+G47-G49</f>
        <v>0</v>
      </c>
      <c r="J51" s="971" t="s">
        <v>1064</v>
      </c>
      <c r="K51" s="699" t="s">
        <v>1085</v>
      </c>
    </row>
    <row r="52" spans="1:13">
      <c r="A52" s="928"/>
      <c r="G52" s="1476"/>
      <c r="K52" s="699"/>
    </row>
    <row r="53" spans="1:13">
      <c r="A53" s="928"/>
      <c r="D53" s="184"/>
      <c r="E53" s="1469"/>
      <c r="G53" s="393"/>
      <c r="K53" s="699"/>
    </row>
    <row r="54" spans="1:13">
      <c r="A54" s="1752">
        <f>+Certification!A48+1</f>
        <v>4</v>
      </c>
      <c r="B54" s="1753"/>
      <c r="C54" s="1753"/>
      <c r="D54" s="1753"/>
      <c r="E54" s="1753"/>
      <c r="F54" s="1753"/>
      <c r="G54" s="1754"/>
      <c r="K54" s="699"/>
    </row>
    <row r="55" spans="1:13">
      <c r="A55" s="1761" t="str">
        <f>$A$1</f>
        <v>QUÉBEC CHARTERED COMPANY</v>
      </c>
      <c r="B55" s="1762"/>
      <c r="C55" s="1762"/>
      <c r="D55" s="1762"/>
      <c r="E55" s="1762"/>
      <c r="F55" s="1762"/>
      <c r="G55" s="1763"/>
      <c r="H55" s="180"/>
      <c r="I55" s="956"/>
      <c r="J55" s="180"/>
      <c r="K55" s="166"/>
      <c r="L55" s="956"/>
      <c r="M55" s="956"/>
    </row>
    <row r="56" spans="1:13">
      <c r="A56" s="1764" t="str">
        <f>$A$2</f>
        <v>SCHEDULE 100</v>
      </c>
      <c r="B56" s="1765"/>
      <c r="C56" s="1765"/>
      <c r="D56" s="1765"/>
      <c r="E56" s="1765"/>
      <c r="F56" s="1765"/>
      <c r="G56" s="1766"/>
      <c r="H56" s="184"/>
      <c r="I56" s="939"/>
      <c r="J56" s="184"/>
      <c r="K56" s="185"/>
      <c r="L56" s="939"/>
      <c r="M56" s="939"/>
    </row>
    <row r="57" spans="1:13" ht="22.5" customHeight="1">
      <c r="A57" s="1767">
        <f>A3</f>
        <v>0</v>
      </c>
      <c r="B57" s="1768"/>
      <c r="C57" s="1768"/>
      <c r="D57" s="1768"/>
      <c r="E57" s="1768"/>
      <c r="F57" s="1768"/>
      <c r="G57" s="1769"/>
      <c r="K57" s="699"/>
    </row>
    <row r="58" spans="1:13" ht="22.5" customHeight="1">
      <c r="A58" s="1770" t="str">
        <f>IF(Langue=0,A4&amp;" (suite)",A4&amp;" (continued)")</f>
        <v>BALANCE SHEET (continued)</v>
      </c>
      <c r="B58" s="1771"/>
      <c r="C58" s="1771"/>
      <c r="D58" s="1771"/>
      <c r="E58" s="1771"/>
      <c r="F58" s="1771"/>
      <c r="G58" s="1772"/>
      <c r="K58" s="699"/>
    </row>
    <row r="59" spans="1:13" ht="22.5" customHeight="1">
      <c r="A59" s="1773" t="str">
        <f>$A$5</f>
        <v xml:space="preserve">As at </v>
      </c>
      <c r="B59" s="1774"/>
      <c r="C59" s="1774"/>
      <c r="D59" s="1774"/>
      <c r="E59" s="1774"/>
      <c r="F59" s="1774"/>
      <c r="G59" s="1775"/>
      <c r="K59" s="699"/>
    </row>
    <row r="60" spans="1:13" ht="15" customHeight="1">
      <c r="A60" s="1776" t="str">
        <f>+$A$6</f>
        <v>($000)</v>
      </c>
      <c r="B60" s="1777"/>
      <c r="C60" s="1777"/>
      <c r="D60" s="1777"/>
      <c r="E60" s="1777"/>
      <c r="F60" s="1777"/>
      <c r="G60" s="1778"/>
      <c r="H60" s="1467"/>
      <c r="K60" s="699"/>
    </row>
    <row r="61" spans="1:13" ht="11.25" customHeight="1">
      <c r="A61" s="1605"/>
      <c r="B61" s="1606"/>
      <c r="C61" s="1606"/>
      <c r="D61" s="1606"/>
      <c r="E61" s="1669" t="str">
        <f>+$D$7</f>
        <v>Current</v>
      </c>
      <c r="F61" s="95"/>
      <c r="G61" s="1670" t="str">
        <f>+$F$7</f>
        <v>Previous</v>
      </c>
      <c r="H61" s="1467"/>
      <c r="K61" s="699"/>
    </row>
    <row r="62" spans="1:13" ht="33.75" customHeight="1">
      <c r="A62" s="1788" t="str">
        <f>IF(Langue=0,J62,K62)</f>
        <v>ASSETS (Continued)</v>
      </c>
      <c r="B62" s="1797"/>
      <c r="C62" s="1797"/>
      <c r="D62" s="1797"/>
      <c r="E62" s="748" t="s">
        <v>377</v>
      </c>
      <c r="F62" s="749"/>
      <c r="G62" s="1671" t="s">
        <v>378</v>
      </c>
      <c r="H62" s="1467"/>
      <c r="J62" s="971" t="s">
        <v>1065</v>
      </c>
      <c r="K62" s="699" t="s">
        <v>2230</v>
      </c>
    </row>
    <row r="63" spans="1:13" customFormat="1" ht="17.25">
      <c r="A63" s="1632"/>
      <c r="B63" s="1639"/>
      <c r="C63" s="1639"/>
      <c r="D63" s="1639"/>
      <c r="E63" s="1672" t="s">
        <v>376</v>
      </c>
      <c r="F63" s="1639"/>
      <c r="G63" s="1610"/>
      <c r="H63" s="1634"/>
      <c r="J63" s="1630"/>
      <c r="K63" s="1631"/>
    </row>
    <row r="64" spans="1:13" ht="15" customHeight="1">
      <c r="A64" s="928"/>
      <c r="B64" s="1614" t="str">
        <f>IF(Langue=0,J64,K64)</f>
        <v>Investments in Associates and Joint Ventures</v>
      </c>
      <c r="C64" s="1614"/>
      <c r="D64" s="1479">
        <v>1500</v>
      </c>
      <c r="E64" s="1100">
        <f>+_P150019906</f>
        <v>0</v>
      </c>
      <c r="F64" s="1624">
        <v>1500</v>
      </c>
      <c r="G64" s="1635"/>
      <c r="H64" s="1467"/>
      <c r="J64" s="971" t="s">
        <v>349</v>
      </c>
      <c r="K64" s="699" t="s">
        <v>1086</v>
      </c>
    </row>
    <row r="65" spans="1:11" ht="11.25" customHeight="1">
      <c r="A65" s="2"/>
      <c r="B65" s="1"/>
      <c r="C65" s="1"/>
      <c r="D65" s="1"/>
      <c r="E65" s="1"/>
      <c r="F65" s="1"/>
      <c r="G65" s="1696"/>
      <c r="K65" s="699"/>
    </row>
    <row r="66" spans="1:11" ht="15" customHeight="1">
      <c r="A66" s="928"/>
      <c r="B66" s="1614" t="str">
        <f>IF(Langue=0,J66,K66)</f>
        <v>Derivative Financial Instruments</v>
      </c>
      <c r="C66" s="1614"/>
      <c r="D66" s="1479">
        <v>1610</v>
      </c>
      <c r="E66" s="1100">
        <f>+_P161069902</f>
        <v>0</v>
      </c>
      <c r="F66" s="1624">
        <v>1610</v>
      </c>
      <c r="G66" s="1635"/>
      <c r="J66" s="971" t="s">
        <v>301</v>
      </c>
      <c r="K66" s="699" t="s">
        <v>1087</v>
      </c>
    </row>
    <row r="67" spans="1:11" ht="11.25" customHeight="1">
      <c r="A67" s="2"/>
      <c r="B67" s="1"/>
      <c r="C67" s="1"/>
      <c r="D67" s="1"/>
      <c r="E67" s="1"/>
      <c r="F67" s="1"/>
      <c r="G67" s="1696"/>
      <c r="K67" s="699"/>
    </row>
    <row r="68" spans="1:11" ht="15" customHeight="1">
      <c r="A68" s="928"/>
      <c r="B68" s="1614" t="str">
        <f>IF(Langue=0,J68,K68)</f>
        <v>Real Estate</v>
      </c>
      <c r="C68" s="1614"/>
      <c r="D68" s="1614"/>
      <c r="E68" s="1672" t="s">
        <v>377</v>
      </c>
      <c r="F68" s="1614"/>
      <c r="G68" s="1615"/>
      <c r="J68" s="971" t="s">
        <v>564</v>
      </c>
      <c r="K68" s="699" t="s">
        <v>1089</v>
      </c>
    </row>
    <row r="69" spans="1:11" ht="15" customHeight="1">
      <c r="A69" s="928"/>
      <c r="C69" s="962" t="str">
        <f>IF(Langue=0,J69,K69)</f>
        <v>Own use Property</v>
      </c>
      <c r="D69" s="1484">
        <v>1620</v>
      </c>
      <c r="E69" s="1101">
        <f>+_P163019908+_P163049908</f>
        <v>0</v>
      </c>
      <c r="F69" s="1624">
        <v>1620</v>
      </c>
      <c r="G69" s="1635"/>
      <c r="J69" s="971" t="s">
        <v>554</v>
      </c>
      <c r="K69" s="699" t="s">
        <v>2231</v>
      </c>
    </row>
    <row r="70" spans="1:11">
      <c r="A70" s="928"/>
      <c r="C70" s="929" t="str">
        <f>IF(Langue=0,J70,K70)</f>
        <v>Investment Properties</v>
      </c>
      <c r="D70" s="1484">
        <v>1625</v>
      </c>
      <c r="E70" s="1100">
        <f>+_P162529910+E72</f>
        <v>0</v>
      </c>
      <c r="F70" s="1624">
        <v>1625</v>
      </c>
      <c r="G70" s="1635"/>
      <c r="J70" s="971" t="s">
        <v>12</v>
      </c>
      <c r="K70" s="699" t="s">
        <v>1088</v>
      </c>
    </row>
    <row r="71" spans="1:11">
      <c r="A71" s="928"/>
      <c r="C71" s="929"/>
      <c r="D71" s="1485"/>
      <c r="E71" s="359"/>
      <c r="F71" s="95"/>
      <c r="G71" s="1476"/>
      <c r="K71" s="699"/>
    </row>
    <row r="72" spans="1:11">
      <c r="A72" s="928"/>
      <c r="C72" s="1044" t="str">
        <f>IF(Langue=0,J72,K72)</f>
        <v>Accumulated Impairment losses</v>
      </c>
      <c r="D72" s="1475">
        <v>1628</v>
      </c>
      <c r="E72" s="1100">
        <f>'1625'!J82</f>
        <v>0</v>
      </c>
      <c r="F72" s="1624">
        <v>1628</v>
      </c>
      <c r="G72" s="1635"/>
      <c r="J72" s="971" t="s">
        <v>2637</v>
      </c>
      <c r="K72" s="738" t="s">
        <v>2638</v>
      </c>
    </row>
    <row r="73" spans="1:11" ht="17.25">
      <c r="A73" s="928"/>
      <c r="C73" s="929"/>
      <c r="D73" s="1485"/>
      <c r="E73" s="1672" t="s">
        <v>376</v>
      </c>
      <c r="F73" s="1486"/>
      <c r="G73" s="1476"/>
      <c r="K73" s="699"/>
    </row>
    <row r="74" spans="1:11">
      <c r="A74" s="928"/>
      <c r="B74" s="1614" t="str">
        <f>IF(Langue=0,J74,K74)</f>
        <v>Total Real Estate</v>
      </c>
      <c r="C74" s="1614"/>
      <c r="D74" s="750">
        <v>1629</v>
      </c>
      <c r="E74" s="1487">
        <f>SUM(E69:E70)-E72</f>
        <v>0</v>
      </c>
      <c r="F74" s="496">
        <v>1629</v>
      </c>
      <c r="G74" s="1640">
        <f>SUM(G69:G70)-G72</f>
        <v>0</v>
      </c>
      <c r="J74" s="971" t="s">
        <v>300</v>
      </c>
      <c r="K74" s="699" t="s">
        <v>2366</v>
      </c>
    </row>
    <row r="75" spans="1:11" ht="11.25" customHeight="1">
      <c r="A75" s="2"/>
      <c r="B75" s="1"/>
      <c r="C75" s="1"/>
      <c r="D75" s="1"/>
      <c r="E75" s="1"/>
      <c r="F75" s="1"/>
      <c r="G75" s="1696"/>
      <c r="K75" s="699"/>
    </row>
    <row r="76" spans="1:11" s="967" customFormat="1" ht="15" customHeight="1">
      <c r="A76" s="545"/>
      <c r="B76" s="1614" t="str">
        <f>IF(Langue=0,J76,K76)</f>
        <v>Other Assets</v>
      </c>
      <c r="C76" s="1614"/>
      <c r="D76" s="1614"/>
      <c r="E76" s="1672" t="s">
        <v>377</v>
      </c>
      <c r="F76" s="1614"/>
      <c r="G76" s="1615"/>
      <c r="H76" s="1449"/>
      <c r="J76" s="973" t="s">
        <v>65</v>
      </c>
      <c r="K76" s="133" t="s">
        <v>1090</v>
      </c>
    </row>
    <row r="77" spans="1:11" ht="15" customHeight="1">
      <c r="A77" s="928"/>
      <c r="C77" s="963" t="str">
        <f t="shared" ref="C77:C85" si="1">IF(Langue=0,J77,K77)</f>
        <v>Property and Equipment</v>
      </c>
      <c r="D77" s="1479">
        <v>1630</v>
      </c>
      <c r="E77" s="1101">
        <f>+_P163029908+_P163059908</f>
        <v>0</v>
      </c>
      <c r="F77" s="1624">
        <v>1630</v>
      </c>
      <c r="G77" s="1635"/>
      <c r="J77" s="971" t="s">
        <v>302</v>
      </c>
      <c r="K77" s="699" t="s">
        <v>1091</v>
      </c>
    </row>
    <row r="78" spans="1:11" ht="15" customHeight="1">
      <c r="A78" s="928"/>
      <c r="C78" s="963" t="str">
        <f t="shared" si="1"/>
        <v>Goodwill</v>
      </c>
      <c r="D78" s="1479">
        <v>1635</v>
      </c>
      <c r="E78" s="1101">
        <f>+_P163509907</f>
        <v>0</v>
      </c>
      <c r="F78" s="1624">
        <v>1635</v>
      </c>
      <c r="G78" s="1635"/>
      <c r="J78" s="971" t="s">
        <v>224</v>
      </c>
      <c r="K78" s="699" t="s">
        <v>224</v>
      </c>
    </row>
    <row r="79" spans="1:11" ht="15" customHeight="1">
      <c r="A79" s="928"/>
      <c r="C79" s="394" t="str">
        <f t="shared" si="1"/>
        <v>Intangible Assets</v>
      </c>
      <c r="D79" s="1479">
        <v>1640</v>
      </c>
      <c r="E79" s="1101">
        <f>_P164029918</f>
        <v>0</v>
      </c>
      <c r="F79" s="1624">
        <v>1640</v>
      </c>
      <c r="G79" s="1635"/>
      <c r="J79" s="971" t="s">
        <v>893</v>
      </c>
      <c r="K79" s="699" t="s">
        <v>1092</v>
      </c>
    </row>
    <row r="80" spans="1:11" ht="15" customHeight="1">
      <c r="A80" s="928"/>
      <c r="C80" s="963" t="str">
        <f t="shared" si="1"/>
        <v>Current Tax Assets</v>
      </c>
      <c r="D80" s="499">
        <v>1645</v>
      </c>
      <c r="E80" s="1488"/>
      <c r="F80" s="1624">
        <v>1645</v>
      </c>
      <c r="G80" s="1635"/>
      <c r="J80" s="971" t="s">
        <v>303</v>
      </c>
      <c r="K80" s="699" t="s">
        <v>2232</v>
      </c>
    </row>
    <row r="81" spans="1:12" ht="15" customHeight="1">
      <c r="A81" s="928"/>
      <c r="C81" s="963" t="str">
        <f t="shared" si="1"/>
        <v>Deferred Tax Assets</v>
      </c>
      <c r="D81" s="1451">
        <v>1650</v>
      </c>
      <c r="E81" s="1635"/>
      <c r="F81" s="473">
        <v>1650</v>
      </c>
      <c r="G81" s="1635"/>
      <c r="J81" s="971" t="s">
        <v>304</v>
      </c>
      <c r="K81" s="699" t="s">
        <v>2233</v>
      </c>
    </row>
    <row r="82" spans="1:12" ht="15" customHeight="1">
      <c r="A82" s="928"/>
      <c r="C82" s="963" t="str">
        <f t="shared" si="1"/>
        <v>Defined Benefit Pension Plan Assets</v>
      </c>
      <c r="D82" s="499">
        <v>1655</v>
      </c>
      <c r="E82" s="1488"/>
      <c r="F82" s="1624">
        <v>1655</v>
      </c>
      <c r="G82" s="1635"/>
      <c r="J82" s="971" t="s">
        <v>362</v>
      </c>
      <c r="K82" s="699" t="s">
        <v>1093</v>
      </c>
    </row>
    <row r="83" spans="1:12" ht="15" customHeight="1">
      <c r="A83" s="928"/>
      <c r="C83" s="963" t="str">
        <f t="shared" si="1"/>
        <v>Prepaid and Deferred Charges</v>
      </c>
      <c r="D83" s="499">
        <v>1660</v>
      </c>
      <c r="E83" s="1635"/>
      <c r="F83" s="1624">
        <v>1660</v>
      </c>
      <c r="G83" s="1635"/>
      <c r="J83" s="971" t="s">
        <v>16</v>
      </c>
      <c r="K83" s="699" t="s">
        <v>1094</v>
      </c>
    </row>
    <row r="84" spans="1:12" ht="15" customHeight="1">
      <c r="A84" s="928"/>
      <c r="C84" s="963" t="str">
        <f t="shared" si="1"/>
        <v>Accrued Interest and Dividends Receivable</v>
      </c>
      <c r="D84" s="499">
        <v>1662</v>
      </c>
      <c r="E84" s="1635"/>
      <c r="F84" s="1624">
        <v>1662</v>
      </c>
      <c r="G84" s="1635"/>
      <c r="J84" s="971" t="s">
        <v>17</v>
      </c>
      <c r="K84" s="699" t="s">
        <v>2234</v>
      </c>
    </row>
    <row r="85" spans="1:12" ht="15" customHeight="1">
      <c r="A85" s="928"/>
      <c r="C85" s="963" t="str">
        <f t="shared" si="1"/>
        <v>Other Assets</v>
      </c>
      <c r="D85" s="1479">
        <v>1665</v>
      </c>
      <c r="E85" s="1100">
        <f>+_P166529902</f>
        <v>0</v>
      </c>
      <c r="F85" s="1624">
        <v>1665</v>
      </c>
      <c r="G85" s="1635"/>
      <c r="J85" s="971" t="s">
        <v>65</v>
      </c>
      <c r="K85" s="699" t="s">
        <v>1090</v>
      </c>
    </row>
    <row r="86" spans="1:12" ht="17.25">
      <c r="A86" s="1605"/>
      <c r="B86" s="1606"/>
      <c r="C86" s="1606"/>
      <c r="D86" s="1606"/>
      <c r="E86" s="1672" t="s">
        <v>376</v>
      </c>
      <c r="F86" s="1606"/>
      <c r="G86" s="1607"/>
      <c r="K86" s="699"/>
    </row>
    <row r="87" spans="1:12" ht="15.75">
      <c r="A87" s="928"/>
      <c r="B87" s="1614" t="str">
        <f>IF(Langue=0,J87,K87)</f>
        <v>Total Other Assets</v>
      </c>
      <c r="C87" s="1614"/>
      <c r="D87" s="499">
        <v>1699</v>
      </c>
      <c r="E87" s="1487">
        <f>SUM(E77:E85)</f>
        <v>0</v>
      </c>
      <c r="F87" s="1624">
        <v>1699</v>
      </c>
      <c r="G87" s="1640">
        <f>SUM(G77:G85)</f>
        <v>0</v>
      </c>
      <c r="J87" s="180" t="s">
        <v>2477</v>
      </c>
      <c r="K87" s="166" t="s">
        <v>1095</v>
      </c>
      <c r="L87" s="956"/>
    </row>
    <row r="88" spans="1:12" ht="11.25" customHeight="1">
      <c r="A88" s="2"/>
      <c r="B88" s="1"/>
      <c r="C88" s="1"/>
      <c r="D88" s="1"/>
      <c r="E88" s="1"/>
      <c r="F88" s="1"/>
      <c r="G88" s="1696"/>
      <c r="K88" s="699"/>
    </row>
    <row r="89" spans="1:12">
      <c r="A89" s="928"/>
      <c r="B89" s="1614" t="str">
        <f>IF(Langue=0,J89,K89)</f>
        <v>Non-Current Assets Held for Sale and Discontinued Operations</v>
      </c>
      <c r="C89" s="1614"/>
      <c r="D89" s="499">
        <v>1700</v>
      </c>
      <c r="E89" s="1489"/>
      <c r="F89" s="1624">
        <v>1700</v>
      </c>
      <c r="G89" s="1635"/>
      <c r="J89" s="971" t="s">
        <v>1066</v>
      </c>
      <c r="K89" s="699" t="s">
        <v>2235</v>
      </c>
    </row>
    <row r="90" spans="1:12" ht="11.25" customHeight="1">
      <c r="A90" s="2"/>
      <c r="B90" s="1"/>
      <c r="C90" s="1"/>
      <c r="D90" s="1"/>
      <c r="E90" s="1"/>
      <c r="F90" s="1"/>
      <c r="G90" s="1696"/>
      <c r="K90" s="699"/>
    </row>
    <row r="91" spans="1:12" ht="22.5" customHeight="1">
      <c r="A91" s="1623" t="str">
        <f>IF(Langue=0,J91,K91)</f>
        <v>TOTAL ASSETS</v>
      </c>
      <c r="B91" s="1614"/>
      <c r="C91" s="1614"/>
      <c r="D91" s="1490">
        <v>1999</v>
      </c>
      <c r="E91" s="1487">
        <f>SUM(E25,E43,E51,E64,E66,E74,E87,E89,E27)+E10</f>
        <v>0</v>
      </c>
      <c r="F91" s="496">
        <v>1999</v>
      </c>
      <c r="G91" s="1640">
        <f>SUM(G25,G43,G51,G64,G66,G74,G87,G89,G27)+G10</f>
        <v>0</v>
      </c>
      <c r="J91" s="971" t="s">
        <v>341</v>
      </c>
      <c r="K91" s="699" t="s">
        <v>1096</v>
      </c>
    </row>
    <row r="92" spans="1:12" ht="15" customHeight="1">
      <c r="A92" s="928"/>
      <c r="C92" s="953"/>
      <c r="D92" s="180"/>
      <c r="E92" s="1491"/>
      <c r="F92" s="1449"/>
      <c r="G92" s="1476"/>
      <c r="K92" s="699"/>
    </row>
    <row r="93" spans="1:12" ht="15" customHeight="1">
      <c r="A93" s="928"/>
      <c r="C93" s="953"/>
      <c r="D93" s="180"/>
      <c r="E93" s="1491"/>
      <c r="F93" s="1449"/>
      <c r="G93" s="1476"/>
      <c r="K93" s="699"/>
    </row>
    <row r="94" spans="1:12" ht="15" customHeight="1">
      <c r="A94" s="928"/>
      <c r="C94" s="953"/>
      <c r="D94" s="180"/>
      <c r="E94" s="1491"/>
      <c r="F94" s="1449"/>
      <c r="G94" s="1476"/>
      <c r="K94" s="699"/>
    </row>
    <row r="95" spans="1:12" ht="15" customHeight="1">
      <c r="A95" s="928"/>
      <c r="C95" s="953"/>
      <c r="D95" s="180"/>
      <c r="E95" s="1491"/>
      <c r="F95" s="1449"/>
      <c r="G95" s="1476"/>
      <c r="K95" s="699"/>
    </row>
    <row r="96" spans="1:12" ht="15" customHeight="1">
      <c r="A96" s="928"/>
      <c r="C96" s="953"/>
      <c r="D96" s="180"/>
      <c r="E96" s="1491"/>
      <c r="F96" s="1449"/>
      <c r="G96" s="1476"/>
      <c r="K96" s="699"/>
    </row>
    <row r="97" spans="1:11" ht="15" customHeight="1">
      <c r="A97" s="928"/>
      <c r="C97" s="953"/>
      <c r="D97" s="180"/>
      <c r="E97" s="1491"/>
      <c r="F97" s="1449"/>
      <c r="G97" s="1476"/>
      <c r="K97" s="699"/>
    </row>
    <row r="98" spans="1:11" ht="15" customHeight="1">
      <c r="A98" s="928"/>
      <c r="C98" s="953"/>
      <c r="D98" s="180"/>
      <c r="E98" s="1491"/>
      <c r="F98" s="1449"/>
      <c r="G98" s="1476"/>
      <c r="K98" s="699"/>
    </row>
    <row r="99" spans="1:11" ht="15" customHeight="1">
      <c r="A99" s="928"/>
      <c r="C99" s="953"/>
      <c r="D99" s="180"/>
      <c r="E99" s="1491"/>
      <c r="F99" s="1449"/>
      <c r="G99" s="1476"/>
      <c r="K99" s="699"/>
    </row>
    <row r="100" spans="1:11" ht="15" customHeight="1">
      <c r="A100" s="928"/>
      <c r="C100" s="953"/>
      <c r="D100" s="180"/>
      <c r="E100" s="1491"/>
      <c r="F100" s="1449"/>
      <c r="G100" s="1476"/>
      <c r="K100" s="699"/>
    </row>
    <row r="101" spans="1:11" ht="15" customHeight="1">
      <c r="A101" s="928"/>
      <c r="C101" s="953"/>
      <c r="D101" s="180"/>
      <c r="E101" s="1491"/>
      <c r="F101" s="1449"/>
      <c r="G101" s="1476"/>
      <c r="K101" s="699"/>
    </row>
    <row r="102" spans="1:11" ht="15" customHeight="1">
      <c r="A102" s="928"/>
      <c r="C102" s="953"/>
      <c r="D102" s="180"/>
      <c r="E102" s="1491"/>
      <c r="F102" s="1449"/>
      <c r="G102" s="1476"/>
      <c r="K102" s="699"/>
    </row>
    <row r="103" spans="1:11" ht="15" customHeight="1">
      <c r="A103" s="928"/>
      <c r="C103" s="953"/>
      <c r="D103" s="180"/>
      <c r="E103" s="1491"/>
      <c r="F103" s="1449"/>
      <c r="G103" s="1476"/>
      <c r="K103" s="699"/>
    </row>
    <row r="104" spans="1:11" ht="15" customHeight="1">
      <c r="A104" s="928"/>
      <c r="C104" s="953"/>
      <c r="D104" s="180"/>
      <c r="E104" s="1491"/>
      <c r="F104" s="1449"/>
      <c r="G104" s="1476"/>
      <c r="K104" s="699"/>
    </row>
    <row r="105" spans="1:11" ht="15" customHeight="1">
      <c r="A105" s="928"/>
      <c r="C105" s="953"/>
      <c r="D105" s="180"/>
      <c r="E105" s="1491"/>
      <c r="F105" s="1449"/>
      <c r="G105" s="1476"/>
      <c r="K105" s="699"/>
    </row>
    <row r="106" spans="1:11" ht="7.5" customHeight="1">
      <c r="A106" s="928"/>
      <c r="D106" s="1468"/>
      <c r="G106" s="1476"/>
      <c r="K106" s="699"/>
    </row>
    <row r="107" spans="1:11" ht="15" customHeight="1">
      <c r="A107" s="1752">
        <f>A54+1</f>
        <v>5</v>
      </c>
      <c r="B107" s="1753"/>
      <c r="C107" s="1753"/>
      <c r="D107" s="1753"/>
      <c r="E107" s="1753"/>
      <c r="F107" s="1753"/>
      <c r="G107" s="1754"/>
      <c r="K107" s="699"/>
    </row>
    <row r="108" spans="1:11">
      <c r="A108" s="1761" t="str">
        <f>$A$1</f>
        <v>QUÉBEC CHARTERED COMPANY</v>
      </c>
      <c r="B108" s="1762"/>
      <c r="C108" s="1762"/>
      <c r="D108" s="1762"/>
      <c r="E108" s="1762"/>
      <c r="F108" s="1762"/>
      <c r="G108" s="1763"/>
      <c r="K108" s="699"/>
    </row>
    <row r="109" spans="1:11">
      <c r="A109" s="1764" t="str">
        <f>A56</f>
        <v>SCHEDULE 100</v>
      </c>
      <c r="B109" s="1765"/>
      <c r="C109" s="1765"/>
      <c r="D109" s="1765"/>
      <c r="E109" s="1765"/>
      <c r="F109" s="1765"/>
      <c r="G109" s="1766"/>
      <c r="K109" s="699"/>
    </row>
    <row r="110" spans="1:11" ht="22.5" customHeight="1">
      <c r="A110" s="1767">
        <f>A3</f>
        <v>0</v>
      </c>
      <c r="B110" s="1768"/>
      <c r="C110" s="1768"/>
      <c r="D110" s="1768"/>
      <c r="E110" s="1768"/>
      <c r="F110" s="1768"/>
      <c r="G110" s="1769"/>
      <c r="K110" s="699"/>
    </row>
    <row r="111" spans="1:11" ht="22.5" customHeight="1">
      <c r="A111" s="1770" t="str">
        <f>IF(Langue=0,A4&amp;" (suite)",A4&amp;" (continued)")</f>
        <v>BALANCE SHEET (continued)</v>
      </c>
      <c r="B111" s="1771"/>
      <c r="C111" s="1771"/>
      <c r="D111" s="1771"/>
      <c r="E111" s="1771"/>
      <c r="F111" s="1771"/>
      <c r="G111" s="1772"/>
      <c r="K111" s="699"/>
    </row>
    <row r="112" spans="1:11" ht="22.5" customHeight="1">
      <c r="A112" s="1773" t="str">
        <f>$A$5</f>
        <v xml:space="preserve">As at </v>
      </c>
      <c r="B112" s="1774"/>
      <c r="C112" s="1774"/>
      <c r="D112" s="1774"/>
      <c r="E112" s="1774"/>
      <c r="F112" s="1774"/>
      <c r="G112" s="1775"/>
      <c r="K112" s="699"/>
    </row>
    <row r="113" spans="1:11" ht="15" customHeight="1">
      <c r="A113" s="1776" t="str">
        <f>+$A$6</f>
        <v>($000)</v>
      </c>
      <c r="B113" s="1777"/>
      <c r="C113" s="1777"/>
      <c r="D113" s="1777"/>
      <c r="E113" s="1777"/>
      <c r="F113" s="1777"/>
      <c r="G113" s="1778"/>
      <c r="K113" s="699"/>
    </row>
    <row r="114" spans="1:11" ht="11.25" customHeight="1">
      <c r="A114" s="1605"/>
      <c r="B114" s="1606"/>
      <c r="C114" s="1606"/>
      <c r="D114" s="1804" t="str">
        <f>+$D$7</f>
        <v>Current</v>
      </c>
      <c r="E114" s="1804"/>
      <c r="F114" s="1804" t="str">
        <f>+$F$7</f>
        <v>Previous</v>
      </c>
      <c r="G114" s="1804"/>
      <c r="H114" s="1615"/>
      <c r="K114" s="699"/>
    </row>
    <row r="115" spans="1:11" ht="33.75" customHeight="1">
      <c r="A115" s="1788" t="str">
        <f>IF(Langue=0,J115,K115)</f>
        <v>LIABILITIES</v>
      </c>
      <c r="B115" s="1789"/>
      <c r="C115" s="1789"/>
      <c r="D115" s="1789"/>
      <c r="E115" s="748" t="s">
        <v>377</v>
      </c>
      <c r="F115" s="749"/>
      <c r="G115" s="1671" t="s">
        <v>378</v>
      </c>
      <c r="J115" s="971" t="s">
        <v>343</v>
      </c>
      <c r="K115" s="699" t="s">
        <v>1098</v>
      </c>
    </row>
    <row r="116" spans="1:11" s="967" customFormat="1" ht="15" customHeight="1">
      <c r="A116" s="545"/>
      <c r="B116" s="956" t="str">
        <f>IF(Langue=0,J116,K116)</f>
        <v>Deposits</v>
      </c>
      <c r="C116" s="956"/>
      <c r="D116" s="180"/>
      <c r="E116" s="180"/>
      <c r="F116" s="180"/>
      <c r="G116" s="1492"/>
      <c r="H116" s="1449"/>
      <c r="J116" s="973" t="s">
        <v>565</v>
      </c>
      <c r="K116" s="133" t="s">
        <v>1099</v>
      </c>
    </row>
    <row r="117" spans="1:11" ht="15" customHeight="1">
      <c r="A117" s="928"/>
      <c r="C117" s="34" t="str">
        <f>IF(Langue=0,J117,K117)</f>
        <v>Individuals</v>
      </c>
      <c r="D117" s="1479">
        <v>2000</v>
      </c>
      <c r="E117" s="1101">
        <f>+_P200019904</f>
        <v>0</v>
      </c>
      <c r="F117" s="1624">
        <v>2000</v>
      </c>
      <c r="G117" s="1635"/>
      <c r="J117" s="971" t="s">
        <v>756</v>
      </c>
      <c r="K117" s="699" t="s">
        <v>1123</v>
      </c>
    </row>
    <row r="118" spans="1:11" ht="15" customHeight="1">
      <c r="A118" s="928"/>
      <c r="C118" s="34" t="str">
        <f>IF(Langue=0,J118,K118)</f>
        <v>Corporations and Governments</v>
      </c>
      <c r="D118" s="1479">
        <v>2010</v>
      </c>
      <c r="E118" s="1101">
        <f>+_P200089902</f>
        <v>0</v>
      </c>
      <c r="F118" s="1624">
        <v>2010</v>
      </c>
      <c r="G118" s="1635"/>
      <c r="J118" s="971" t="s">
        <v>757</v>
      </c>
      <c r="K118" s="699" t="s">
        <v>2478</v>
      </c>
    </row>
    <row r="119" spans="1:11" ht="15" customHeight="1">
      <c r="A119" s="928"/>
      <c r="C119" s="34" t="str">
        <f>IF(Langue=0,J119,K119)</f>
        <v>Deposit Taking Institutions</v>
      </c>
      <c r="D119" s="1479">
        <v>2020</v>
      </c>
      <c r="E119" s="1100">
        <f>+_P200099902</f>
        <v>0</v>
      </c>
      <c r="F119" s="1624">
        <v>2020</v>
      </c>
      <c r="G119" s="1635"/>
      <c r="J119" s="971" t="s">
        <v>758</v>
      </c>
      <c r="K119" s="699" t="s">
        <v>2236</v>
      </c>
    </row>
    <row r="120" spans="1:11" ht="17.25">
      <c r="A120" s="1605"/>
      <c r="B120" s="1606"/>
      <c r="C120" s="1606"/>
      <c r="D120" s="1606"/>
      <c r="E120" s="1667" t="s">
        <v>376</v>
      </c>
      <c r="F120"/>
      <c r="G120" s="1610"/>
      <c r="K120" s="699"/>
    </row>
    <row r="121" spans="1:11" ht="15" customHeight="1">
      <c r="A121" s="928"/>
      <c r="B121" s="1614" t="str">
        <f>IF(Langue=0,J121,K121)</f>
        <v>Total Deposits</v>
      </c>
      <c r="C121" s="1614"/>
      <c r="D121" s="499">
        <v>2099</v>
      </c>
      <c r="E121" s="1173">
        <f>SUM(E117:E119)</f>
        <v>0</v>
      </c>
      <c r="F121" s="1624">
        <v>2099</v>
      </c>
      <c r="G121" s="1638">
        <f>SUM(G117:G119)</f>
        <v>0</v>
      </c>
      <c r="J121" s="971" t="s">
        <v>305</v>
      </c>
      <c r="K121" s="699" t="s">
        <v>1100</v>
      </c>
    </row>
    <row r="122" spans="1:11" ht="11.25" customHeight="1">
      <c r="A122" s="1605"/>
      <c r="B122" s="1606"/>
      <c r="C122" s="1606"/>
      <c r="D122" s="1606"/>
      <c r="E122" s="1606"/>
      <c r="F122" s="1606"/>
      <c r="G122" s="1607"/>
      <c r="K122" s="699"/>
    </row>
    <row r="123" spans="1:11" s="967" customFormat="1" ht="17.25">
      <c r="A123" s="545"/>
      <c r="B123" s="956" t="str">
        <f>IF(Langue=0,J123,K123)</f>
        <v>Non-Subordinated Debt</v>
      </c>
      <c r="C123" s="956"/>
      <c r="D123" s="180"/>
      <c r="E123" s="1667" t="s">
        <v>377</v>
      </c>
      <c r="F123" s="180"/>
      <c r="G123" s="1492"/>
      <c r="H123" s="1449"/>
      <c r="J123" s="973" t="s">
        <v>19</v>
      </c>
      <c r="K123" s="133" t="s">
        <v>1939</v>
      </c>
    </row>
    <row r="124" spans="1:11" ht="15" customHeight="1">
      <c r="A124" s="928"/>
      <c r="C124" s="395" t="str">
        <f>IF(Langue=0,J124,K124)</f>
        <v>Mortgage Loans</v>
      </c>
      <c r="D124" s="1479">
        <v>2100</v>
      </c>
      <c r="E124" s="1101">
        <f>SUM(_2100_199_06_07)</f>
        <v>0</v>
      </c>
      <c r="F124" s="1624">
        <v>2100</v>
      </c>
      <c r="G124" s="1635"/>
      <c r="J124" s="971" t="s">
        <v>20</v>
      </c>
      <c r="K124" s="699" t="s">
        <v>1131</v>
      </c>
    </row>
    <row r="125" spans="1:11">
      <c r="A125" s="928"/>
      <c r="C125" s="395" t="str">
        <f>IF(Langue=0,J125,K125)</f>
        <v>Other Loans</v>
      </c>
      <c r="D125" s="1479">
        <v>2110</v>
      </c>
      <c r="E125" s="1100">
        <f>SUM(_2110_199_06_07)</f>
        <v>0</v>
      </c>
      <c r="F125" s="1624">
        <v>2110</v>
      </c>
      <c r="G125" s="1635"/>
      <c r="J125" s="971" t="s">
        <v>21</v>
      </c>
      <c r="K125" s="699" t="s">
        <v>1140</v>
      </c>
    </row>
    <row r="126" spans="1:11" ht="9.75" customHeight="1">
      <c r="A126" s="1605"/>
      <c r="B126" s="1606"/>
      <c r="C126" s="1606"/>
      <c r="D126" s="1606"/>
      <c r="E126" s="1667" t="s">
        <v>376</v>
      </c>
      <c r="F126"/>
      <c r="G126" s="1610"/>
      <c r="K126" s="699"/>
    </row>
    <row r="127" spans="1:11">
      <c r="A127" s="928"/>
      <c r="B127" s="1614" t="str">
        <f>IF(Langue=0,J127,K127)</f>
        <v>Total Loans</v>
      </c>
      <c r="C127" s="1614"/>
      <c r="D127" s="499">
        <v>2199</v>
      </c>
      <c r="E127" s="1493">
        <f>SUM(E124:E125)</f>
        <v>0</v>
      </c>
      <c r="F127" s="1624">
        <v>2199</v>
      </c>
      <c r="G127" s="1641">
        <f>SUM(G124:G125)</f>
        <v>0</v>
      </c>
      <c r="J127" s="971" t="s">
        <v>306</v>
      </c>
      <c r="K127" s="699" t="s">
        <v>1081</v>
      </c>
    </row>
    <row r="128" spans="1:11">
      <c r="A128" s="2"/>
      <c r="B128" s="1"/>
      <c r="C128" s="1"/>
      <c r="D128" s="1"/>
      <c r="E128" s="1"/>
      <c r="F128" s="1"/>
      <c r="G128" s="1696"/>
      <c r="K128" s="699"/>
    </row>
    <row r="129" spans="1:11">
      <c r="A129" s="928"/>
      <c r="B129" s="1614" t="str">
        <f>IF(Langue=0,J129,K129)</f>
        <v>Derivative Financial Instruments</v>
      </c>
      <c r="C129" s="1614"/>
      <c r="D129" s="1593">
        <v>2200</v>
      </c>
      <c r="E129" s="1100">
        <f>+_P161069903</f>
        <v>0</v>
      </c>
      <c r="F129" s="1624">
        <v>2200</v>
      </c>
      <c r="G129" s="1635"/>
      <c r="J129" s="971" t="s">
        <v>301</v>
      </c>
      <c r="K129" s="699" t="s">
        <v>1087</v>
      </c>
    </row>
    <row r="130" spans="1:11" ht="11.25" customHeight="1">
      <c r="A130" s="1605"/>
      <c r="B130" s="1606"/>
      <c r="C130" s="1606"/>
      <c r="D130" s="1606"/>
      <c r="E130" s="1606"/>
      <c r="F130" s="1606"/>
      <c r="G130" s="1607"/>
      <c r="K130" s="699"/>
    </row>
    <row r="131" spans="1:11" s="967" customFormat="1" ht="17.25">
      <c r="A131" s="545"/>
      <c r="B131" s="1614" t="str">
        <f t="shared" ref="B131" si="2">IF(Langue=0,J131,K131)</f>
        <v>Income Taxes</v>
      </c>
      <c r="C131" s="1614"/>
      <c r="D131" s="1614"/>
      <c r="E131" s="1667" t="s">
        <v>377</v>
      </c>
      <c r="F131" s="1614"/>
      <c r="G131" s="1615"/>
      <c r="H131" s="1449"/>
      <c r="J131" s="973" t="s">
        <v>566</v>
      </c>
      <c r="K131" s="133" t="s">
        <v>1108</v>
      </c>
    </row>
    <row r="132" spans="1:11">
      <c r="A132" s="928"/>
      <c r="C132" s="395" t="str">
        <f>IF(Langue=0,J132,K132)</f>
        <v>Deferred</v>
      </c>
      <c r="D132" s="499">
        <v>2335</v>
      </c>
      <c r="E132" s="1488"/>
      <c r="F132" s="1624">
        <v>2335</v>
      </c>
      <c r="G132" s="1635"/>
      <c r="J132" s="971" t="s">
        <v>285</v>
      </c>
      <c r="K132" s="699" t="s">
        <v>1110</v>
      </c>
    </row>
    <row r="133" spans="1:11">
      <c r="A133" s="928"/>
      <c r="C133" s="396" t="str">
        <f>IF(Langue=0,J133,K133)</f>
        <v>Current</v>
      </c>
      <c r="D133" s="499">
        <v>2340</v>
      </c>
      <c r="E133" s="1635"/>
      <c r="F133" s="1624">
        <v>2340</v>
      </c>
      <c r="G133" s="1635"/>
      <c r="J133" s="971" t="s">
        <v>47</v>
      </c>
      <c r="K133" s="699" t="s">
        <v>1109</v>
      </c>
    </row>
    <row r="134" spans="1:11" ht="17.25">
      <c r="A134" s="1605"/>
      <c r="B134" s="1606"/>
      <c r="C134" s="1606"/>
      <c r="D134" s="1606"/>
      <c r="E134" s="1667" t="s">
        <v>376</v>
      </c>
      <c r="F134"/>
      <c r="G134" s="1610"/>
      <c r="K134" s="699"/>
    </row>
    <row r="135" spans="1:11">
      <c r="A135" s="928"/>
      <c r="B135" s="1614" t="str">
        <f>IF(Langue=0,J135,K135)</f>
        <v>Total Income Taxes</v>
      </c>
      <c r="C135" s="1614"/>
      <c r="D135" s="499">
        <v>2339</v>
      </c>
      <c r="E135" s="1495">
        <f>SUM(E132:E133)</f>
        <v>0</v>
      </c>
      <c r="F135" s="1624">
        <v>2339</v>
      </c>
      <c r="G135" s="1640">
        <f>SUM(G132:G133)</f>
        <v>0</v>
      </c>
      <c r="J135" s="971" t="s">
        <v>1097</v>
      </c>
      <c r="K135" s="699" t="s">
        <v>1111</v>
      </c>
    </row>
    <row r="136" spans="1:11" ht="11.25" customHeight="1">
      <c r="A136" s="2"/>
      <c r="B136" s="1"/>
      <c r="C136" s="1"/>
      <c r="D136" s="1"/>
      <c r="E136" s="1"/>
      <c r="F136" s="1"/>
      <c r="G136" s="1696"/>
      <c r="K136" s="699"/>
    </row>
    <row r="137" spans="1:11" s="967" customFormat="1" ht="17.25">
      <c r="A137" s="545"/>
      <c r="B137" s="1614" t="str">
        <f t="shared" ref="B137" si="3">IF(Langue=0,J137,K137)</f>
        <v>Other Liabilities</v>
      </c>
      <c r="C137" s="1614"/>
      <c r="D137" s="1614"/>
      <c r="E137" s="1667" t="s">
        <v>377</v>
      </c>
      <c r="F137" s="1614"/>
      <c r="G137" s="1615"/>
      <c r="H137" s="1449"/>
      <c r="J137" s="973" t="s">
        <v>22</v>
      </c>
      <c r="K137" s="133" t="s">
        <v>1101</v>
      </c>
    </row>
    <row r="138" spans="1:11" ht="15" customHeight="1">
      <c r="A138" s="928"/>
      <c r="C138" s="395" t="str">
        <f t="shared" ref="C138:C143" si="4">IF(Langue=0,J138,K138)</f>
        <v>Obligations Related to Borrowed Securities</v>
      </c>
      <c r="D138" s="499">
        <v>2305</v>
      </c>
      <c r="E138" s="1635"/>
      <c r="F138" s="1624">
        <v>2305</v>
      </c>
      <c r="G138" s="1635"/>
      <c r="J138" s="971" t="s">
        <v>23</v>
      </c>
      <c r="K138" s="699" t="s">
        <v>1102</v>
      </c>
    </row>
    <row r="139" spans="1:11">
      <c r="A139" s="928"/>
      <c r="C139" s="172" t="str">
        <f>IF(Langue=0,J139,K139)</f>
        <v>Obligations Related to Assets Sold Under Repurchase Agreements</v>
      </c>
      <c r="D139" s="1593">
        <v>2310</v>
      </c>
      <c r="E139" s="1101">
        <f>+_P119019903</f>
        <v>0</v>
      </c>
      <c r="F139" s="1624">
        <v>2310</v>
      </c>
      <c r="G139" s="1635"/>
      <c r="J139" s="971" t="s">
        <v>24</v>
      </c>
      <c r="K139" s="699" t="s">
        <v>1103</v>
      </c>
    </row>
    <row r="140" spans="1:11" ht="15" customHeight="1">
      <c r="A140" s="928"/>
      <c r="C140" s="395" t="str">
        <f t="shared" si="4"/>
        <v>Defined Benefit Pension Plan Obligations</v>
      </c>
      <c r="D140" s="499">
        <v>2315</v>
      </c>
      <c r="E140" s="1488"/>
      <c r="F140" s="1624">
        <v>2315</v>
      </c>
      <c r="G140" s="1635"/>
      <c r="J140" s="971" t="s">
        <v>363</v>
      </c>
      <c r="K140" s="699" t="s">
        <v>2237</v>
      </c>
    </row>
    <row r="141" spans="1:11" ht="15" customHeight="1">
      <c r="A141" s="928"/>
      <c r="C141" s="395" t="str">
        <f t="shared" si="4"/>
        <v>Amounts due in respect of Staff Pension Plans</v>
      </c>
      <c r="D141" s="1451">
        <v>2320</v>
      </c>
      <c r="E141" s="1488"/>
      <c r="F141" s="473">
        <v>2320</v>
      </c>
      <c r="G141" s="1635"/>
      <c r="J141" s="971" t="s">
        <v>346</v>
      </c>
      <c r="K141" s="699" t="s">
        <v>1105</v>
      </c>
    </row>
    <row r="142" spans="1:11" ht="15" customHeight="1">
      <c r="A142" s="928"/>
      <c r="C142" s="395" t="str">
        <f t="shared" si="4"/>
        <v>Other Liabilities</v>
      </c>
      <c r="D142" s="1593">
        <v>2345</v>
      </c>
      <c r="E142" s="1101">
        <f>+_P234529902</f>
        <v>0</v>
      </c>
      <c r="F142">
        <v>2345</v>
      </c>
      <c r="G142" s="1635"/>
      <c r="J142" s="971" t="s">
        <v>22</v>
      </c>
      <c r="K142" s="699" t="s">
        <v>1101</v>
      </c>
    </row>
    <row r="143" spans="1:11" ht="15" customHeight="1">
      <c r="A143" s="928"/>
      <c r="C143" s="395" t="str">
        <f t="shared" si="4"/>
        <v>Deferred Income</v>
      </c>
      <c r="D143" s="499">
        <v>2350</v>
      </c>
      <c r="E143" s="1494"/>
      <c r="F143" s="1624">
        <v>2350</v>
      </c>
      <c r="G143" s="1635"/>
      <c r="J143" s="971" t="s">
        <v>25</v>
      </c>
      <c r="K143" s="699" t="s">
        <v>1104</v>
      </c>
    </row>
    <row r="144" spans="1:11" ht="17.25">
      <c r="A144" s="1605"/>
      <c r="B144" s="1606"/>
      <c r="C144" s="1606"/>
      <c r="D144" s="1606"/>
      <c r="E144" s="1667" t="s">
        <v>376</v>
      </c>
      <c r="F144" s="1606"/>
      <c r="G144" s="1607"/>
      <c r="K144" s="699"/>
    </row>
    <row r="145" spans="1:11">
      <c r="A145" s="928"/>
      <c r="B145" s="1614" t="str">
        <f>IF(Langue=0,J145,K145)</f>
        <v>Total Other Liabilities</v>
      </c>
      <c r="C145" s="1614"/>
      <c r="D145" s="499">
        <v>2399</v>
      </c>
      <c r="E145" s="1495">
        <f>SUM(E138:E143)</f>
        <v>0</v>
      </c>
      <c r="F145" s="1624">
        <v>2399</v>
      </c>
      <c r="G145" s="1640">
        <f>SUM(G138:G143)</f>
        <v>0</v>
      </c>
      <c r="J145" s="971" t="s">
        <v>307</v>
      </c>
      <c r="K145" s="699" t="s">
        <v>2238</v>
      </c>
    </row>
    <row r="146" spans="1:11">
      <c r="A146" s="2"/>
      <c r="B146" s="1"/>
      <c r="C146" s="1"/>
      <c r="D146" s="1"/>
      <c r="E146" s="1"/>
      <c r="F146" s="1"/>
      <c r="G146" s="1696"/>
      <c r="K146" s="699"/>
    </row>
    <row r="147" spans="1:11">
      <c r="A147" s="928"/>
      <c r="B147" s="1614" t="str">
        <f>IF(Langue=0,J147,K147)</f>
        <v>Subordinated Debt</v>
      </c>
      <c r="C147" s="1614"/>
      <c r="D147" s="1479">
        <v>2400</v>
      </c>
      <c r="E147" s="1100">
        <f>SUM(_2400_199_06_07)</f>
        <v>0</v>
      </c>
      <c r="F147" s="1642">
        <v>2400</v>
      </c>
      <c r="G147" s="1635"/>
      <c r="J147" s="971" t="s">
        <v>838</v>
      </c>
      <c r="K147" s="699" t="s">
        <v>1106</v>
      </c>
    </row>
    <row r="148" spans="1:11" ht="11.25" customHeight="1">
      <c r="A148" s="2"/>
      <c r="B148" s="1"/>
      <c r="C148" s="1"/>
      <c r="D148" s="1"/>
      <c r="E148" s="1"/>
      <c r="F148" s="1"/>
      <c r="G148" s="1696"/>
      <c r="K148" s="699"/>
    </row>
    <row r="149" spans="1:11">
      <c r="A149" s="928"/>
      <c r="B149" s="180" t="str">
        <f t="shared" ref="B149:B150" si="5">IF(Langue=0,J149,K149)</f>
        <v xml:space="preserve">Redeemable Preferred Shares </v>
      </c>
      <c r="C149" s="180"/>
      <c r="D149" s="497">
        <v>2520</v>
      </c>
      <c r="E149" s="1496"/>
      <c r="F149" s="1642">
        <v>2520</v>
      </c>
      <c r="G149" s="1635"/>
      <c r="J149" s="971" t="s">
        <v>223</v>
      </c>
      <c r="K149" s="699" t="s">
        <v>2239</v>
      </c>
    </row>
    <row r="150" spans="1:11" ht="15" customHeight="1">
      <c r="A150" s="928"/>
      <c r="B150" s="1616" t="str">
        <f t="shared" si="5"/>
        <v>Liabilities from a disposal group classified as Held for Sale</v>
      </c>
      <c r="C150" s="1616"/>
      <c r="D150" s="498">
        <v>2530</v>
      </c>
      <c r="E150" s="1489"/>
      <c r="F150" s="474">
        <v>2530</v>
      </c>
      <c r="G150" s="1635"/>
      <c r="J150" s="971" t="s">
        <v>767</v>
      </c>
      <c r="K150" s="699" t="s">
        <v>2240</v>
      </c>
    </row>
    <row r="151" spans="1:11" ht="11.25" customHeight="1">
      <c r="A151" s="2"/>
      <c r="B151" s="1"/>
      <c r="C151" s="1"/>
      <c r="D151" s="1"/>
      <c r="E151" s="1"/>
      <c r="F151" s="1"/>
      <c r="G151" s="1696"/>
      <c r="K151" s="699"/>
    </row>
    <row r="152" spans="1:11" ht="22.5" customHeight="1">
      <c r="A152" s="1623" t="str">
        <f>IF(Langue=0,J152,K152)</f>
        <v>TOTAL LIABILITIES</v>
      </c>
      <c r="B152" s="1614"/>
      <c r="C152" s="1614"/>
      <c r="D152" s="750">
        <v>2599</v>
      </c>
      <c r="E152" s="1497">
        <f>SUM(E121,E127,E147,E129,E135,E145,E149:E150)</f>
        <v>0</v>
      </c>
      <c r="F152" s="496">
        <v>2599</v>
      </c>
      <c r="G152" s="1640">
        <f>SUM(G121,G127,G147,G129,G135,G145,G149:G150)</f>
        <v>0</v>
      </c>
      <c r="J152" s="971" t="s">
        <v>342</v>
      </c>
      <c r="K152" s="699" t="s">
        <v>1107</v>
      </c>
    </row>
    <row r="153" spans="1:11">
      <c r="A153" s="928"/>
      <c r="B153" s="953"/>
      <c r="C153" s="953"/>
      <c r="D153" s="1443"/>
      <c r="E153" s="1443"/>
      <c r="F153" s="184"/>
      <c r="G153" s="1498"/>
      <c r="K153" s="699"/>
    </row>
    <row r="154" spans="1:11">
      <c r="A154" s="928"/>
      <c r="B154" s="953"/>
      <c r="C154" s="953"/>
      <c r="D154" s="1443"/>
      <c r="E154" s="1443"/>
      <c r="F154" s="184"/>
      <c r="G154" s="1498"/>
      <c r="K154" s="699"/>
    </row>
    <row r="155" spans="1:11" ht="11.25" customHeight="1">
      <c r="A155" s="928"/>
      <c r="B155" s="953"/>
      <c r="C155" s="953"/>
      <c r="D155" s="1443"/>
      <c r="E155" s="1443"/>
      <c r="F155" s="184"/>
      <c r="G155" s="1498"/>
      <c r="K155" s="699"/>
    </row>
    <row r="156" spans="1:11">
      <c r="A156" s="2"/>
      <c r="B156" s="1"/>
      <c r="C156" s="1"/>
      <c r="D156" s="1"/>
      <c r="E156" s="1"/>
      <c r="F156" s="1"/>
      <c r="G156" s="1696"/>
      <c r="K156" s="699"/>
    </row>
    <row r="157" spans="1:11">
      <c r="A157" s="1752">
        <f>A107+1</f>
        <v>6</v>
      </c>
      <c r="B157" s="1753"/>
      <c r="C157" s="1753"/>
      <c r="D157" s="1753"/>
      <c r="E157" s="1753"/>
      <c r="F157" s="1753"/>
      <c r="G157" s="1754"/>
      <c r="K157" s="699"/>
    </row>
    <row r="158" spans="1:11">
      <c r="A158" s="1761" t="str">
        <f>$A$1</f>
        <v>QUÉBEC CHARTERED COMPANY</v>
      </c>
      <c r="B158" s="1762"/>
      <c r="C158" s="1762"/>
      <c r="D158" s="1762"/>
      <c r="E158" s="1762"/>
      <c r="F158" s="1762"/>
      <c r="G158" s="1763"/>
      <c r="K158" s="699"/>
    </row>
    <row r="159" spans="1:11" ht="15" customHeight="1">
      <c r="A159" s="1764" t="str">
        <f>A109</f>
        <v>SCHEDULE 100</v>
      </c>
      <c r="B159" s="1765"/>
      <c r="C159" s="1765"/>
      <c r="D159" s="1765"/>
      <c r="E159" s="1765"/>
      <c r="F159" s="1765"/>
      <c r="G159" s="1766"/>
      <c r="K159" s="699"/>
    </row>
    <row r="160" spans="1:11" ht="22.5" customHeight="1">
      <c r="A160" s="1767">
        <f>A3</f>
        <v>0</v>
      </c>
      <c r="B160" s="1768"/>
      <c r="C160" s="1768"/>
      <c r="D160" s="1768"/>
      <c r="E160" s="1768"/>
      <c r="F160" s="1768"/>
      <c r="G160" s="1769"/>
      <c r="K160" s="699"/>
    </row>
    <row r="161" spans="1:11" ht="22.5" customHeight="1">
      <c r="A161" s="1770" t="str">
        <f>IF(Langue=0,A4&amp;" (suite)",A4&amp;" (continued)")</f>
        <v>BALANCE SHEET (continued)</v>
      </c>
      <c r="B161" s="1771"/>
      <c r="C161" s="1771"/>
      <c r="D161" s="1771"/>
      <c r="E161" s="1771"/>
      <c r="F161" s="1771"/>
      <c r="G161" s="1772"/>
      <c r="J161" s="971" t="s">
        <v>324</v>
      </c>
      <c r="K161" s="699"/>
    </row>
    <row r="162" spans="1:11">
      <c r="A162" s="1773" t="str">
        <f>$A$5</f>
        <v xml:space="preserve">As at </v>
      </c>
      <c r="B162" s="1774"/>
      <c r="C162" s="1774"/>
      <c r="D162" s="1774"/>
      <c r="E162" s="1774"/>
      <c r="F162" s="1774"/>
      <c r="G162" s="1775"/>
      <c r="K162" s="699"/>
    </row>
    <row r="163" spans="1:11" ht="11.25" customHeight="1">
      <c r="A163" s="1776" t="str">
        <f>+$A$6</f>
        <v>($000)</v>
      </c>
      <c r="B163" s="1777"/>
      <c r="C163" s="1777"/>
      <c r="D163" s="1777"/>
      <c r="E163" s="1777"/>
      <c r="F163" s="1777"/>
      <c r="G163" s="1778"/>
      <c r="H163" s="1467"/>
      <c r="K163" s="699"/>
    </row>
    <row r="164" spans="1:11">
      <c r="A164" s="1605"/>
      <c r="B164" s="1606"/>
      <c r="C164" s="1606"/>
      <c r="D164" s="1807" t="str">
        <f>+$D$7</f>
        <v>Current</v>
      </c>
      <c r="E164" s="1807"/>
      <c r="F164" s="1807" t="str">
        <f>+$F$7</f>
        <v>Previous</v>
      </c>
      <c r="G164" s="1792"/>
      <c r="K164" s="699"/>
    </row>
    <row r="165" spans="1:11" ht="33.75" customHeight="1">
      <c r="A165" s="1805" t="str">
        <f>IF(Langue=0,J165,K165)</f>
        <v>SHAREHOLDERS' EQUITY</v>
      </c>
      <c r="B165" s="1806"/>
      <c r="C165" s="1806"/>
      <c r="D165" s="1806"/>
      <c r="E165" s="748" t="s">
        <v>377</v>
      </c>
      <c r="F165" s="749"/>
      <c r="G165" s="1671" t="s">
        <v>378</v>
      </c>
      <c r="J165" s="971" t="s">
        <v>556</v>
      </c>
      <c r="K165" s="699" t="s">
        <v>2241</v>
      </c>
    </row>
    <row r="166" spans="1:11" customFormat="1" ht="17.25">
      <c r="A166" s="1644"/>
      <c r="B166" s="1643"/>
      <c r="C166" s="1643"/>
      <c r="D166" s="1643"/>
      <c r="E166" s="1667" t="s">
        <v>376</v>
      </c>
      <c r="F166" s="1643"/>
      <c r="G166" s="1610"/>
      <c r="J166" s="1630"/>
      <c r="K166" s="1631"/>
    </row>
    <row r="167" spans="1:11" ht="15.75" customHeight="1">
      <c r="A167" s="928"/>
      <c r="B167" s="180" t="str">
        <f>IF(Langue=0,J167,K167)</f>
        <v>Common Shares</v>
      </c>
      <c r="C167" s="180"/>
      <c r="D167" s="1593">
        <v>2680</v>
      </c>
      <c r="E167" s="1100">
        <f>_P500539901</f>
        <v>0</v>
      </c>
      <c r="F167" s="501">
        <v>2680</v>
      </c>
      <c r="G167" s="1645">
        <f>'500'!D21</f>
        <v>0</v>
      </c>
      <c r="J167" s="971" t="s">
        <v>26</v>
      </c>
      <c r="K167" s="699" t="s">
        <v>1112</v>
      </c>
    </row>
    <row r="168" spans="1:11" ht="11.25" customHeight="1">
      <c r="A168" s="2"/>
      <c r="B168" s="1"/>
      <c r="C168" s="1"/>
      <c r="D168" s="1"/>
      <c r="E168" s="1"/>
      <c r="F168" s="1"/>
      <c r="G168" s="1696"/>
      <c r="K168" s="699"/>
    </row>
    <row r="169" spans="1:11" ht="15" customHeight="1">
      <c r="A169" s="928"/>
      <c r="B169" s="1614" t="str">
        <f>IF(Langue=0,J169,K169)</f>
        <v>Preferred Shares</v>
      </c>
      <c r="C169" s="1614"/>
      <c r="D169" s="1614"/>
      <c r="E169" s="1667" t="s">
        <v>377</v>
      </c>
      <c r="F169" s="1614"/>
      <c r="G169" s="1615"/>
      <c r="J169" s="971" t="s">
        <v>27</v>
      </c>
      <c r="K169" s="699" t="s">
        <v>1113</v>
      </c>
    </row>
    <row r="170" spans="1:11" ht="15" customHeight="1">
      <c r="A170" s="928"/>
      <c r="C170" s="395" t="str">
        <f>IF(Langue=0,J170,K170)</f>
        <v>Redeemable</v>
      </c>
      <c r="D170" s="499">
        <v>2686</v>
      </c>
      <c r="E170" s="1488"/>
      <c r="F170" s="473">
        <v>2686</v>
      </c>
      <c r="G170" s="1635"/>
      <c r="J170" s="971" t="s">
        <v>344</v>
      </c>
      <c r="K170" s="699" t="s">
        <v>1114</v>
      </c>
    </row>
    <row r="171" spans="1:11" ht="15" customHeight="1">
      <c r="A171" s="928"/>
      <c r="C171" s="395" t="str">
        <f>IF(Langue=0,J171,K171)</f>
        <v>Non-redeemable</v>
      </c>
      <c r="D171" s="499">
        <v>2688</v>
      </c>
      <c r="E171" s="1494"/>
      <c r="F171" s="473">
        <v>2688</v>
      </c>
      <c r="G171" s="1635"/>
      <c r="J171" s="971" t="s">
        <v>345</v>
      </c>
      <c r="K171" s="699" t="s">
        <v>1115</v>
      </c>
    </row>
    <row r="172" spans="1:11" ht="11.25" customHeight="1">
      <c r="A172" s="1605"/>
      <c r="B172" s="1606"/>
      <c r="C172" s="1606"/>
      <c r="D172" s="1606"/>
      <c r="E172" s="1667" t="s">
        <v>376</v>
      </c>
      <c r="F172" s="1606"/>
      <c r="G172" s="1607"/>
      <c r="K172" s="699"/>
    </row>
    <row r="173" spans="1:11" ht="15.75" customHeight="1">
      <c r="A173" s="928"/>
      <c r="B173" s="1614" t="str">
        <f>IF(Langue=0,J173,K173)</f>
        <v>Total Preferred Shares</v>
      </c>
      <c r="C173" s="1614"/>
      <c r="D173" s="499">
        <v>2692</v>
      </c>
      <c r="E173" s="1104">
        <f>SUM(E170:E171)</f>
        <v>0</v>
      </c>
      <c r="F173" s="473">
        <v>2692</v>
      </c>
      <c r="G173" s="1104">
        <f>SUM(G170:G171)</f>
        <v>0</v>
      </c>
      <c r="J173" s="971" t="s">
        <v>330</v>
      </c>
      <c r="K173" s="699" t="s">
        <v>1116</v>
      </c>
    </row>
    <row r="174" spans="1:11" ht="11.25" customHeight="1">
      <c r="A174" s="2"/>
      <c r="B174" s="1"/>
      <c r="C174" s="1"/>
      <c r="D174" s="1"/>
      <c r="E174" s="1"/>
      <c r="F174" s="1"/>
      <c r="G174" s="1696"/>
      <c r="K174" s="699"/>
    </row>
    <row r="175" spans="1:11" ht="15.75" customHeight="1">
      <c r="A175" s="928"/>
      <c r="B175" s="180" t="str">
        <f>IF(Langue=0,J175,K175)</f>
        <v>Contributed Surplus</v>
      </c>
      <c r="C175" s="180"/>
      <c r="D175" s="1479">
        <v>2725</v>
      </c>
      <c r="E175" s="1100">
        <f>+'500'!F44</f>
        <v>0</v>
      </c>
      <c r="F175" s="501">
        <v>2725</v>
      </c>
      <c r="G175" s="1645">
        <f>+'500'!F21</f>
        <v>0</v>
      </c>
      <c r="J175" s="971" t="s">
        <v>696</v>
      </c>
      <c r="K175" s="699" t="s">
        <v>1117</v>
      </c>
    </row>
    <row r="176" spans="1:11" s="967" customFormat="1" ht="11.25" customHeight="1">
      <c r="A176" s="2"/>
      <c r="B176" s="1"/>
      <c r="C176" s="1"/>
      <c r="D176" s="1"/>
      <c r="E176" s="1"/>
      <c r="F176" s="1"/>
      <c r="G176" s="1696"/>
      <c r="H176" s="1449"/>
      <c r="J176" s="973"/>
      <c r="K176" s="133"/>
    </row>
    <row r="177" spans="1:11" ht="15.75" customHeight="1">
      <c r="A177" s="545"/>
      <c r="B177" s="1614" t="str">
        <f>IF(Langue=0,J177,K177)</f>
        <v>Retained Earnings</v>
      </c>
      <c r="C177" s="1614"/>
      <c r="D177" s="1479">
        <v>2700</v>
      </c>
      <c r="E177" s="1100">
        <f>+'500'!G44</f>
        <v>0</v>
      </c>
      <c r="F177" s="501">
        <v>2700</v>
      </c>
      <c r="G177" s="1645">
        <f>+'500'!G21</f>
        <v>0</v>
      </c>
      <c r="J177" s="971" t="s">
        <v>567</v>
      </c>
      <c r="K177" s="699" t="s">
        <v>1118</v>
      </c>
    </row>
    <row r="178" spans="1:11" ht="11.25" customHeight="1">
      <c r="A178" s="2"/>
      <c r="B178" s="1"/>
      <c r="C178" s="1"/>
      <c r="D178" s="1"/>
      <c r="E178" s="1"/>
      <c r="F178" s="1"/>
      <c r="G178" s="1696"/>
      <c r="K178" s="699"/>
    </row>
    <row r="179" spans="1:11" ht="15.75" customHeight="1">
      <c r="A179" s="928"/>
      <c r="B179" s="180" t="str">
        <f>IF(Langue=0,J179,K179)</f>
        <v>Accumulated Other Comprehensive Income (Loss)</v>
      </c>
      <c r="C179" s="180"/>
      <c r="D179" s="1479">
        <v>2710</v>
      </c>
      <c r="E179" s="1100">
        <f>+'500'!K44</f>
        <v>0</v>
      </c>
      <c r="F179" s="501">
        <v>2710</v>
      </c>
      <c r="G179" s="1645">
        <f>+'500'!K21</f>
        <v>0</v>
      </c>
      <c r="J179" s="971" t="s">
        <v>197</v>
      </c>
      <c r="K179" s="699" t="s">
        <v>1119</v>
      </c>
    </row>
    <row r="180" spans="1:11" ht="11.25" customHeight="1">
      <c r="A180" s="2"/>
      <c r="B180" s="1"/>
      <c r="C180" s="1"/>
      <c r="D180" s="1"/>
      <c r="E180" s="1"/>
      <c r="F180" s="1"/>
      <c r="G180" s="1696"/>
      <c r="K180" s="699"/>
    </row>
    <row r="181" spans="1:11" ht="15" customHeight="1">
      <c r="A181" s="928"/>
      <c r="B181" s="180" t="str">
        <f>IF(Langue=0,J181,K181)</f>
        <v>Non-controlling Interests</v>
      </c>
      <c r="C181" s="180"/>
      <c r="D181" s="1479">
        <v>2800</v>
      </c>
      <c r="E181" s="1100">
        <f>+'500'!M44</f>
        <v>0</v>
      </c>
      <c r="F181" s="501">
        <v>2800</v>
      </c>
      <c r="G181" s="1645">
        <f>+'500'!M21</f>
        <v>0</v>
      </c>
      <c r="J181" s="971" t="s">
        <v>375</v>
      </c>
      <c r="K181" s="699" t="s">
        <v>1120</v>
      </c>
    </row>
    <row r="182" spans="1:11" ht="11.25" customHeight="1">
      <c r="A182" s="2"/>
      <c r="B182" s="1"/>
      <c r="C182" s="1"/>
      <c r="D182" s="1"/>
      <c r="E182" s="1"/>
      <c r="F182" s="1"/>
      <c r="G182" s="1696"/>
      <c r="K182" s="699"/>
    </row>
    <row r="183" spans="1:11" ht="22.5" customHeight="1">
      <c r="A183" s="1623" t="str">
        <f>IF(Langue=0,J183,K183)</f>
        <v>TOTAL SHAREHOLDERS' EQUITY</v>
      </c>
      <c r="B183" s="1614"/>
      <c r="C183" s="1614"/>
      <c r="D183" s="499">
        <v>2899</v>
      </c>
      <c r="E183" s="1105">
        <f>SUM(E181,E179,E177,E175,E173,E167)</f>
        <v>0</v>
      </c>
      <c r="F183" s="1624">
        <v>2899</v>
      </c>
      <c r="G183" s="1105">
        <f>SUM(G181,G179,G177,G175,G173,G167)</f>
        <v>0</v>
      </c>
      <c r="J183" s="971" t="s">
        <v>557</v>
      </c>
      <c r="K183" s="699" t="s">
        <v>1121</v>
      </c>
    </row>
    <row r="184" spans="1:11" ht="11.25" customHeight="1">
      <c r="A184" s="2"/>
      <c r="B184" s="1"/>
      <c r="C184" s="1"/>
      <c r="D184" s="1"/>
      <c r="E184" s="1"/>
      <c r="F184" s="1"/>
      <c r="G184" s="1696"/>
      <c r="K184" s="699"/>
    </row>
    <row r="185" spans="1:11" ht="22.5" customHeight="1">
      <c r="A185" s="1623" t="str">
        <f>IF(Langue=0,J185,K185)</f>
        <v>TOTAL LIABILITIES AND SHAREHOLDERS' EQUITY</v>
      </c>
      <c r="B185" s="1614"/>
      <c r="C185" s="1614"/>
      <c r="D185" s="1490">
        <v>2999</v>
      </c>
      <c r="E185" s="1499">
        <f>SUM(E183,E152)</f>
        <v>0</v>
      </c>
      <c r="F185" s="496">
        <v>2999</v>
      </c>
      <c r="G185" s="1646">
        <f>SUM(G183,G152)</f>
        <v>0</v>
      </c>
      <c r="J185" s="971" t="s">
        <v>558</v>
      </c>
      <c r="K185" s="699" t="s">
        <v>1122</v>
      </c>
    </row>
    <row r="186" spans="1:11" ht="15.75">
      <c r="A186" s="928"/>
      <c r="C186" s="35"/>
      <c r="D186" s="1468"/>
      <c r="G186" s="1476"/>
    </row>
    <row r="187" spans="1:11" ht="15.75">
      <c r="A187" s="928"/>
      <c r="C187" s="31"/>
      <c r="D187" s="1468"/>
      <c r="G187" s="1476"/>
    </row>
    <row r="188" spans="1:11" ht="15.75">
      <c r="A188" s="928"/>
      <c r="C188" s="31" t="s">
        <v>324</v>
      </c>
      <c r="D188" s="1468"/>
      <c r="G188" s="1476"/>
    </row>
    <row r="189" spans="1:11" ht="15.75">
      <c r="A189" s="928"/>
      <c r="C189" s="31"/>
      <c r="D189" s="1468"/>
      <c r="G189" s="1476"/>
    </row>
    <row r="190" spans="1:11">
      <c r="A190" s="928"/>
      <c r="C190" s="929"/>
      <c r="D190" s="1468"/>
      <c r="G190" s="1476"/>
    </row>
    <row r="191" spans="1:11" ht="15.75">
      <c r="A191" s="928"/>
      <c r="C191" s="31"/>
      <c r="D191" s="1468"/>
      <c r="G191" s="1476"/>
    </row>
    <row r="192" spans="1:11" ht="15.75">
      <c r="A192" s="928"/>
      <c r="C192" s="31"/>
      <c r="D192" s="1468"/>
      <c r="G192" s="1476"/>
    </row>
    <row r="193" spans="1:7" ht="15.75">
      <c r="A193" s="928"/>
      <c r="C193" s="31"/>
      <c r="D193" s="1468"/>
      <c r="G193" s="1476"/>
    </row>
    <row r="194" spans="1:7" ht="15.75">
      <c r="A194" s="928"/>
      <c r="C194" s="31"/>
      <c r="D194" s="1468"/>
      <c r="G194" s="1476"/>
    </row>
    <row r="195" spans="1:7">
      <c r="A195" s="928"/>
      <c r="G195" s="1476"/>
    </row>
    <row r="196" spans="1:7">
      <c r="A196" s="928"/>
      <c r="G196" s="1476"/>
    </row>
    <row r="197" spans="1:7">
      <c r="A197" s="928"/>
      <c r="G197" s="1476"/>
    </row>
    <row r="198" spans="1:7">
      <c r="A198" s="928"/>
      <c r="G198" s="1476"/>
    </row>
    <row r="199" spans="1:7">
      <c r="A199" s="928"/>
      <c r="G199" s="1476"/>
    </row>
    <row r="200" spans="1:7">
      <c r="A200" s="928"/>
      <c r="G200" s="1476"/>
    </row>
    <row r="201" spans="1:7">
      <c r="A201" s="928"/>
      <c r="G201" s="1476"/>
    </row>
    <row r="202" spans="1:7">
      <c r="A202" s="928"/>
      <c r="G202" s="1476"/>
    </row>
    <row r="203" spans="1:7">
      <c r="A203" s="928"/>
      <c r="G203" s="1476"/>
    </row>
    <row r="204" spans="1:7">
      <c r="A204" s="928"/>
      <c r="G204" s="1476"/>
    </row>
    <row r="205" spans="1:7" ht="18" customHeight="1">
      <c r="A205" s="928"/>
      <c r="G205" s="1476"/>
    </row>
    <row r="206" spans="1:7" ht="15.75">
      <c r="A206" s="928"/>
      <c r="C206" s="31"/>
      <c r="D206" s="1468"/>
      <c r="G206" s="1476"/>
    </row>
    <row r="207" spans="1:7">
      <c r="A207" s="928"/>
      <c r="G207" s="1476"/>
    </row>
    <row r="208" spans="1:7">
      <c r="A208" s="928"/>
      <c r="G208" s="1476"/>
    </row>
    <row r="209" spans="1:7">
      <c r="A209" s="1752">
        <f>A157+1</f>
        <v>7</v>
      </c>
      <c r="B209" s="1753"/>
      <c r="C209" s="1753"/>
      <c r="D209" s="1753"/>
      <c r="E209" s="1753"/>
      <c r="F209" s="1753"/>
      <c r="G209" s="1754"/>
    </row>
  </sheetData>
  <sheetProtection sheet="1" objects="1" scenarios="1"/>
  <mergeCells count="72">
    <mergeCell ref="A148:G148"/>
    <mergeCell ref="A146:G146"/>
    <mergeCell ref="A159:G159"/>
    <mergeCell ref="A160:G160"/>
    <mergeCell ref="A161:G161"/>
    <mergeCell ref="A156:G156"/>
    <mergeCell ref="A157:G157"/>
    <mergeCell ref="A158:G158"/>
    <mergeCell ref="A165:D165"/>
    <mergeCell ref="A151:G151"/>
    <mergeCell ref="A163:G163"/>
    <mergeCell ref="A162:G162"/>
    <mergeCell ref="A209:G209"/>
    <mergeCell ref="A168:G168"/>
    <mergeCell ref="A174:G174"/>
    <mergeCell ref="A176:G176"/>
    <mergeCell ref="A178:G178"/>
    <mergeCell ref="A180:G180"/>
    <mergeCell ref="A182:G182"/>
    <mergeCell ref="A184:G184"/>
    <mergeCell ref="D164:E164"/>
    <mergeCell ref="F164:G164"/>
    <mergeCell ref="A136:G136"/>
    <mergeCell ref="A110:G110"/>
    <mergeCell ref="A111:G111"/>
    <mergeCell ref="A112:G112"/>
    <mergeCell ref="A65:G65"/>
    <mergeCell ref="A115:D115"/>
    <mergeCell ref="A113:G113"/>
    <mergeCell ref="A128:G128"/>
    <mergeCell ref="D114:E114"/>
    <mergeCell ref="A108:G108"/>
    <mergeCell ref="A107:G107"/>
    <mergeCell ref="A75:G75"/>
    <mergeCell ref="F114:G114"/>
    <mergeCell ref="A109:G109"/>
    <mergeCell ref="A88:G88"/>
    <mergeCell ref="A90:G90"/>
    <mergeCell ref="A48:G48"/>
    <mergeCell ref="A62:D62"/>
    <mergeCell ref="B49:C49"/>
    <mergeCell ref="B34:C34"/>
    <mergeCell ref="B35:C35"/>
    <mergeCell ref="B39:C39"/>
    <mergeCell ref="B36:C36"/>
    <mergeCell ref="B37:C37"/>
    <mergeCell ref="B38:C38"/>
    <mergeCell ref="A44:G44"/>
    <mergeCell ref="A54:G54"/>
    <mergeCell ref="A1:D1"/>
    <mergeCell ref="A2:G2"/>
    <mergeCell ref="A3:G3"/>
    <mergeCell ref="B12:G12"/>
    <mergeCell ref="B33:C33"/>
    <mergeCell ref="A8:D8"/>
    <mergeCell ref="B10:C10"/>
    <mergeCell ref="D7:E7"/>
    <mergeCell ref="F7:G7"/>
    <mergeCell ref="B27:C27"/>
    <mergeCell ref="A11:G11"/>
    <mergeCell ref="B28:G28"/>
    <mergeCell ref="A26:G26"/>
    <mergeCell ref="A4:G4"/>
    <mergeCell ref="A5:G5"/>
    <mergeCell ref="A6:G6"/>
    <mergeCell ref="A67:G67"/>
    <mergeCell ref="A55:G55"/>
    <mergeCell ref="A56:G56"/>
    <mergeCell ref="A57:G57"/>
    <mergeCell ref="A58:G58"/>
    <mergeCell ref="A59:G59"/>
    <mergeCell ref="A60:G60"/>
  </mergeCells>
  <conditionalFormatting sqref="A3">
    <cfRule type="cellIs" dxfId="124" priority="14" operator="equal">
      <formula>0</formula>
    </cfRule>
  </conditionalFormatting>
  <conditionalFormatting sqref="A160">
    <cfRule type="cellIs" dxfId="123" priority="10" operator="equal">
      <formula>0</formula>
    </cfRule>
  </conditionalFormatting>
  <conditionalFormatting sqref="A57">
    <cfRule type="cellIs" dxfId="122" priority="9" operator="equal">
      <formula>0</formula>
    </cfRule>
  </conditionalFormatting>
  <conditionalFormatting sqref="A110">
    <cfRule type="cellIs" dxfId="121" priority="8" operator="equal">
      <formula>0</formula>
    </cfRule>
  </conditionalFormatting>
  <dataValidations count="1">
    <dataValidation allowBlank="1" showErrorMessage="1" sqref="E66" xr:uid="{00000000-0002-0000-0300-000000000000}"/>
  </dataValidations>
  <hyperlinks>
    <hyperlink ref="D10" location="_P100039902" tooltip="Annexe\Schedule 1000" display="_1000_399_02" xr:uid="{00000000-0004-0000-0300-000000000000}"/>
    <hyperlink ref="D15" location="'1100'!O17" tooltip="Annexe\Schedule 1100" display="1130" xr:uid="{00000000-0004-0000-0300-000001000000}"/>
    <hyperlink ref="D16" location="'1100'!O19" tooltip="Annexe\Schedule 1100" display="1140" xr:uid="{00000000-0004-0000-0300-000002000000}"/>
    <hyperlink ref="D17" location="'1100'!O20" tooltip="Annexe\Schedule 1100" display="1150" xr:uid="{00000000-0004-0000-0300-000003000000}"/>
    <hyperlink ref="D18" location="_P110007113" tooltip="Annexe\Schedule 1100" display="1160" xr:uid="{00000000-0004-0000-0300-000004000000}"/>
    <hyperlink ref="D19" location="_P110011113" tooltip="Annexe\Schedule 1100" display="1170" xr:uid="{00000000-0004-0000-0300-000005000000}"/>
    <hyperlink ref="D20" location="_P110012113" tooltip="Annexe\Schedule 1180" display="1180" xr:uid="{00000000-0004-0000-0300-000006000000}"/>
    <hyperlink ref="D27" location="_P119019902" tooltip="Annexe\Schedule 1190" display="_1190_199_02" xr:uid="{00000000-0004-0000-0300-000007000000}"/>
    <hyperlink ref="D30" location="_P120001003" tooltip="Annexe\Schedule 1200" display="_1200_010_03" xr:uid="{00000000-0004-0000-0300-000008000000}"/>
    <hyperlink ref="D31" location="_P120002003" tooltip="Annexe\Schedule 1200" display="_1200_020_03" xr:uid="{00000000-0004-0000-0300-000009000000}"/>
    <hyperlink ref="D32" location="_P120003003" tooltip="Annexe\Schedule 1200" display="_1200_030_03" xr:uid="{00000000-0004-0000-0300-00000A000000}"/>
    <hyperlink ref="D33" location="_P120004003" tooltip="Annexe\Schedule 1200" display="_1200_040_03" xr:uid="{00000000-0004-0000-0300-00000B000000}"/>
    <hyperlink ref="D34" location="_P120005003" tooltip="Annexe\Schedule 1200" display="_1200_050_03" xr:uid="{00000000-0004-0000-0300-00000C000000}"/>
    <hyperlink ref="D35" location="_P120006003" tooltip="Annexe\Schedule 1200" display="_1200_060_03" xr:uid="{00000000-0004-0000-0300-00000D000000}"/>
    <hyperlink ref="D36" location="_P120007003" tooltip="Annexe\Schedule 1200" display="_P120007003" xr:uid="{00000000-0004-0000-0300-00000E000000}"/>
    <hyperlink ref="D37" location="_P120008003" tooltip="Annexe\Schedule 1200" display="_1200_080_03" xr:uid="{00000000-0004-0000-0300-00000F000000}"/>
    <hyperlink ref="D38" location="_P120009003" tooltip="Annexe\Schedule 1200" display="_1200_090_03" xr:uid="{00000000-0004-0000-0300-000010000000}"/>
    <hyperlink ref="D39" location="_P120010003" tooltip="Annexe\Schedule 1200" display="_1200_100_03" xr:uid="{00000000-0004-0000-0300-000011000000}"/>
    <hyperlink ref="D46" location="_P140019904" tooltip="Annexe\Schedule 1400" display="_1400_199_04" xr:uid="{00000000-0004-0000-0300-000012000000}"/>
    <hyperlink ref="D47" location="_P141019907" tooltip="Annexe\Schedule 1410" display="_1410_199_07" xr:uid="{00000000-0004-0000-0300-000013000000}"/>
    <hyperlink ref="D64" location="_P150019906" tooltip="Annexe\Schedule 1500" display="_1500_199_06" xr:uid="{00000000-0004-0000-0300-000014000000}"/>
    <hyperlink ref="D66" location="_P161069902" tooltip="Annexe\Schedule 1610" display="_1610_699_02" xr:uid="{00000000-0004-0000-0300-000015000000}"/>
    <hyperlink ref="D69" location="_P163019908" tooltip="Annexe\Schedule 1630" display="_1630_199_08" xr:uid="{00000000-0004-0000-0300-000016000000}"/>
    <hyperlink ref="D70" location="_P162529910" tooltip="Annexe\Schedule 1625" display="_1625_299_10" xr:uid="{00000000-0004-0000-0300-000017000000}"/>
    <hyperlink ref="D77" location="_P163029908" tooltip="Annexe\Schedule 1630" display="_1630_299_08" xr:uid="{00000000-0004-0000-0300-000018000000}"/>
    <hyperlink ref="D78" location="_P163509907" tooltip="Annexe\Schedule 1635" display="_1635_099_07" xr:uid="{00000000-0004-0000-0300-000019000000}"/>
    <hyperlink ref="D79" location="_P164029918" tooltip="Annexe\Schedule 1640" display="_1640_299_09" xr:uid="{00000000-0004-0000-0300-00001A000000}"/>
    <hyperlink ref="D85" location="_P166529902" tooltip="Annexe\Schedule 1665" display="'1665'!A1" xr:uid="{00000000-0004-0000-0300-00001B000000}"/>
    <hyperlink ref="D129" location="_P161069903" tooltip="Annexe\Schedule 1610" display="_P161069903" xr:uid="{00000000-0004-0000-0300-00001C000000}"/>
    <hyperlink ref="D139" location="_P119019903" tooltip="Annexe\Schedule 1190" display="_P119019903" xr:uid="{00000000-0004-0000-0300-00001D000000}"/>
    <hyperlink ref="D142" location="_P234529902" tooltip="Annexe\Schedule 2345" display="_P234529902" xr:uid="{00000000-0004-0000-0300-00001E000000}"/>
    <hyperlink ref="D147" location="_2400_199_06_07" tooltip="Annexe\Schedule 2400" display="_2400_199_06_07" xr:uid="{00000000-0004-0000-0300-00001F000000}"/>
    <hyperlink ref="D167" location="_P500539901" tooltip="Annexe\Schedule 500" display="_P500539901" xr:uid="{00000000-0004-0000-0300-000020000000}"/>
    <hyperlink ref="D175" location="'500'!F44" tooltip="Annexe\Schedule 500" display="'500'!F44" xr:uid="{00000000-0004-0000-0300-000021000000}"/>
    <hyperlink ref="D177" location="'500'!G44" tooltip="Annexe\Schedule 500" display="'500'!G44" xr:uid="{00000000-0004-0000-0300-000022000000}"/>
    <hyperlink ref="D179" location="'500'!K44" tooltip="Annexe\Schedule 500" display="'500'!K44" xr:uid="{00000000-0004-0000-0300-000023000000}"/>
    <hyperlink ref="D181" location="'500'!M44" tooltip="Annexe\Schedule 500" display="'500'!M44" xr:uid="{00000000-0004-0000-0300-000024000000}"/>
    <hyperlink ref="D49" location="_P140019905" tooltip="Annexe\Schedule 1400" display="_1400_199_05" xr:uid="{00000000-0004-0000-0300-000025000000}"/>
    <hyperlink ref="D119" location="_P200099902" tooltip="Annexe/Schedule 2000" display="_2000_999_02" xr:uid="{00000000-0004-0000-0300-000026000000}"/>
    <hyperlink ref="D118" location="_P200089902" tooltip="Annexe\Schedule 2000" display="_2000_899_02" xr:uid="{00000000-0004-0000-0300-000027000000}"/>
    <hyperlink ref="D117" location="_P200019904" tooltip="Annexe\Schedule 2000" display="_2000_199_04" xr:uid="{00000000-0004-0000-0300-000028000000}"/>
    <hyperlink ref="D125" location="_2110_199_06_07" tooltip="Annexe\Schedule 2110" display="_2110_199_06_07" xr:uid="{00000000-0004-0000-0300-000029000000}"/>
    <hyperlink ref="D124" location="_2100_199_06_07" tooltip="Annexe\Schedule 2100" display="_2100_199_06_07" xr:uid="{00000000-0004-0000-0300-00002A000000}"/>
    <hyperlink ref="D22" location="'1100.4'!O31" tooltip="Annexe\Schedule 1100" display="'1100.4'!O31" xr:uid="{00000000-0004-0000-0300-00002B000000}"/>
    <hyperlink ref="D41" location="_P120019907" tooltip="Annexe/Schedule 1200" display="_P120019907" xr:uid="{00000000-0004-0000-0300-00002C000000}"/>
    <hyperlink ref="D72" location="_P162529926" tooltip="Annexe\Schedule 1625" display="'1625'!J82" xr:uid="{00000000-0004-0000-0300-00002D000000}"/>
    <hyperlink ref="D14" location="'1100'!O13" tooltip="Annexe\Schedule 1100" display="1120" xr:uid="{00000000-0004-0000-0300-00002E000000}"/>
    <hyperlink ref="F167" location="_P500519901" tooltip="Annexe/Schedule 500" display="_P500519901" xr:uid="{00000000-0004-0000-0300-00002F000000}"/>
    <hyperlink ref="F175" location="_P500519903" tooltip="Annexe/Schedule 500" display="_P500519903" xr:uid="{00000000-0004-0000-0300-000030000000}"/>
    <hyperlink ref="F177" location="_P500519904" tooltip="Annexe/Scedule 500" display="_P500519904" xr:uid="{00000000-0004-0000-0300-000031000000}"/>
    <hyperlink ref="F179" location="_P500519908" tooltip="Annexe/Schedule 500" display="_P500519908" xr:uid="{00000000-0004-0000-0300-000032000000}"/>
    <hyperlink ref="F181" location="_P500519910" tooltip="Annexe/Schedule 500" display="_P500519910" xr:uid="{00000000-0004-0000-0300-000033000000}"/>
  </hyperlinks>
  <printOptions horizontalCentered="1"/>
  <pageMargins left="0.39370078740157499" right="0.39370078740157499" top="1.1023622047244099" bottom="0.59055118110236204" header="0.31496062992126" footer="0.31496062992126"/>
  <pageSetup scale="76" orientation="portrait" r:id="rId1"/>
  <rowBreaks count="3" manualBreakCount="3">
    <brk id="54" max="6" man="1"/>
    <brk id="107" max="6" man="1"/>
    <brk id="157" max="6"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euil70">
    <tabColor theme="6" tint="0.39997558519241921"/>
  </sheetPr>
  <dimension ref="A1:AT86"/>
  <sheetViews>
    <sheetView zoomScale="90" zoomScaleNormal="90" workbookViewId="0">
      <selection sqref="A1:J1"/>
    </sheetView>
  </sheetViews>
  <sheetFormatPr baseColWidth="10" defaultColWidth="0" defaultRowHeight="15" outlineLevelCol="1"/>
  <cols>
    <col min="1" max="1" width="16.7109375" style="971" customWidth="1"/>
    <col min="2" max="2" width="16.5703125" style="971" customWidth="1"/>
    <col min="3" max="3" width="6" style="971" customWidth="1"/>
    <col min="4" max="4" width="13.140625" style="971" customWidth="1"/>
    <col min="5" max="5" width="12.5703125" style="971" customWidth="1"/>
    <col min="6" max="6" width="13.7109375" style="971" customWidth="1"/>
    <col min="7" max="7" width="14" style="971" customWidth="1"/>
    <col min="8" max="8" width="12" style="971" customWidth="1"/>
    <col min="9" max="9" width="14.42578125" style="710" customWidth="1"/>
    <col min="10" max="10" width="14.7109375" style="971" customWidth="1"/>
    <col min="11" max="11" width="12.140625" style="971" customWidth="1"/>
    <col min="12" max="12" width="19" style="971" customWidth="1"/>
    <col min="13" max="13" width="1.42578125" style="971" customWidth="1"/>
    <col min="14" max="14" width="45.7109375" style="971" hidden="1" customWidth="1" outlineLevel="1"/>
    <col min="15" max="15" width="33" style="971" hidden="1" customWidth="1" outlineLevel="1"/>
    <col min="16" max="16" width="33" style="971" hidden="1" customWidth="1" collapsed="1"/>
    <col min="17" max="46" width="10.7109375" style="971" hidden="1" customWidth="1"/>
    <col min="47" max="16384" width="2" style="971" hidden="1"/>
  </cols>
  <sheetData>
    <row r="1" spans="1:16" ht="24" customHeight="1">
      <c r="A1" s="2652" t="str">
        <f>Identification!A14</f>
        <v>QUÉBEC CHARTERED COMPANY</v>
      </c>
      <c r="B1" s="2653"/>
      <c r="C1" s="2653"/>
      <c r="D1" s="2653"/>
      <c r="E1" s="2653"/>
      <c r="F1" s="2653"/>
      <c r="G1" s="2653"/>
      <c r="H1" s="2653"/>
      <c r="I1" s="2653"/>
      <c r="J1" s="2653"/>
      <c r="K1" s="951"/>
      <c r="L1" s="232" t="str">
        <f>Identification!A15</f>
        <v>ANNUAL STATEMENT</v>
      </c>
    </row>
    <row r="2" spans="1:16">
      <c r="A2" s="1933" t="str">
        <f>IF(Langue=0,"ANNEXE "&amp;'T des M - T of C'!A51,"SCHEDULE "&amp;'T des M - T of C'!A51)</f>
        <v>SCHEDULE 1625</v>
      </c>
      <c r="B2" s="1934"/>
      <c r="C2" s="1934"/>
      <c r="D2" s="1934"/>
      <c r="E2" s="1934"/>
      <c r="F2" s="1934"/>
      <c r="G2" s="1934"/>
      <c r="H2" s="1934"/>
      <c r="I2" s="1934"/>
      <c r="J2" s="1934"/>
      <c r="K2" s="1934"/>
      <c r="L2" s="1935"/>
    </row>
    <row r="3" spans="1:16" s="973" customFormat="1" ht="22.5" customHeight="1">
      <c r="A3" s="1940">
        <f>'300'!A3:G3</f>
        <v>0</v>
      </c>
      <c r="B3" s="1941"/>
      <c r="C3" s="1941"/>
      <c r="D3" s="1941"/>
      <c r="E3" s="1941"/>
      <c r="F3" s="1941"/>
      <c r="G3" s="1941"/>
      <c r="H3" s="1941"/>
      <c r="I3" s="1941"/>
      <c r="J3" s="1941"/>
      <c r="K3" s="1941"/>
      <c r="L3" s="1942"/>
      <c r="N3" s="952"/>
      <c r="O3" s="952"/>
    </row>
    <row r="4" spans="1:16" s="952" customFormat="1" ht="22.5" customHeight="1">
      <c r="A4" s="1767" t="str">
        <f>UPPER('T des M - T of C'!B51)</f>
        <v>INVESTMENT PROPERTY</v>
      </c>
      <c r="B4" s="1768"/>
      <c r="C4" s="1768"/>
      <c r="D4" s="1768"/>
      <c r="E4" s="1768"/>
      <c r="F4" s="1768"/>
      <c r="G4" s="1768"/>
      <c r="H4" s="1768"/>
      <c r="I4" s="1768"/>
      <c r="J4" s="1768"/>
      <c r="K4" s="1768"/>
      <c r="L4" s="1769"/>
      <c r="M4" s="318"/>
      <c r="N4" s="318"/>
      <c r="O4" s="318"/>
    </row>
    <row r="5" spans="1:16" s="952" customFormat="1" ht="22.5" customHeight="1">
      <c r="A5" s="1946" t="str">
        <f>IF(Langue=0,"au "&amp;Identification!J19,"As at "&amp;Identification!J19)</f>
        <v xml:space="preserve">As at </v>
      </c>
      <c r="B5" s="1947"/>
      <c r="C5" s="1947"/>
      <c r="D5" s="1947"/>
      <c r="E5" s="1947"/>
      <c r="F5" s="1947"/>
      <c r="G5" s="2412"/>
      <c r="H5" s="2412"/>
      <c r="I5" s="2412"/>
      <c r="J5" s="2412"/>
      <c r="K5" s="2412"/>
      <c r="L5" s="2413"/>
      <c r="M5" s="318"/>
      <c r="N5" s="318"/>
      <c r="O5" s="318"/>
    </row>
    <row r="6" spans="1:16" s="956" customFormat="1" ht="15" customHeight="1">
      <c r="A6" s="2088" t="str">
        <f>IF(Langue=0,N6,O6)</f>
        <v>($000)</v>
      </c>
      <c r="B6" s="2089"/>
      <c r="C6" s="2089"/>
      <c r="D6" s="2089"/>
      <c r="E6" s="2089"/>
      <c r="F6" s="2089"/>
      <c r="G6" s="2089"/>
      <c r="H6" s="2089"/>
      <c r="I6" s="2089"/>
      <c r="J6" s="2089"/>
      <c r="K6" s="2089"/>
      <c r="L6" s="2090"/>
      <c r="M6" s="319"/>
      <c r="N6" s="592" t="s">
        <v>325</v>
      </c>
      <c r="O6" s="593" t="s">
        <v>970</v>
      </c>
    </row>
    <row r="7" spans="1:16" s="1063" customFormat="1" ht="11.25" customHeight="1">
      <c r="A7" s="2646"/>
      <c r="B7" s="2647"/>
      <c r="C7" s="2647"/>
      <c r="D7" s="2647"/>
      <c r="E7" s="2647"/>
      <c r="F7" s="2647"/>
      <c r="G7" s="2647"/>
      <c r="H7" s="2647"/>
      <c r="I7" s="2647"/>
      <c r="J7" s="2647"/>
      <c r="K7" s="2647"/>
      <c r="L7" s="2648"/>
      <c r="N7" s="1062"/>
      <c r="O7" s="433"/>
    </row>
    <row r="8" spans="1:16" s="52" customFormat="1" ht="15" customHeight="1">
      <c r="A8" s="2649" t="s">
        <v>397</v>
      </c>
      <c r="B8" s="2161"/>
      <c r="C8" s="2213"/>
      <c r="D8" s="2650" t="str">
        <f>IF(Langue=0,N9,O9)</f>
        <v>Real Estate Type</v>
      </c>
      <c r="E8" s="2650" t="str">
        <f>IF(Langue=0,N10,O10)</f>
        <v>Net Book Value at Beginning of Year</v>
      </c>
      <c r="F8" s="2650" t="str">
        <f>IF(Langue=0,N11,O11)</f>
        <v>Acquisitions</v>
      </c>
      <c r="G8" s="2650" t="str">
        <f>IF(Langue=0,N12,O12)</f>
        <v>Dereognition</v>
      </c>
      <c r="H8" s="2650" t="str">
        <f>IF(Langue=0,N13,O13)</f>
        <v>Net Gain (Loss) in Profit or Loss</v>
      </c>
      <c r="I8" s="2650" t="str">
        <f>IF(Langue=0,N14,O14)</f>
        <v>Depreciation</v>
      </c>
      <c r="J8" s="2650" t="str">
        <f>IF(Langue=0,N15,O15)</f>
        <v>Adjustments Cumulative Depreciation</v>
      </c>
      <c r="K8" s="2650" t="str">
        <f>IF(Langue=0,N16,O16)</f>
        <v>Other</v>
      </c>
      <c r="L8" s="2650" t="str">
        <f>IF(Langue=0,N17,O17)</f>
        <v>Net Book Value End of Year</v>
      </c>
      <c r="M8" s="929"/>
      <c r="N8" s="928"/>
      <c r="O8" s="398"/>
    </row>
    <row r="9" spans="1:16" s="52" customFormat="1">
      <c r="A9" s="1767"/>
      <c r="B9" s="1768"/>
      <c r="C9" s="1769"/>
      <c r="D9" s="2651"/>
      <c r="E9" s="2651"/>
      <c r="F9" s="2651"/>
      <c r="G9" s="2651"/>
      <c r="H9" s="2651"/>
      <c r="I9" s="2651"/>
      <c r="J9" s="2651"/>
      <c r="K9" s="2651"/>
      <c r="L9" s="2651"/>
      <c r="M9" s="929"/>
      <c r="N9" s="928" t="s">
        <v>653</v>
      </c>
      <c r="O9" s="398" t="s">
        <v>1718</v>
      </c>
      <c r="P9" s="929"/>
    </row>
    <row r="10" spans="1:16" s="52" customFormat="1">
      <c r="A10" s="1767"/>
      <c r="B10" s="1768"/>
      <c r="C10" s="1769"/>
      <c r="D10" s="2651"/>
      <c r="E10" s="2651"/>
      <c r="F10" s="2651"/>
      <c r="G10" s="2651"/>
      <c r="H10" s="2651"/>
      <c r="I10" s="2651"/>
      <c r="J10" s="2651"/>
      <c r="K10" s="2651"/>
      <c r="L10" s="2651"/>
      <c r="M10" s="929"/>
      <c r="N10" s="928" t="s">
        <v>654</v>
      </c>
      <c r="O10" s="398" t="s">
        <v>1721</v>
      </c>
      <c r="P10" s="929"/>
    </row>
    <row r="11" spans="1:16" s="52" customFormat="1" ht="30" customHeight="1">
      <c r="A11" s="1767"/>
      <c r="B11" s="1768"/>
      <c r="C11" s="1769"/>
      <c r="D11" s="2651"/>
      <c r="E11" s="2651"/>
      <c r="F11" s="2651"/>
      <c r="G11" s="2651"/>
      <c r="H11" s="2651"/>
      <c r="I11" s="2651"/>
      <c r="J11" s="2651"/>
      <c r="K11" s="2651"/>
      <c r="L11" s="2651"/>
      <c r="M11" s="929"/>
      <c r="N11" s="928" t="s">
        <v>655</v>
      </c>
      <c r="O11" s="398" t="s">
        <v>655</v>
      </c>
      <c r="P11" s="929"/>
    </row>
    <row r="12" spans="1:16" s="52" customFormat="1" ht="15" customHeight="1">
      <c r="A12" s="436" t="s">
        <v>377</v>
      </c>
      <c r="B12" s="664"/>
      <c r="C12" s="665"/>
      <c r="D12" s="625" t="s">
        <v>376</v>
      </c>
      <c r="E12" s="439" t="s">
        <v>378</v>
      </c>
      <c r="F12" s="610" t="s">
        <v>379</v>
      </c>
      <c r="G12" s="610" t="s">
        <v>380</v>
      </c>
      <c r="H12" s="610" t="s">
        <v>381</v>
      </c>
      <c r="I12" s="532" t="s">
        <v>382</v>
      </c>
      <c r="J12" s="532" t="s">
        <v>383</v>
      </c>
      <c r="K12" s="439" t="s">
        <v>384</v>
      </c>
      <c r="L12" s="532" t="s">
        <v>164</v>
      </c>
      <c r="M12" s="929"/>
      <c r="N12" s="928" t="s">
        <v>1722</v>
      </c>
      <c r="O12" s="398" t="s">
        <v>2288</v>
      </c>
    </row>
    <row r="13" spans="1:16" ht="15" customHeight="1">
      <c r="A13" s="1311"/>
      <c r="B13" s="225"/>
      <c r="C13" s="441" t="s">
        <v>385</v>
      </c>
      <c r="D13" s="1312"/>
      <c r="E13" s="1292"/>
      <c r="F13" s="1292"/>
      <c r="G13" s="1292"/>
      <c r="H13" s="1292"/>
      <c r="I13" s="1292"/>
      <c r="J13" s="1292"/>
      <c r="K13" s="1292"/>
      <c r="L13" s="1313">
        <f>SUM(E13,F13,H13,K13,J13)-SUM(G13,I13)</f>
        <v>0</v>
      </c>
      <c r="M13" s="929"/>
      <c r="N13" s="928" t="s">
        <v>656</v>
      </c>
      <c r="O13" s="398" t="s">
        <v>2287</v>
      </c>
    </row>
    <row r="14" spans="1:16" ht="15" customHeight="1">
      <c r="A14" s="1311"/>
      <c r="B14" s="225"/>
      <c r="C14" s="441" t="s">
        <v>194</v>
      </c>
      <c r="D14" s="1314"/>
      <c r="E14" s="1292"/>
      <c r="F14" s="1292"/>
      <c r="G14" s="1292"/>
      <c r="H14" s="1292"/>
      <c r="I14" s="1292"/>
      <c r="J14" s="1292"/>
      <c r="K14" s="1292"/>
      <c r="L14" s="1313">
        <f t="shared" ref="L14:L37" si="0">SUM(E14,F14,H14,K14,J14)-SUM(G14,I14)</f>
        <v>0</v>
      </c>
      <c r="M14" s="929"/>
      <c r="N14" s="928" t="s">
        <v>657</v>
      </c>
      <c r="O14" s="398" t="s">
        <v>1720</v>
      </c>
    </row>
    <row r="15" spans="1:16" ht="15" customHeight="1">
      <c r="A15" s="1311"/>
      <c r="B15" s="225"/>
      <c r="C15" s="441" t="s">
        <v>195</v>
      </c>
      <c r="D15" s="1312"/>
      <c r="E15" s="1292"/>
      <c r="F15" s="1292"/>
      <c r="G15" s="1292"/>
      <c r="H15" s="1292"/>
      <c r="I15" s="1292"/>
      <c r="J15" s="1292"/>
      <c r="K15" s="1292"/>
      <c r="L15" s="1313">
        <f t="shared" si="0"/>
        <v>0</v>
      </c>
      <c r="M15" s="929"/>
      <c r="N15" s="928" t="s">
        <v>658</v>
      </c>
      <c r="O15" s="398" t="s">
        <v>2286</v>
      </c>
    </row>
    <row r="16" spans="1:16" ht="15" customHeight="1">
      <c r="A16" s="1311"/>
      <c r="B16" s="225"/>
      <c r="C16" s="441" t="s">
        <v>200</v>
      </c>
      <c r="D16" s="1312"/>
      <c r="E16" s="1292"/>
      <c r="F16" s="1292"/>
      <c r="G16" s="1292"/>
      <c r="H16" s="1292"/>
      <c r="I16" s="1292"/>
      <c r="J16" s="1292"/>
      <c r="K16" s="1292"/>
      <c r="L16" s="1313">
        <f t="shared" si="0"/>
        <v>0</v>
      </c>
      <c r="M16" s="929"/>
      <c r="N16" s="928" t="s">
        <v>41</v>
      </c>
      <c r="O16" s="398" t="s">
        <v>1152</v>
      </c>
    </row>
    <row r="17" spans="1:15" ht="15" customHeight="1">
      <c r="A17" s="1311"/>
      <c r="B17" s="225"/>
      <c r="C17" s="441" t="s">
        <v>347</v>
      </c>
      <c r="D17" s="1312"/>
      <c r="E17" s="1292"/>
      <c r="F17" s="1292"/>
      <c r="G17" s="1292"/>
      <c r="H17" s="1292"/>
      <c r="I17" s="1292"/>
      <c r="J17" s="1292"/>
      <c r="K17" s="1292"/>
      <c r="L17" s="1313">
        <f t="shared" si="0"/>
        <v>0</v>
      </c>
      <c r="M17" s="929"/>
      <c r="N17" s="1019" t="s">
        <v>659</v>
      </c>
      <c r="O17" s="639" t="s">
        <v>1719</v>
      </c>
    </row>
    <row r="18" spans="1:15" ht="15" customHeight="1">
      <c r="A18" s="1311"/>
      <c r="B18" s="225"/>
      <c r="C18" s="441" t="s">
        <v>181</v>
      </c>
      <c r="D18" s="1312"/>
      <c r="E18" s="1292"/>
      <c r="F18" s="1292"/>
      <c r="G18" s="1292"/>
      <c r="H18" s="1292"/>
      <c r="I18" s="1292"/>
      <c r="J18" s="1292"/>
      <c r="K18" s="1292"/>
      <c r="L18" s="1313">
        <f t="shared" si="0"/>
        <v>0</v>
      </c>
      <c r="M18" s="929"/>
      <c r="N18" s="929"/>
      <c r="O18" s="929"/>
    </row>
    <row r="19" spans="1:15" ht="15" customHeight="1">
      <c r="A19" s="1311"/>
      <c r="B19" s="225"/>
      <c r="C19" s="441" t="s">
        <v>188</v>
      </c>
      <c r="D19" s="1312"/>
      <c r="E19" s="1292"/>
      <c r="F19" s="1292"/>
      <c r="G19" s="1292"/>
      <c r="H19" s="1292"/>
      <c r="I19" s="1292"/>
      <c r="J19" s="1292"/>
      <c r="K19" s="1292"/>
      <c r="L19" s="1313">
        <f t="shared" si="0"/>
        <v>0</v>
      </c>
      <c r="M19" s="929"/>
      <c r="N19" s="929"/>
      <c r="O19" s="929"/>
    </row>
    <row r="20" spans="1:15" ht="15" customHeight="1">
      <c r="A20" s="1311"/>
      <c r="B20" s="225"/>
      <c r="C20" s="441" t="s">
        <v>191</v>
      </c>
      <c r="D20" s="1312"/>
      <c r="E20" s="1292"/>
      <c r="F20" s="1292"/>
      <c r="G20" s="1292"/>
      <c r="H20" s="1292"/>
      <c r="I20" s="1292"/>
      <c r="J20" s="1292"/>
      <c r="K20" s="1292"/>
      <c r="L20" s="1313">
        <f t="shared" si="0"/>
        <v>0</v>
      </c>
      <c r="M20" s="929"/>
      <c r="N20" s="929"/>
      <c r="O20" s="929"/>
    </row>
    <row r="21" spans="1:15" ht="15" customHeight="1">
      <c r="A21" s="1311"/>
      <c r="B21" s="225"/>
      <c r="C21" s="441" t="s">
        <v>396</v>
      </c>
      <c r="D21" s="1312"/>
      <c r="E21" s="1292"/>
      <c r="F21" s="1292"/>
      <c r="G21" s="1292"/>
      <c r="H21" s="1292"/>
      <c r="I21" s="1292"/>
      <c r="J21" s="1292"/>
      <c r="K21" s="1292"/>
      <c r="L21" s="1313">
        <f t="shared" si="0"/>
        <v>0</v>
      </c>
      <c r="M21" s="929"/>
      <c r="N21" s="929"/>
      <c r="O21" s="929"/>
    </row>
    <row r="22" spans="1:15" ht="15" customHeight="1">
      <c r="A22" s="1311"/>
      <c r="B22" s="225"/>
      <c r="C22" s="441" t="s">
        <v>389</v>
      </c>
      <c r="D22" s="1312"/>
      <c r="E22" s="1292"/>
      <c r="F22" s="1292"/>
      <c r="G22" s="1292"/>
      <c r="H22" s="1292"/>
      <c r="I22" s="1292"/>
      <c r="J22" s="1292"/>
      <c r="K22" s="1292"/>
      <c r="L22" s="1313">
        <f t="shared" si="0"/>
        <v>0</v>
      </c>
      <c r="M22" s="929"/>
      <c r="N22" s="929"/>
      <c r="O22" s="929"/>
    </row>
    <row r="23" spans="1:15" ht="15" customHeight="1">
      <c r="A23" s="1311"/>
      <c r="B23" s="225"/>
      <c r="C23" s="441" t="s">
        <v>390</v>
      </c>
      <c r="D23" s="1312"/>
      <c r="E23" s="1292"/>
      <c r="F23" s="1292"/>
      <c r="G23" s="1292"/>
      <c r="H23" s="1292"/>
      <c r="I23" s="1292"/>
      <c r="J23" s="1292"/>
      <c r="K23" s="1292"/>
      <c r="L23" s="1313">
        <f t="shared" si="0"/>
        <v>0</v>
      </c>
      <c r="M23" s="929"/>
      <c r="N23" s="929"/>
      <c r="O23" s="929"/>
    </row>
    <row r="24" spans="1:15" ht="15" customHeight="1">
      <c r="A24" s="1311"/>
      <c r="B24" s="225"/>
      <c r="C24" s="441" t="s">
        <v>606</v>
      </c>
      <c r="D24" s="1312"/>
      <c r="E24" s="1292"/>
      <c r="F24" s="1292"/>
      <c r="G24" s="1292"/>
      <c r="H24" s="1292"/>
      <c r="I24" s="1292"/>
      <c r="J24" s="1292"/>
      <c r="K24" s="1292"/>
      <c r="L24" s="1313">
        <f t="shared" si="0"/>
        <v>0</v>
      </c>
      <c r="M24" s="929"/>
      <c r="N24" s="929"/>
      <c r="O24" s="929"/>
    </row>
    <row r="25" spans="1:15" ht="15" customHeight="1">
      <c r="A25" s="1311"/>
      <c r="B25" s="225"/>
      <c r="C25" s="441" t="s">
        <v>607</v>
      </c>
      <c r="D25" s="1312"/>
      <c r="E25" s="1292"/>
      <c r="F25" s="1292"/>
      <c r="G25" s="1292"/>
      <c r="H25" s="1292"/>
      <c r="I25" s="1292"/>
      <c r="J25" s="1292"/>
      <c r="K25" s="1292"/>
      <c r="L25" s="1313">
        <f t="shared" si="0"/>
        <v>0</v>
      </c>
      <c r="M25" s="929"/>
      <c r="N25" s="929"/>
      <c r="O25" s="929"/>
    </row>
    <row r="26" spans="1:15" ht="15" customHeight="1">
      <c r="A26" s="1311"/>
      <c r="B26" s="225"/>
      <c r="C26" s="441" t="s">
        <v>608</v>
      </c>
      <c r="D26" s="1312"/>
      <c r="E26" s="1292"/>
      <c r="F26" s="1292"/>
      <c r="G26" s="1292"/>
      <c r="H26" s="1292"/>
      <c r="I26" s="1292"/>
      <c r="J26" s="1292"/>
      <c r="K26" s="1292"/>
      <c r="L26" s="1313">
        <f t="shared" si="0"/>
        <v>0</v>
      </c>
      <c r="M26" s="929"/>
      <c r="N26" s="929"/>
      <c r="O26" s="929"/>
    </row>
    <row r="27" spans="1:15" ht="15" customHeight="1">
      <c r="A27" s="1311"/>
      <c r="B27" s="225"/>
      <c r="C27" s="441" t="s">
        <v>609</v>
      </c>
      <c r="D27" s="1312"/>
      <c r="E27" s="1292"/>
      <c r="F27" s="1292"/>
      <c r="G27" s="1292"/>
      <c r="H27" s="1292"/>
      <c r="I27" s="1292"/>
      <c r="J27" s="1292"/>
      <c r="K27" s="1292"/>
      <c r="L27" s="1313">
        <f t="shared" si="0"/>
        <v>0</v>
      </c>
      <c r="M27" s="929"/>
      <c r="N27" s="929"/>
      <c r="O27" s="929"/>
    </row>
    <row r="28" spans="1:15" ht="15" customHeight="1">
      <c r="A28" s="1311"/>
      <c r="B28" s="225"/>
      <c r="C28" s="441" t="s">
        <v>610</v>
      </c>
      <c r="D28" s="1312"/>
      <c r="E28" s="1292"/>
      <c r="F28" s="1292"/>
      <c r="G28" s="1292"/>
      <c r="H28" s="1292"/>
      <c r="I28" s="1292"/>
      <c r="J28" s="1292"/>
      <c r="K28" s="1292"/>
      <c r="L28" s="1313">
        <f t="shared" si="0"/>
        <v>0</v>
      </c>
      <c r="M28" s="929"/>
      <c r="N28" s="929"/>
      <c r="O28" s="929"/>
    </row>
    <row r="29" spans="1:15" ht="15" customHeight="1">
      <c r="A29" s="1311"/>
      <c r="B29" s="225"/>
      <c r="C29" s="441" t="s">
        <v>611</v>
      </c>
      <c r="D29" s="1312"/>
      <c r="E29" s="1292"/>
      <c r="F29" s="1292"/>
      <c r="G29" s="1292"/>
      <c r="H29" s="1292"/>
      <c r="I29" s="1292"/>
      <c r="J29" s="1292"/>
      <c r="K29" s="1292"/>
      <c r="L29" s="1313">
        <f t="shared" si="0"/>
        <v>0</v>
      </c>
      <c r="M29" s="929"/>
      <c r="N29" s="929"/>
      <c r="O29" s="929"/>
    </row>
    <row r="30" spans="1:15" ht="15" customHeight="1">
      <c r="A30" s="1311"/>
      <c r="B30" s="225"/>
      <c r="C30" s="441" t="s">
        <v>612</v>
      </c>
      <c r="D30" s="1312"/>
      <c r="E30" s="1292"/>
      <c r="F30" s="1292"/>
      <c r="G30" s="1292"/>
      <c r="H30" s="1292"/>
      <c r="I30" s="1292"/>
      <c r="J30" s="1292"/>
      <c r="K30" s="1292"/>
      <c r="L30" s="1313">
        <f t="shared" si="0"/>
        <v>0</v>
      </c>
      <c r="M30" s="929"/>
      <c r="N30" s="929"/>
      <c r="O30" s="929"/>
    </row>
    <row r="31" spans="1:15" ht="15" customHeight="1">
      <c r="A31" s="1311"/>
      <c r="B31" s="225"/>
      <c r="C31" s="441" t="s">
        <v>613</v>
      </c>
      <c r="D31" s="1312"/>
      <c r="E31" s="1292"/>
      <c r="F31" s="1292"/>
      <c r="G31" s="1292"/>
      <c r="H31" s="1292"/>
      <c r="I31" s="1292"/>
      <c r="J31" s="1292"/>
      <c r="K31" s="1292"/>
      <c r="L31" s="1313">
        <f t="shared" si="0"/>
        <v>0</v>
      </c>
      <c r="M31" s="929"/>
      <c r="N31" s="929"/>
      <c r="O31" s="929"/>
    </row>
    <row r="32" spans="1:15" ht="15" customHeight="1">
      <c r="A32" s="1311"/>
      <c r="B32" s="225"/>
      <c r="C32" s="441" t="s">
        <v>660</v>
      </c>
      <c r="D32" s="1312"/>
      <c r="E32" s="1292"/>
      <c r="F32" s="1292"/>
      <c r="G32" s="1292"/>
      <c r="H32" s="1292"/>
      <c r="I32" s="1292"/>
      <c r="J32" s="1292"/>
      <c r="K32" s="1292"/>
      <c r="L32" s="1313">
        <f t="shared" si="0"/>
        <v>0</v>
      </c>
      <c r="M32" s="929"/>
      <c r="N32" s="929"/>
      <c r="O32" s="929"/>
    </row>
    <row r="33" spans="1:15" ht="15" customHeight="1">
      <c r="A33" s="1311"/>
      <c r="B33" s="225"/>
      <c r="C33" s="441" t="s">
        <v>647</v>
      </c>
      <c r="D33" s="1312"/>
      <c r="E33" s="1292"/>
      <c r="F33" s="1292"/>
      <c r="G33" s="1292"/>
      <c r="H33" s="1292"/>
      <c r="I33" s="1292"/>
      <c r="J33" s="1292"/>
      <c r="K33" s="1292"/>
      <c r="L33" s="1313">
        <f t="shared" si="0"/>
        <v>0</v>
      </c>
      <c r="M33" s="929"/>
      <c r="N33" s="929"/>
      <c r="O33" s="929"/>
    </row>
    <row r="34" spans="1:15" ht="15" customHeight="1">
      <c r="A34" s="1311"/>
      <c r="B34" s="225"/>
      <c r="C34" s="441" t="s">
        <v>648</v>
      </c>
      <c r="D34" s="1312"/>
      <c r="E34" s="1292"/>
      <c r="F34" s="1292"/>
      <c r="G34" s="1292"/>
      <c r="H34" s="1292"/>
      <c r="I34" s="1292"/>
      <c r="J34" s="1292"/>
      <c r="K34" s="1292"/>
      <c r="L34" s="1313">
        <f t="shared" si="0"/>
        <v>0</v>
      </c>
      <c r="M34" s="929"/>
      <c r="N34" s="929"/>
      <c r="O34" s="929"/>
    </row>
    <row r="35" spans="1:15" ht="15" customHeight="1">
      <c r="A35" s="1311"/>
      <c r="B35" s="225"/>
      <c r="C35" s="441" t="s">
        <v>649</v>
      </c>
      <c r="D35" s="1312"/>
      <c r="E35" s="1292"/>
      <c r="F35" s="1292"/>
      <c r="G35" s="1292"/>
      <c r="H35" s="1292"/>
      <c r="I35" s="1292"/>
      <c r="J35" s="1292"/>
      <c r="K35" s="1292"/>
      <c r="L35" s="1313">
        <f t="shared" si="0"/>
        <v>0</v>
      </c>
      <c r="M35" s="929"/>
      <c r="N35" s="929"/>
      <c r="O35" s="929"/>
    </row>
    <row r="36" spans="1:15" ht="15" customHeight="1">
      <c r="A36" s="1311"/>
      <c r="B36" s="225"/>
      <c r="C36" s="441" t="s">
        <v>650</v>
      </c>
      <c r="D36" s="1312"/>
      <c r="E36" s="1292"/>
      <c r="F36" s="1292"/>
      <c r="G36" s="1292"/>
      <c r="H36" s="1292"/>
      <c r="I36" s="1292"/>
      <c r="J36" s="1292"/>
      <c r="K36" s="1292"/>
      <c r="L36" s="1313">
        <f t="shared" si="0"/>
        <v>0</v>
      </c>
      <c r="M36" s="929"/>
      <c r="N36" s="929"/>
      <c r="O36" s="929"/>
    </row>
    <row r="37" spans="1:15" ht="15" customHeight="1">
      <c r="A37" s="1315"/>
      <c r="B37" s="225"/>
      <c r="C37" s="441" t="s">
        <v>661</v>
      </c>
      <c r="D37" s="1316"/>
      <c r="E37" s="1292"/>
      <c r="F37" s="1292"/>
      <c r="G37" s="1292"/>
      <c r="H37" s="1292"/>
      <c r="I37" s="1292"/>
      <c r="J37" s="1292"/>
      <c r="K37" s="1292"/>
      <c r="L37" s="1313">
        <f t="shared" si="0"/>
        <v>0</v>
      </c>
      <c r="M37" s="929"/>
      <c r="N37" s="929"/>
      <c r="O37" s="929"/>
    </row>
    <row r="38" spans="1:15" s="969" customFormat="1" ht="24" customHeight="1">
      <c r="A38" s="2654" t="s">
        <v>80</v>
      </c>
      <c r="B38" s="2655"/>
      <c r="C38" s="320" t="s">
        <v>651</v>
      </c>
      <c r="D38" s="1065"/>
      <c r="E38" s="1317">
        <f t="shared" ref="E38:K38" si="1">SUM(E13:E37)</f>
        <v>0</v>
      </c>
      <c r="F38" s="1294">
        <f t="shared" si="1"/>
        <v>0</v>
      </c>
      <c r="G38" s="1294">
        <f t="shared" si="1"/>
        <v>0</v>
      </c>
      <c r="H38" s="1294">
        <f t="shared" si="1"/>
        <v>0</v>
      </c>
      <c r="I38" s="1294">
        <f t="shared" si="1"/>
        <v>0</v>
      </c>
      <c r="J38" s="1294">
        <f t="shared" si="1"/>
        <v>0</v>
      </c>
      <c r="K38" s="1294">
        <f t="shared" si="1"/>
        <v>0</v>
      </c>
      <c r="L38" s="1529">
        <f>SUM(L13:L37)</f>
        <v>0</v>
      </c>
      <c r="M38" s="929"/>
      <c r="N38" s="929"/>
      <c r="O38" s="929"/>
    </row>
    <row r="39" spans="1:15" s="979" customFormat="1">
      <c r="A39" s="1058"/>
      <c r="B39" s="18"/>
      <c r="C39" s="964"/>
      <c r="F39" s="1008"/>
      <c r="L39" s="980"/>
      <c r="M39" s="929"/>
      <c r="N39" s="929"/>
      <c r="O39" s="929"/>
    </row>
    <row r="40" spans="1:15" s="979" customFormat="1">
      <c r="A40" s="1058"/>
      <c r="B40" s="18"/>
      <c r="C40" s="964"/>
      <c r="F40" s="1008"/>
      <c r="L40" s="980"/>
      <c r="M40" s="929"/>
      <c r="N40" s="929"/>
      <c r="O40" s="929"/>
    </row>
    <row r="41" spans="1:15" s="979" customFormat="1">
      <c r="A41" s="1058"/>
      <c r="B41" s="18"/>
      <c r="C41" s="964"/>
      <c r="D41" s="979" t="s">
        <v>324</v>
      </c>
      <c r="F41" s="1008"/>
      <c r="L41" s="980"/>
      <c r="M41" s="929"/>
      <c r="N41" s="929"/>
      <c r="O41" s="929"/>
    </row>
    <row r="42" spans="1:15" s="979" customFormat="1">
      <c r="A42" s="2190">
        <f>+'1610.3'!A42:G42+1</f>
        <v>51</v>
      </c>
      <c r="B42" s="1753"/>
      <c r="C42" s="1753"/>
      <c r="D42" s="1753"/>
      <c r="E42" s="1753"/>
      <c r="F42" s="1753"/>
      <c r="G42" s="1753"/>
      <c r="H42" s="1753"/>
      <c r="I42" s="1753"/>
      <c r="J42" s="1753"/>
      <c r="K42" s="1753"/>
      <c r="L42" s="1754"/>
      <c r="M42" s="929"/>
      <c r="N42" s="929"/>
      <c r="O42" s="929"/>
    </row>
    <row r="43" spans="1:15">
      <c r="A43" s="1761" t="str">
        <f>A1</f>
        <v>QUÉBEC CHARTERED COMPANY</v>
      </c>
      <c r="B43" s="1762"/>
      <c r="C43" s="1762"/>
      <c r="D43" s="1762"/>
      <c r="E43" s="1762"/>
      <c r="F43" s="1762"/>
      <c r="G43" s="1762"/>
      <c r="H43" s="1762"/>
      <c r="I43" s="1762"/>
      <c r="J43" s="1762"/>
      <c r="K43" s="1762"/>
      <c r="L43" s="1763"/>
      <c r="N43" s="1074"/>
      <c r="O43" s="1074"/>
    </row>
    <row r="44" spans="1:15">
      <c r="A44" s="1933" t="str">
        <f>A2</f>
        <v>SCHEDULE 1625</v>
      </c>
      <c r="B44" s="1934"/>
      <c r="C44" s="1934"/>
      <c r="D44" s="1934"/>
      <c r="E44" s="1934"/>
      <c r="F44" s="1934"/>
      <c r="G44" s="1934"/>
      <c r="H44" s="1934"/>
      <c r="I44" s="1934"/>
      <c r="J44" s="1934"/>
      <c r="K44" s="1934"/>
      <c r="L44" s="1935"/>
    </row>
    <row r="45" spans="1:15" ht="22.5" customHeight="1">
      <c r="A45" s="2239">
        <f>+A3</f>
        <v>0</v>
      </c>
      <c r="B45" s="2240"/>
      <c r="C45" s="2240"/>
      <c r="D45" s="2240"/>
      <c r="E45" s="2240"/>
      <c r="F45" s="2240"/>
      <c r="G45" s="2240"/>
      <c r="H45" s="2240"/>
      <c r="I45" s="2240"/>
      <c r="J45" s="2240"/>
      <c r="K45" s="2240"/>
      <c r="L45" s="2241"/>
      <c r="N45" s="956"/>
      <c r="O45" s="956"/>
    </row>
    <row r="46" spans="1:15" s="956" customFormat="1" ht="22.5" customHeight="1">
      <c r="A46" s="1767" t="str">
        <f>IF(Langue=0,A4&amp;" (suite)",A4&amp;" (continued)")</f>
        <v>INVESTMENT PROPERTY (continued)</v>
      </c>
      <c r="B46" s="1768"/>
      <c r="C46" s="1768"/>
      <c r="D46" s="1768"/>
      <c r="E46" s="1768"/>
      <c r="F46" s="1768"/>
      <c r="G46" s="1768"/>
      <c r="H46" s="1768"/>
      <c r="I46" s="1768"/>
      <c r="J46" s="1768"/>
      <c r="K46" s="1768"/>
      <c r="L46" s="1769"/>
      <c r="M46" s="319"/>
      <c r="N46" s="319"/>
      <c r="O46" s="319"/>
    </row>
    <row r="47" spans="1:15" s="956" customFormat="1" ht="22.5" customHeight="1">
      <c r="A47" s="1946" t="str">
        <f>A5</f>
        <v xml:space="preserve">As at </v>
      </c>
      <c r="B47" s="1947"/>
      <c r="C47" s="1947"/>
      <c r="D47" s="1947"/>
      <c r="E47" s="1947"/>
      <c r="F47" s="1947"/>
      <c r="G47" s="2412"/>
      <c r="H47" s="2412"/>
      <c r="I47" s="2412"/>
      <c r="J47" s="2412"/>
      <c r="K47" s="2412"/>
      <c r="L47" s="2413"/>
      <c r="M47" s="319"/>
      <c r="N47" s="319"/>
      <c r="O47" s="319"/>
    </row>
    <row r="48" spans="1:15" s="956" customFormat="1">
      <c r="A48" s="2088" t="str">
        <f>A6</f>
        <v>($000)</v>
      </c>
      <c r="B48" s="2089"/>
      <c r="C48" s="2089"/>
      <c r="D48" s="2089"/>
      <c r="E48" s="2089"/>
      <c r="F48" s="2089"/>
      <c r="G48" s="2089"/>
      <c r="H48" s="2089"/>
      <c r="I48" s="2089"/>
      <c r="J48" s="2089"/>
      <c r="K48" s="2089"/>
      <c r="L48" s="2090"/>
      <c r="M48" s="319"/>
      <c r="N48" s="319"/>
      <c r="O48" s="319"/>
    </row>
    <row r="49" spans="1:15" s="1063" customFormat="1" ht="11.25" customHeight="1">
      <c r="A49" s="2646"/>
      <c r="B49" s="2647"/>
      <c r="C49" s="2647"/>
      <c r="D49" s="2647"/>
      <c r="E49" s="2647"/>
      <c r="F49" s="2647"/>
      <c r="G49" s="2647"/>
      <c r="H49" s="2647"/>
      <c r="I49" s="2647"/>
      <c r="J49" s="2647"/>
      <c r="K49" s="2647"/>
      <c r="L49" s="2648"/>
    </row>
    <row r="50" spans="1:15" s="52" customFormat="1" ht="15" customHeight="1">
      <c r="A50" s="2659" t="s">
        <v>397</v>
      </c>
      <c r="B50" s="2659"/>
      <c r="C50" s="2659"/>
      <c r="D50" s="2208" t="str">
        <f>IF(Langue=0,N51,O51)</f>
        <v>% Owership</v>
      </c>
      <c r="E50" s="2208" t="str">
        <f>IF(Langue=0,N52,O52)</f>
        <v>Acquisition Year</v>
      </c>
      <c r="F50" s="2661" t="str">
        <f>IF(Langue=0,N53,O53)</f>
        <v>Appraisal </v>
      </c>
      <c r="G50" s="2662"/>
      <c r="H50" s="2662"/>
      <c r="I50" s="2663"/>
      <c r="J50" s="2208" t="str">
        <f>IF(Langue=0,N58,O58)</f>
        <v>Cumulative Impairment 
Provisions</v>
      </c>
      <c r="K50" s="2208" t="str">
        <f>IF(Langue=0,N59,O59)</f>
        <v>Net Income for the Year</v>
      </c>
      <c r="L50" s="2208" t="str">
        <f>IF(Langue=0,N60,O60)</f>
        <v>Mortgage Loans and Other Charges</v>
      </c>
      <c r="M50" s="929"/>
      <c r="N50" s="950" t="s">
        <v>397</v>
      </c>
      <c r="O50" s="174" t="s">
        <v>397</v>
      </c>
    </row>
    <row r="51" spans="1:15" s="52" customFormat="1" ht="15" customHeight="1">
      <c r="A51" s="2660"/>
      <c r="B51" s="2660"/>
      <c r="C51" s="2660"/>
      <c r="D51" s="2209"/>
      <c r="E51" s="2209"/>
      <c r="F51" s="2208" t="str">
        <f>IF(Langue=0,N54,O54)</f>
        <v>Appraisal Date (YYYY-MM-DD)</v>
      </c>
      <c r="G51" s="2208" t="str">
        <f>IF(Langue=0,N55,O55)</f>
        <v>Appraisal</v>
      </c>
      <c r="H51" s="2208" t="str">
        <f>IF(Langue=0,N56,O56)</f>
        <v>Acquisitions Since Last Appraisal</v>
      </c>
      <c r="I51" s="2208" t="str">
        <f>IF(Langue=0,N57,O57)</f>
        <v>Adjusted Appraisal</v>
      </c>
      <c r="J51" s="2209"/>
      <c r="K51" s="2209"/>
      <c r="L51" s="2209"/>
      <c r="M51" s="929"/>
      <c r="N51" s="928" t="s">
        <v>662</v>
      </c>
      <c r="O51" s="398" t="s">
        <v>1726</v>
      </c>
    </row>
    <row r="52" spans="1:15" s="52" customFormat="1" ht="15" customHeight="1">
      <c r="A52" s="2660"/>
      <c r="B52" s="2660"/>
      <c r="C52" s="2660"/>
      <c r="D52" s="2209"/>
      <c r="E52" s="2209"/>
      <c r="F52" s="2209"/>
      <c r="G52" s="2209"/>
      <c r="H52" s="2209"/>
      <c r="I52" s="2209"/>
      <c r="J52" s="2209"/>
      <c r="K52" s="2209"/>
      <c r="L52" s="2209"/>
      <c r="M52" s="929"/>
      <c r="N52" s="928" t="s">
        <v>663</v>
      </c>
      <c r="O52" s="398" t="s">
        <v>1510</v>
      </c>
    </row>
    <row r="53" spans="1:15" s="52" customFormat="1" ht="15" customHeight="1">
      <c r="A53" s="2660"/>
      <c r="B53" s="2660"/>
      <c r="C53" s="2660"/>
      <c r="D53" s="2209"/>
      <c r="E53" s="2209"/>
      <c r="F53" s="2209"/>
      <c r="G53" s="2209"/>
      <c r="H53" s="2209"/>
      <c r="I53" s="2209"/>
      <c r="J53" s="2209"/>
      <c r="K53" s="2209"/>
      <c r="L53" s="2209"/>
      <c r="M53" s="929"/>
      <c r="N53" s="928" t="s">
        <v>468</v>
      </c>
      <c r="O53" s="157" t="s">
        <v>1724</v>
      </c>
    </row>
    <row r="54" spans="1:15" s="52" customFormat="1" ht="15" customHeight="1">
      <c r="A54" s="2660"/>
      <c r="B54" s="2660"/>
      <c r="C54" s="2660"/>
      <c r="D54" s="2209"/>
      <c r="E54" s="2209"/>
      <c r="F54" s="2209"/>
      <c r="G54" s="2209"/>
      <c r="H54" s="2209"/>
      <c r="I54" s="2209"/>
      <c r="J54" s="2209"/>
      <c r="K54" s="2209"/>
      <c r="L54" s="2209"/>
      <c r="M54" s="929"/>
      <c r="N54" s="928" t="s">
        <v>943</v>
      </c>
      <c r="O54" s="398" t="s">
        <v>1725</v>
      </c>
    </row>
    <row r="55" spans="1:15" s="52" customFormat="1" ht="15" customHeight="1">
      <c r="A55" s="2660"/>
      <c r="B55" s="2660"/>
      <c r="C55" s="2660"/>
      <c r="D55" s="2209"/>
      <c r="E55" s="2209"/>
      <c r="F55" s="2209"/>
      <c r="G55" s="2209"/>
      <c r="H55" s="2209"/>
      <c r="I55" s="2209"/>
      <c r="J55" s="2209"/>
      <c r="K55" s="2209"/>
      <c r="L55" s="2209"/>
      <c r="M55" s="929"/>
      <c r="N55" s="928" t="s">
        <v>667</v>
      </c>
      <c r="O55" s="398" t="s">
        <v>1723</v>
      </c>
    </row>
    <row r="56" spans="1:15" s="52" customFormat="1" ht="15" customHeight="1">
      <c r="A56" s="2656" t="s">
        <v>377</v>
      </c>
      <c r="B56" s="2657"/>
      <c r="C56" s="2658"/>
      <c r="D56" s="611" t="s">
        <v>670</v>
      </c>
      <c r="E56" s="611" t="s">
        <v>671</v>
      </c>
      <c r="F56" s="611" t="s">
        <v>672</v>
      </c>
      <c r="G56" s="378" t="s">
        <v>673</v>
      </c>
      <c r="H56" s="610" t="s">
        <v>674</v>
      </c>
      <c r="I56" s="610" t="s">
        <v>675</v>
      </c>
      <c r="J56" s="612" t="s">
        <v>676</v>
      </c>
      <c r="K56" s="612" t="s">
        <v>677</v>
      </c>
      <c r="L56" s="612" t="s">
        <v>678</v>
      </c>
      <c r="M56" s="929"/>
      <c r="N56" s="928" t="s">
        <v>668</v>
      </c>
      <c r="O56" s="434" t="s">
        <v>2292</v>
      </c>
    </row>
    <row r="57" spans="1:15">
      <c r="A57" s="2664" t="str">
        <f>IF(ISBLANK(A13),"",A13)</f>
        <v/>
      </c>
      <c r="B57" s="2665"/>
      <c r="C57" s="441" t="s">
        <v>385</v>
      </c>
      <c r="D57" s="1318"/>
      <c r="E57" s="1319"/>
      <c r="F57" s="1320"/>
      <c r="G57" s="1321"/>
      <c r="H57" s="1321"/>
      <c r="I57" s="1282">
        <f>+G57+H57</f>
        <v>0</v>
      </c>
      <c r="J57" s="1321"/>
      <c r="K57" s="1321"/>
      <c r="L57" s="1322"/>
      <c r="M57" s="929"/>
      <c r="N57" s="928" t="s">
        <v>669</v>
      </c>
      <c r="O57" s="434" t="s">
        <v>2293</v>
      </c>
    </row>
    <row r="58" spans="1:15" ht="27.75">
      <c r="A58" s="2664" t="str">
        <f t="shared" ref="A58:A81" si="2">IF(ISBLANK(A14),"",A14)</f>
        <v/>
      </c>
      <c r="B58" s="2665"/>
      <c r="C58" s="441" t="s">
        <v>194</v>
      </c>
      <c r="D58" s="1318"/>
      <c r="E58" s="1319"/>
      <c r="F58" s="1323"/>
      <c r="G58" s="1324"/>
      <c r="H58" s="1324"/>
      <c r="I58" s="1282">
        <f>+G58+H58</f>
        <v>0</v>
      </c>
      <c r="J58" s="1324"/>
      <c r="K58" s="1324"/>
      <c r="L58" s="1325"/>
      <c r="M58" s="929"/>
      <c r="N58" s="928" t="s">
        <v>664</v>
      </c>
      <c r="O58" s="708" t="s">
        <v>2294</v>
      </c>
    </row>
    <row r="59" spans="1:15">
      <c r="A59" s="2664" t="str">
        <f t="shared" si="2"/>
        <v/>
      </c>
      <c r="B59" s="2665"/>
      <c r="C59" s="441" t="s">
        <v>195</v>
      </c>
      <c r="D59" s="1318"/>
      <c r="E59" s="1319"/>
      <c r="F59" s="1323"/>
      <c r="G59" s="1324"/>
      <c r="H59" s="1324"/>
      <c r="I59" s="1282">
        <f t="shared" ref="I59:I81" si="3">+G59+H59</f>
        <v>0</v>
      </c>
      <c r="J59" s="1324"/>
      <c r="K59" s="1324"/>
      <c r="L59" s="1325"/>
      <c r="M59" s="929"/>
      <c r="N59" s="928" t="s">
        <v>665</v>
      </c>
      <c r="O59" s="398" t="s">
        <v>1699</v>
      </c>
    </row>
    <row r="60" spans="1:15">
      <c r="A60" s="2664" t="str">
        <f t="shared" si="2"/>
        <v/>
      </c>
      <c r="B60" s="2665"/>
      <c r="C60" s="441" t="s">
        <v>200</v>
      </c>
      <c r="D60" s="1318"/>
      <c r="E60" s="1319"/>
      <c r="F60" s="1323"/>
      <c r="G60" s="1324"/>
      <c r="H60" s="1324"/>
      <c r="I60" s="1282">
        <f t="shared" si="3"/>
        <v>0</v>
      </c>
      <c r="J60" s="1324"/>
      <c r="K60" s="1324"/>
      <c r="L60" s="1325"/>
      <c r="M60" s="929"/>
      <c r="N60" s="1019" t="s">
        <v>666</v>
      </c>
      <c r="O60" s="639" t="s">
        <v>2295</v>
      </c>
    </row>
    <row r="61" spans="1:15">
      <c r="A61" s="2664" t="str">
        <f t="shared" si="2"/>
        <v/>
      </c>
      <c r="B61" s="2665"/>
      <c r="C61" s="441" t="s">
        <v>347</v>
      </c>
      <c r="D61" s="1318"/>
      <c r="E61" s="1319"/>
      <c r="F61" s="1323"/>
      <c r="G61" s="1324"/>
      <c r="H61" s="1324"/>
      <c r="I61" s="1282">
        <f t="shared" si="3"/>
        <v>0</v>
      </c>
      <c r="J61" s="1324"/>
      <c r="K61" s="1324"/>
      <c r="L61" s="1325"/>
      <c r="M61" s="929"/>
    </row>
    <row r="62" spans="1:15">
      <c r="A62" s="2664" t="str">
        <f t="shared" si="2"/>
        <v/>
      </c>
      <c r="B62" s="2665"/>
      <c r="C62" s="441" t="s">
        <v>181</v>
      </c>
      <c r="D62" s="1318"/>
      <c r="E62" s="1319"/>
      <c r="F62" s="1323"/>
      <c r="G62" s="1324"/>
      <c r="H62" s="1324"/>
      <c r="I62" s="1282">
        <f t="shared" si="3"/>
        <v>0</v>
      </c>
      <c r="J62" s="1324"/>
      <c r="K62" s="1324"/>
      <c r="L62" s="1325"/>
      <c r="M62" s="929"/>
    </row>
    <row r="63" spans="1:15">
      <c r="A63" s="2664" t="str">
        <f t="shared" si="2"/>
        <v/>
      </c>
      <c r="B63" s="2665"/>
      <c r="C63" s="441" t="s">
        <v>188</v>
      </c>
      <c r="D63" s="1318"/>
      <c r="E63" s="1319"/>
      <c r="F63" s="1323"/>
      <c r="G63" s="1324"/>
      <c r="H63" s="1324"/>
      <c r="I63" s="1282">
        <f t="shared" si="3"/>
        <v>0</v>
      </c>
      <c r="J63" s="1324"/>
      <c r="K63" s="1324"/>
      <c r="L63" s="1325"/>
      <c r="M63" s="929"/>
    </row>
    <row r="64" spans="1:15" s="969" customFormat="1" ht="15" customHeight="1">
      <c r="A64" s="2664" t="str">
        <f t="shared" si="2"/>
        <v/>
      </c>
      <c r="B64" s="2665"/>
      <c r="C64" s="441" t="s">
        <v>191</v>
      </c>
      <c r="D64" s="1318"/>
      <c r="E64" s="1319"/>
      <c r="F64" s="1323"/>
      <c r="G64" s="1321"/>
      <c r="H64" s="1321"/>
      <c r="I64" s="1282">
        <f t="shared" si="3"/>
        <v>0</v>
      </c>
      <c r="J64" s="1321"/>
      <c r="K64" s="1321"/>
      <c r="L64" s="1322"/>
      <c r="M64" s="929"/>
    </row>
    <row r="65" spans="1:15" s="979" customFormat="1">
      <c r="A65" s="2664" t="str">
        <f t="shared" si="2"/>
        <v/>
      </c>
      <c r="B65" s="2665"/>
      <c r="C65" s="441" t="s">
        <v>396</v>
      </c>
      <c r="D65" s="1318"/>
      <c r="E65" s="1319"/>
      <c r="F65" s="1323"/>
      <c r="G65" s="1321"/>
      <c r="H65" s="1321"/>
      <c r="I65" s="1282">
        <f t="shared" si="3"/>
        <v>0</v>
      </c>
      <c r="J65" s="1321"/>
      <c r="K65" s="1321"/>
      <c r="L65" s="1322"/>
      <c r="M65" s="929"/>
    </row>
    <row r="66" spans="1:15" s="969" customFormat="1">
      <c r="A66" s="2664" t="str">
        <f t="shared" si="2"/>
        <v/>
      </c>
      <c r="B66" s="2665"/>
      <c r="C66" s="441" t="s">
        <v>389</v>
      </c>
      <c r="D66" s="1318"/>
      <c r="E66" s="1319"/>
      <c r="F66" s="1323"/>
      <c r="G66" s="1321"/>
      <c r="H66" s="1321"/>
      <c r="I66" s="1282">
        <f t="shared" si="3"/>
        <v>0</v>
      </c>
      <c r="J66" s="1321"/>
      <c r="K66" s="1321"/>
      <c r="L66" s="1322"/>
      <c r="M66" s="929"/>
      <c r="N66" s="57"/>
      <c r="O66" s="57"/>
    </row>
    <row r="67" spans="1:15" s="979" customFormat="1">
      <c r="A67" s="2664" t="str">
        <f t="shared" si="2"/>
        <v/>
      </c>
      <c r="B67" s="2665"/>
      <c r="C67" s="441" t="s">
        <v>390</v>
      </c>
      <c r="D67" s="1318"/>
      <c r="E67" s="1319"/>
      <c r="F67" s="1323"/>
      <c r="G67" s="1321"/>
      <c r="H67" s="1321"/>
      <c r="I67" s="1282">
        <f t="shared" si="3"/>
        <v>0</v>
      </c>
      <c r="J67" s="1321"/>
      <c r="K67" s="1321"/>
      <c r="L67" s="1322"/>
    </row>
    <row r="68" spans="1:15">
      <c r="A68" s="2664" t="str">
        <f t="shared" si="2"/>
        <v/>
      </c>
      <c r="B68" s="2665"/>
      <c r="C68" s="441" t="s">
        <v>606</v>
      </c>
      <c r="D68" s="1318"/>
      <c r="E68" s="1319"/>
      <c r="F68" s="1323"/>
      <c r="G68" s="1321"/>
      <c r="H68" s="1321"/>
      <c r="I68" s="1282">
        <f t="shared" si="3"/>
        <v>0</v>
      </c>
      <c r="J68" s="1321"/>
      <c r="K68" s="1321"/>
      <c r="L68" s="1322"/>
    </row>
    <row r="69" spans="1:15">
      <c r="A69" s="2664" t="str">
        <f t="shared" si="2"/>
        <v/>
      </c>
      <c r="B69" s="2665"/>
      <c r="C69" s="441" t="s">
        <v>607</v>
      </c>
      <c r="D69" s="1318"/>
      <c r="E69" s="1319"/>
      <c r="F69" s="1323"/>
      <c r="G69" s="1321"/>
      <c r="H69" s="1321"/>
      <c r="I69" s="1282">
        <f t="shared" si="3"/>
        <v>0</v>
      </c>
      <c r="J69" s="1321"/>
      <c r="K69" s="1321"/>
      <c r="L69" s="1322"/>
    </row>
    <row r="70" spans="1:15">
      <c r="A70" s="2664" t="str">
        <f t="shared" si="2"/>
        <v/>
      </c>
      <c r="B70" s="2665"/>
      <c r="C70" s="441" t="s">
        <v>608</v>
      </c>
      <c r="D70" s="1318"/>
      <c r="E70" s="1319"/>
      <c r="F70" s="1323"/>
      <c r="G70" s="1321"/>
      <c r="H70" s="1321"/>
      <c r="I70" s="1282">
        <f t="shared" si="3"/>
        <v>0</v>
      </c>
      <c r="J70" s="1321"/>
      <c r="K70" s="1321"/>
      <c r="L70" s="1322"/>
    </row>
    <row r="71" spans="1:15">
      <c r="A71" s="2664" t="str">
        <f t="shared" si="2"/>
        <v/>
      </c>
      <c r="B71" s="2665"/>
      <c r="C71" s="441" t="s">
        <v>609</v>
      </c>
      <c r="D71" s="1318"/>
      <c r="E71" s="1319"/>
      <c r="F71" s="1323"/>
      <c r="G71" s="1321"/>
      <c r="H71" s="1321"/>
      <c r="I71" s="1282">
        <f t="shared" si="3"/>
        <v>0</v>
      </c>
      <c r="J71" s="1321"/>
      <c r="K71" s="1321"/>
      <c r="L71" s="1322"/>
    </row>
    <row r="72" spans="1:15">
      <c r="A72" s="2664" t="str">
        <f t="shared" si="2"/>
        <v/>
      </c>
      <c r="B72" s="2665"/>
      <c r="C72" s="441" t="s">
        <v>610</v>
      </c>
      <c r="D72" s="1318"/>
      <c r="E72" s="1319"/>
      <c r="F72" s="1323"/>
      <c r="G72" s="1321"/>
      <c r="H72" s="1321"/>
      <c r="I72" s="1282">
        <f t="shared" si="3"/>
        <v>0</v>
      </c>
      <c r="J72" s="1321"/>
      <c r="K72" s="1321"/>
      <c r="L72" s="1322"/>
    </row>
    <row r="73" spans="1:15">
      <c r="A73" s="2664" t="str">
        <f t="shared" si="2"/>
        <v/>
      </c>
      <c r="B73" s="2665"/>
      <c r="C73" s="441" t="s">
        <v>611</v>
      </c>
      <c r="D73" s="1318"/>
      <c r="E73" s="1319"/>
      <c r="F73" s="1323"/>
      <c r="G73" s="1321"/>
      <c r="H73" s="1321"/>
      <c r="I73" s="1282">
        <f t="shared" si="3"/>
        <v>0</v>
      </c>
      <c r="J73" s="1321"/>
      <c r="K73" s="1321"/>
      <c r="L73" s="1322"/>
    </row>
    <row r="74" spans="1:15">
      <c r="A74" s="2664" t="str">
        <f t="shared" si="2"/>
        <v/>
      </c>
      <c r="B74" s="2665"/>
      <c r="C74" s="441" t="s">
        <v>612</v>
      </c>
      <c r="D74" s="1318"/>
      <c r="E74" s="1319"/>
      <c r="F74" s="1323"/>
      <c r="G74" s="1321"/>
      <c r="H74" s="1321"/>
      <c r="I74" s="1282">
        <f t="shared" si="3"/>
        <v>0</v>
      </c>
      <c r="J74" s="1321"/>
      <c r="K74" s="1321"/>
      <c r="L74" s="1322"/>
    </row>
    <row r="75" spans="1:15">
      <c r="A75" s="2664" t="str">
        <f t="shared" si="2"/>
        <v/>
      </c>
      <c r="B75" s="2665"/>
      <c r="C75" s="441" t="s">
        <v>613</v>
      </c>
      <c r="D75" s="1318"/>
      <c r="E75" s="1319"/>
      <c r="F75" s="1323"/>
      <c r="G75" s="1321"/>
      <c r="H75" s="1321"/>
      <c r="I75" s="1282">
        <f t="shared" si="3"/>
        <v>0</v>
      </c>
      <c r="J75" s="1321"/>
      <c r="K75" s="1321"/>
      <c r="L75" s="1322"/>
    </row>
    <row r="76" spans="1:15">
      <c r="A76" s="2664" t="str">
        <f t="shared" si="2"/>
        <v/>
      </c>
      <c r="B76" s="2665"/>
      <c r="C76" s="441" t="s">
        <v>660</v>
      </c>
      <c r="D76" s="1318"/>
      <c r="E76" s="1319"/>
      <c r="F76" s="1323"/>
      <c r="G76" s="1321"/>
      <c r="H76" s="1321"/>
      <c r="I76" s="1282">
        <f t="shared" si="3"/>
        <v>0</v>
      </c>
      <c r="J76" s="1321"/>
      <c r="K76" s="1321"/>
      <c r="L76" s="1322"/>
    </row>
    <row r="77" spans="1:15">
      <c r="A77" s="2664" t="str">
        <f t="shared" si="2"/>
        <v/>
      </c>
      <c r="B77" s="2665"/>
      <c r="C77" s="441" t="s">
        <v>647</v>
      </c>
      <c r="D77" s="1318"/>
      <c r="E77" s="1319"/>
      <c r="F77" s="1323"/>
      <c r="G77" s="1321"/>
      <c r="H77" s="1321"/>
      <c r="I77" s="1282">
        <f t="shared" si="3"/>
        <v>0</v>
      </c>
      <c r="J77" s="1321"/>
      <c r="K77" s="1321"/>
      <c r="L77" s="1322"/>
    </row>
    <row r="78" spans="1:15">
      <c r="A78" s="2664" t="str">
        <f t="shared" si="2"/>
        <v/>
      </c>
      <c r="B78" s="2665"/>
      <c r="C78" s="441" t="s">
        <v>648</v>
      </c>
      <c r="D78" s="1318"/>
      <c r="E78" s="1319"/>
      <c r="F78" s="1323"/>
      <c r="G78" s="1321"/>
      <c r="H78" s="1321"/>
      <c r="I78" s="1282">
        <f t="shared" si="3"/>
        <v>0</v>
      </c>
      <c r="J78" s="1321"/>
      <c r="K78" s="1321"/>
      <c r="L78" s="1322"/>
    </row>
    <row r="79" spans="1:15">
      <c r="A79" s="2664" t="str">
        <f t="shared" si="2"/>
        <v/>
      </c>
      <c r="B79" s="2665"/>
      <c r="C79" s="441" t="s">
        <v>649</v>
      </c>
      <c r="D79" s="1318"/>
      <c r="E79" s="1319"/>
      <c r="F79" s="1323"/>
      <c r="G79" s="1321"/>
      <c r="H79" s="1321"/>
      <c r="I79" s="1282">
        <f t="shared" si="3"/>
        <v>0</v>
      </c>
      <c r="J79" s="1321"/>
      <c r="K79" s="1321"/>
      <c r="L79" s="1322"/>
    </row>
    <row r="80" spans="1:15">
      <c r="A80" s="2664" t="str">
        <f t="shared" si="2"/>
        <v/>
      </c>
      <c r="B80" s="2665"/>
      <c r="C80" s="441" t="s">
        <v>650</v>
      </c>
      <c r="D80" s="1318"/>
      <c r="E80" s="1319"/>
      <c r="F80" s="1323"/>
      <c r="G80" s="1321"/>
      <c r="H80" s="1321"/>
      <c r="I80" s="1282">
        <f t="shared" si="3"/>
        <v>0</v>
      </c>
      <c r="J80" s="1321"/>
      <c r="K80" s="1321"/>
      <c r="L80" s="1322"/>
    </row>
    <row r="81" spans="1:12">
      <c r="A81" s="2664" t="str">
        <f t="shared" si="2"/>
        <v/>
      </c>
      <c r="B81" s="2665"/>
      <c r="C81" s="441" t="s">
        <v>661</v>
      </c>
      <c r="D81" s="1326"/>
      <c r="E81" s="1327"/>
      <c r="F81" s="1328"/>
      <c r="G81" s="1321"/>
      <c r="H81" s="1321"/>
      <c r="I81" s="1282">
        <f t="shared" si="3"/>
        <v>0</v>
      </c>
      <c r="J81" s="1321"/>
      <c r="K81" s="1321"/>
      <c r="L81" s="1322"/>
    </row>
    <row r="82" spans="1:12" ht="22.5" customHeight="1">
      <c r="A82" s="2666" t="s">
        <v>679</v>
      </c>
      <c r="B82" s="2655"/>
      <c r="C82" s="320" t="s">
        <v>651</v>
      </c>
      <c r="D82" s="2667"/>
      <c r="E82" s="2668"/>
      <c r="F82" s="2668"/>
      <c r="G82" s="1317">
        <f t="shared" ref="G82:L82" si="4">SUM(G57:G81)</f>
        <v>0</v>
      </c>
      <c r="H82" s="1294">
        <f t="shared" si="4"/>
        <v>0</v>
      </c>
      <c r="I82" s="1294">
        <f t="shared" si="4"/>
        <v>0</v>
      </c>
      <c r="J82" s="1576">
        <f t="shared" si="4"/>
        <v>0</v>
      </c>
      <c r="K82" s="1294">
        <f t="shared" si="4"/>
        <v>0</v>
      </c>
      <c r="L82" s="1300">
        <f t="shared" si="4"/>
        <v>0</v>
      </c>
    </row>
    <row r="83" spans="1:12">
      <c r="A83" s="970"/>
      <c r="G83" s="58"/>
      <c r="H83" s="58"/>
      <c r="I83" s="40"/>
      <c r="J83" s="58"/>
      <c r="K83" s="58"/>
      <c r="L83" s="435"/>
    </row>
    <row r="84" spans="1:12">
      <c r="A84" s="970"/>
      <c r="L84" s="972"/>
    </row>
    <row r="85" spans="1:12">
      <c r="A85" s="970"/>
      <c r="L85" s="972"/>
    </row>
    <row r="86" spans="1:12">
      <c r="A86" s="2190">
        <f>A42+1</f>
        <v>52</v>
      </c>
      <c r="B86" s="1753"/>
      <c r="C86" s="1753"/>
      <c r="D86" s="1753"/>
      <c r="E86" s="1753"/>
      <c r="F86" s="1753"/>
      <c r="G86" s="1753"/>
      <c r="H86" s="1753"/>
      <c r="I86" s="1753"/>
      <c r="J86" s="1753"/>
      <c r="K86" s="1753"/>
      <c r="L86" s="1754"/>
    </row>
  </sheetData>
  <sheetProtection algorithmName="SHA-512" hashValue="FNWhWaqwqdOZlBeMNxS9YH5QmB/8QMF6U6Kaec1ewQZzLGlPwsg+IsS8avBOQakIgjPykQxjc9f1VRUe9k5BuA==" saltValue="Fb4Jzv/PansU8w9HvAXMSA==" spinCount="100000" sheet="1" objects="1" scenarios="1"/>
  <mergeCells count="66">
    <mergeCell ref="A74:B74"/>
    <mergeCell ref="A86:L86"/>
    <mergeCell ref="A81:B81"/>
    <mergeCell ref="A82:B82"/>
    <mergeCell ref="D82:F82"/>
    <mergeCell ref="A75:B75"/>
    <mergeCell ref="A76:B76"/>
    <mergeCell ref="A77:B77"/>
    <mergeCell ref="A78:B78"/>
    <mergeCell ref="A79:B79"/>
    <mergeCell ref="A80:B80"/>
    <mergeCell ref="A69:B69"/>
    <mergeCell ref="A70:B70"/>
    <mergeCell ref="A71:B71"/>
    <mergeCell ref="A72:B72"/>
    <mergeCell ref="A73:B73"/>
    <mergeCell ref="A68:B68"/>
    <mergeCell ref="A57:B57"/>
    <mergeCell ref="A58:B58"/>
    <mergeCell ref="A59:B59"/>
    <mergeCell ref="A60:B60"/>
    <mergeCell ref="A61:B61"/>
    <mergeCell ref="A62:B62"/>
    <mergeCell ref="A63:B63"/>
    <mergeCell ref="A64:B64"/>
    <mergeCell ref="A65:B65"/>
    <mergeCell ref="A66:B66"/>
    <mergeCell ref="A67:B67"/>
    <mergeCell ref="L50:L55"/>
    <mergeCell ref="F51:F55"/>
    <mergeCell ref="G51:G55"/>
    <mergeCell ref="H51:H55"/>
    <mergeCell ref="I51:I55"/>
    <mergeCell ref="J50:J55"/>
    <mergeCell ref="K50:K55"/>
    <mergeCell ref="A56:C56"/>
    <mergeCell ref="A50:C55"/>
    <mergeCell ref="D50:D55"/>
    <mergeCell ref="E50:E55"/>
    <mergeCell ref="F50:I50"/>
    <mergeCell ref="A1:J1"/>
    <mergeCell ref="J8:J11"/>
    <mergeCell ref="A49:L49"/>
    <mergeCell ref="A38:B38"/>
    <mergeCell ref="A42:L42"/>
    <mergeCell ref="A45:L45"/>
    <mergeCell ref="A46:L46"/>
    <mergeCell ref="A47:L47"/>
    <mergeCell ref="A43:L43"/>
    <mergeCell ref="A44:L44"/>
    <mergeCell ref="A48:L48"/>
    <mergeCell ref="K8:K11"/>
    <mergeCell ref="A2:L2"/>
    <mergeCell ref="A3:L3"/>
    <mergeCell ref="A4:L4"/>
    <mergeCell ref="A5:L5"/>
    <mergeCell ref="A6:L6"/>
    <mergeCell ref="A7:L7"/>
    <mergeCell ref="A8:C11"/>
    <mergeCell ref="D8:D11"/>
    <mergeCell ref="E8:E11"/>
    <mergeCell ref="F8:F11"/>
    <mergeCell ref="L8:L11"/>
    <mergeCell ref="G8:G11"/>
    <mergeCell ref="H8:H11"/>
    <mergeCell ref="I8:I11"/>
  </mergeCells>
  <dataValidations count="2">
    <dataValidation type="decimal" errorStyle="warning" operator="lessThanOrEqual" allowBlank="1" showInputMessage="1" showErrorMessage="1" error="Le % d'actions détenues ne peut être supérieur à 100%" sqref="D57:D81" xr:uid="{00000000-0002-0000-2700-000000000000}">
      <formula1>1</formula1>
    </dataValidation>
    <dataValidation type="date" errorStyle="warning" allowBlank="1" showInputMessage="1" showErrorMessage="1" error="Valider que vous  désirez saisir une date antérieure au 1 janvier 1990 ou postérieure au 31 décembre 2016." sqref="F57:F81" xr:uid="{00000000-0002-0000-2700-000001000000}">
      <formula1>32874</formula1>
      <formula2>42735</formula2>
    </dataValidation>
  </dataValidations>
  <hyperlinks>
    <hyperlink ref="L38" location="_P100162501" tooltip="Bilan - Ligne 1625" display="_100_1625_01" xr:uid="{00000000-0004-0000-2700-000000000000}"/>
    <hyperlink ref="J82" location="_P100162801" display="_P100162801" xr:uid="{00000000-0004-0000-2700-000001000000}"/>
  </hyperlinks>
  <printOptions horizontalCentered="1"/>
  <pageMargins left="0.97370078740157495" right="0.39370078740157499" top="0.59055118110236204" bottom="0.59055118110236204" header="0.31496062992126" footer="0"/>
  <pageSetup scale="74" orientation="landscape" r:id="rId1"/>
  <rowBreaks count="1" manualBreakCount="1">
    <brk id="42" max="16383" man="1"/>
  </rowBreaks>
  <colBreaks count="1" manualBreakCount="1">
    <brk id="12" max="1048575" man="1"/>
  </colBreaks>
  <ignoredErrors>
    <ignoredError sqref="C58:C82 C13:C38"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7" id="{00000000-000E-0000-2700-000007000000}">
            <xm:f>'\_D_Adj_Norm_Pru_Prat_Comm\_Normes\FORMULAIRES\COOPERATIVES\ÉTATS FINANCIERS\2016_T1\Documents finaux\[FORM_EA_COOP_V2.xlsx]Feuil1'!#REF!=0</xm:f>
            <x14:dxf>
              <font>
                <color theme="0"/>
              </font>
            </x14:dxf>
          </x14:cfRule>
          <xm:sqref>A5:F5</xm:sqref>
        </x14:conditionalFormatting>
        <x14:conditionalFormatting xmlns:xm="http://schemas.microsoft.com/office/excel/2006/main">
          <x14:cfRule type="expression" priority="6" id="{00000000-000E-0000-2700-000006000000}">
            <xm:f>'\_D_Adj_Norm_Pru_Prat_Comm\_Normes\FORMULAIRES\COOPERATIVES\ÉTATS FINANCIERS\2016_T1\Documents finaux\[FORM_EA_COOP_V2.xlsx]Feuil1'!#REF!=0</xm:f>
            <x14:dxf>
              <font>
                <color theme="0"/>
              </font>
            </x14:dxf>
          </x14:cfRule>
          <xm:sqref>A47:F47</xm:sqref>
        </x14:conditionalFormatting>
        <x14:conditionalFormatting xmlns:xm="http://schemas.microsoft.com/office/excel/2006/main">
          <x14:cfRule type="expression" priority="5" id="{00000000-000E-0000-2700-000005000000}">
            <xm:f>'\_D_Adj_Norm_Pru_Prat_Comm\_Normes\FORMULAIRES\COOPERATIVES\ÉTATS FINANCIERS\2016_T1\Documents finaux\[FORM_EA_COOP_V2.xlsx]Feuil1'!#REF!=0</xm:f>
            <x14:dxf>
              <font>
                <color theme="0"/>
              </font>
            </x14:dxf>
          </x14:cfRule>
          <xm:sqref>A3:F3</xm:sqref>
        </x14:conditionalFormatting>
        <x14:conditionalFormatting xmlns:xm="http://schemas.microsoft.com/office/excel/2006/main">
          <x14:cfRule type="expression" priority="4" id="{00000000-000E-0000-2700-000004000000}">
            <xm:f>'\_D_Adj_Norm_Pru_Prat_Comm\_Normes\FORMULAIRES\COOPERATIVES\ÉTATS FINANCIERS\2016_T1\Documents finaux\[FORM_EA_COOP_V2.xlsx]Feuil1'!#REF!=0</xm:f>
            <x14:dxf>
              <font>
                <color theme="0"/>
              </font>
            </x14:dxf>
          </x14:cfRule>
          <xm:sqref>A45:F45</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euil71">
    <tabColor theme="6" tint="0.39997558519241921"/>
    <pageSetUpPr fitToPage="1"/>
  </sheetPr>
  <dimension ref="A1:AW70"/>
  <sheetViews>
    <sheetView zoomScale="90" zoomScaleNormal="90" workbookViewId="0">
      <selection activeCell="K8" sqref="K8:K12"/>
    </sheetView>
  </sheetViews>
  <sheetFormatPr baseColWidth="10" defaultColWidth="0" defaultRowHeight="15" outlineLevelCol="1"/>
  <cols>
    <col min="1" max="1" width="18" style="139" customWidth="1"/>
    <col min="2" max="2" width="42.85546875" style="139" customWidth="1"/>
    <col min="3" max="3" width="5.7109375" style="139" customWidth="1"/>
    <col min="4" max="7" width="15" style="139" customWidth="1"/>
    <col min="8" max="8" width="18" style="139" customWidth="1"/>
    <col min="9" max="9" width="17.42578125" style="139" customWidth="1"/>
    <col min="10" max="10" width="15" style="139" customWidth="1"/>
    <col min="11" max="11" width="17" style="1582" customWidth="1"/>
    <col min="12" max="12" width="1.42578125" style="139" customWidth="1"/>
    <col min="13" max="13" width="37.85546875" style="139" hidden="1" customWidth="1" outlineLevel="1"/>
    <col min="14" max="14" width="46.28515625" style="139" hidden="1" customWidth="1" outlineLevel="1"/>
    <col min="15" max="15" width="8.28515625" style="139" hidden="1" customWidth="1" collapsed="1"/>
    <col min="16" max="49" width="8.28515625" style="139" hidden="1" customWidth="1"/>
    <col min="50" max="16384" width="2.28515625" style="139" hidden="1"/>
  </cols>
  <sheetData>
    <row r="1" spans="1:14" ht="24" customHeight="1">
      <c r="A1" s="2692" t="str">
        <f>Identification!A14</f>
        <v>QUÉBEC CHARTERED COMPANY</v>
      </c>
      <c r="B1" s="2693"/>
      <c r="C1" s="2693"/>
      <c r="D1" s="2693"/>
      <c r="E1" s="2693"/>
      <c r="F1" s="2693"/>
      <c r="G1" s="2693"/>
      <c r="H1" s="2693"/>
      <c r="I1" s="2693"/>
      <c r="J1" s="951"/>
      <c r="K1" s="232" t="str">
        <f>Identification!A15</f>
        <v>ANNUAL STATEMENT</v>
      </c>
    </row>
    <row r="2" spans="1:14">
      <c r="A2" s="2696" t="str">
        <f>IF(Langue=0,"ANNEXE "&amp;'T des M - T of C'!A52,"SCHEDULE "&amp;'T des M - T of C'!A52)</f>
        <v>SCHEDULE 1630</v>
      </c>
      <c r="B2" s="2697"/>
      <c r="C2" s="2697"/>
      <c r="D2" s="2697"/>
      <c r="E2" s="2697"/>
      <c r="F2" s="2697"/>
      <c r="G2" s="2697"/>
      <c r="H2" s="2697"/>
      <c r="I2" s="2697"/>
      <c r="J2" s="2697"/>
      <c r="K2" s="2698"/>
    </row>
    <row r="3" spans="1:14" s="321" customFormat="1" ht="22.5" customHeight="1">
      <c r="A3" s="2699">
        <f>'300'!A3:G3</f>
        <v>0</v>
      </c>
      <c r="B3" s="2700"/>
      <c r="C3" s="2700"/>
      <c r="D3" s="2700"/>
      <c r="E3" s="2700"/>
      <c r="F3" s="2700"/>
      <c r="G3" s="2701"/>
      <c r="H3" s="2701"/>
      <c r="I3" s="2701"/>
      <c r="J3" s="2701"/>
      <c r="K3" s="2702"/>
    </row>
    <row r="4" spans="1:14" s="321" customFormat="1" ht="22.5" customHeight="1">
      <c r="A4" s="2703" t="str">
        <f>UPPER('T des M - T of C'!B52)</f>
        <v>OWN USE PROPERTY / FIXED ASSETS</v>
      </c>
      <c r="B4" s="2704"/>
      <c r="C4" s="2704"/>
      <c r="D4" s="2704"/>
      <c r="E4" s="2704"/>
      <c r="F4" s="2704"/>
      <c r="G4" s="2704"/>
      <c r="H4" s="2704"/>
      <c r="I4" s="2704"/>
      <c r="J4" s="2704"/>
      <c r="K4" s="2705"/>
      <c r="L4" s="322"/>
    </row>
    <row r="5" spans="1:14" s="321" customFormat="1" ht="22.5" customHeight="1">
      <c r="A5" s="2703" t="str">
        <f>IF(Langue=0,"au "&amp;Identification!J19,"As at "&amp;Identification!J19)</f>
        <v xml:space="preserve">As at </v>
      </c>
      <c r="B5" s="2704"/>
      <c r="C5" s="2704"/>
      <c r="D5" s="2704"/>
      <c r="E5" s="2704"/>
      <c r="F5" s="2704"/>
      <c r="G5" s="2706"/>
      <c r="H5" s="2706"/>
      <c r="I5" s="2706"/>
      <c r="J5" s="2706"/>
      <c r="K5" s="2707"/>
      <c r="L5" s="322"/>
    </row>
    <row r="6" spans="1:14" ht="15.75" customHeight="1">
      <c r="A6" s="2719" t="str">
        <f>IF(Langue=0,M6,N6)</f>
        <v>($000)</v>
      </c>
      <c r="B6" s="2720"/>
      <c r="C6" s="2720"/>
      <c r="D6" s="2720"/>
      <c r="E6" s="2720"/>
      <c r="F6" s="2720"/>
      <c r="G6" s="2720"/>
      <c r="H6" s="2720"/>
      <c r="I6" s="2720"/>
      <c r="J6" s="2720"/>
      <c r="K6" s="2721"/>
      <c r="L6" s="323"/>
      <c r="M6" s="116" t="s">
        <v>325</v>
      </c>
      <c r="N6" s="258" t="s">
        <v>970</v>
      </c>
    </row>
    <row r="7" spans="1:14" ht="11.25" customHeight="1">
      <c r="A7" s="2722"/>
      <c r="B7" s="2723"/>
      <c r="C7" s="2723"/>
      <c r="D7" s="2723"/>
      <c r="E7" s="2723"/>
      <c r="F7" s="2723"/>
      <c r="G7" s="2723"/>
      <c r="H7" s="2723"/>
      <c r="I7" s="2723"/>
      <c r="J7" s="2723"/>
      <c r="K7" s="2724"/>
    </row>
    <row r="8" spans="1:14" ht="15" customHeight="1">
      <c r="A8" s="2710" t="str">
        <f>IF(Langue=0,M9,N9)</f>
        <v>ASSETS</v>
      </c>
      <c r="B8" s="2711"/>
      <c r="C8" s="2712"/>
      <c r="D8" s="2694" t="str">
        <f>IF(Langue=0,M63,N63)</f>
        <v>Net Balance at Beginning of Year</v>
      </c>
      <c r="E8" s="2694" t="str">
        <f>IF(Langue=0,M64,N64)</f>
        <v>Acquisitions</v>
      </c>
      <c r="F8" s="2694" t="str">
        <f>IF(Langue=0,M65,N65)</f>
        <v>Disposal /Write-down</v>
      </c>
      <c r="G8" s="2694" t="str">
        <f>IF(Langue=0,M66,N66)</f>
        <v>Income (Loss) - Statement of Income</v>
      </c>
      <c r="H8" s="2694" t="str">
        <f>IF(Langue=0,M67,N67)</f>
        <v>Amortization</v>
      </c>
      <c r="I8" s="2694" t="str">
        <f>IF(Langue=0,M68,N68)</f>
        <v>Adjustment to Accumulated Amortization</v>
      </c>
      <c r="J8" s="2694" t="str">
        <f>IF(Langue=0,M69,N69)</f>
        <v>Other</v>
      </c>
      <c r="K8" s="2708" t="str">
        <f>IF(Langue=0,M70,N70)</f>
        <v>Net Balance at End of Year</v>
      </c>
      <c r="L8" s="324"/>
    </row>
    <row r="9" spans="1:14" ht="15.75" customHeight="1">
      <c r="A9" s="2713"/>
      <c r="B9" s="2714"/>
      <c r="C9" s="2715"/>
      <c r="D9" s="2695"/>
      <c r="E9" s="2695"/>
      <c r="F9" s="2695"/>
      <c r="G9" s="2695"/>
      <c r="H9" s="2695"/>
      <c r="I9" s="2695"/>
      <c r="J9" s="2695"/>
      <c r="K9" s="2709"/>
      <c r="L9" s="324"/>
      <c r="M9" s="139" t="s">
        <v>2670</v>
      </c>
      <c r="N9" s="139" t="s">
        <v>1548</v>
      </c>
    </row>
    <row r="10" spans="1:14" ht="15.75" customHeight="1">
      <c r="A10" s="2713"/>
      <c r="B10" s="2714"/>
      <c r="C10" s="2715"/>
      <c r="D10" s="2695"/>
      <c r="E10" s="2695"/>
      <c r="F10" s="2695"/>
      <c r="G10" s="2695"/>
      <c r="H10" s="2695"/>
      <c r="I10" s="2695"/>
      <c r="J10" s="2695"/>
      <c r="K10" s="2709"/>
      <c r="L10" s="324"/>
    </row>
    <row r="11" spans="1:14" ht="15.75" customHeight="1">
      <c r="A11" s="2713"/>
      <c r="B11" s="2714"/>
      <c r="C11" s="2715"/>
      <c r="D11" s="2695"/>
      <c r="E11" s="2695"/>
      <c r="F11" s="2695"/>
      <c r="G11" s="2695"/>
      <c r="H11" s="2695"/>
      <c r="I11" s="2695"/>
      <c r="J11" s="2695"/>
      <c r="K11" s="2709"/>
      <c r="L11" s="324"/>
    </row>
    <row r="12" spans="1:14" ht="15.75" customHeight="1">
      <c r="A12" s="2713"/>
      <c r="B12" s="2714"/>
      <c r="C12" s="2715"/>
      <c r="D12" s="2695"/>
      <c r="E12" s="2695"/>
      <c r="F12" s="2695"/>
      <c r="G12" s="2695"/>
      <c r="H12" s="2695"/>
      <c r="I12" s="2695"/>
      <c r="J12" s="2695"/>
      <c r="K12" s="2709"/>
      <c r="L12" s="324"/>
    </row>
    <row r="13" spans="1:14" ht="15.75" customHeight="1">
      <c r="A13" s="2677" t="s">
        <v>1505</v>
      </c>
      <c r="B13" s="2678"/>
      <c r="C13" s="2679"/>
      <c r="D13" s="325" t="s">
        <v>377</v>
      </c>
      <c r="E13" s="326" t="s">
        <v>376</v>
      </c>
      <c r="F13" s="91" t="s">
        <v>378</v>
      </c>
      <c r="G13" s="91" t="s">
        <v>379</v>
      </c>
      <c r="H13" s="92" t="s">
        <v>380</v>
      </c>
      <c r="I13" s="326" t="s">
        <v>381</v>
      </c>
      <c r="J13" s="92" t="s">
        <v>382</v>
      </c>
      <c r="K13" s="1577" t="s">
        <v>383</v>
      </c>
      <c r="L13" s="324"/>
      <c r="M13" s="142"/>
      <c r="N13" s="141"/>
    </row>
    <row r="14" spans="1:14" ht="29.25" customHeight="1">
      <c r="A14" s="2685" t="str">
        <f>IF(Langue=0,M14,N14)</f>
        <v>OWN USE PROPERTY</v>
      </c>
      <c r="B14" s="2686"/>
      <c r="C14" s="2686"/>
      <c r="D14" s="2687"/>
      <c r="E14" s="2687"/>
      <c r="F14" s="2687"/>
      <c r="G14" s="2687"/>
      <c r="H14" s="2687"/>
      <c r="I14" s="2687"/>
      <c r="J14" s="2687"/>
      <c r="K14" s="2688"/>
      <c r="L14" s="324"/>
      <c r="M14" s="1066" t="s">
        <v>839</v>
      </c>
      <c r="N14" s="187" t="s">
        <v>1504</v>
      </c>
    </row>
    <row r="15" spans="1:14" ht="15.75" customHeight="1">
      <c r="A15" s="2689" t="str">
        <f>IF(Langue=0,M15,N15)</f>
        <v>Land</v>
      </c>
      <c r="B15" s="2690"/>
      <c r="C15" s="437" t="s">
        <v>385</v>
      </c>
      <c r="D15" s="1329"/>
      <c r="E15" s="1329"/>
      <c r="F15" s="1329"/>
      <c r="G15" s="1329"/>
      <c r="H15" s="1329"/>
      <c r="I15" s="1329"/>
      <c r="J15" s="1329"/>
      <c r="K15" s="1578">
        <f>+D15+E15-F15+G15-H15+I15+J15</f>
        <v>0</v>
      </c>
      <c r="M15" s="163" t="s">
        <v>828</v>
      </c>
      <c r="N15" s="188" t="s">
        <v>1502</v>
      </c>
    </row>
    <row r="16" spans="1:14" ht="15.75" customHeight="1">
      <c r="A16" s="2691" t="str">
        <f>IF(Langue=0,M16,N16)</f>
        <v>Buildings</v>
      </c>
      <c r="B16" s="2690"/>
      <c r="C16" s="437" t="s">
        <v>194</v>
      </c>
      <c r="D16" s="1329"/>
      <c r="E16" s="1329"/>
      <c r="F16" s="1329"/>
      <c r="G16" s="1329"/>
      <c r="H16" s="1329"/>
      <c r="I16" s="1329"/>
      <c r="J16" s="1329"/>
      <c r="K16" s="1578">
        <f t="shared" ref="K16:K25" si="0">+D16+E16-F16+G16-H16+I16+J16</f>
        <v>0</v>
      </c>
      <c r="M16" s="163" t="s">
        <v>829</v>
      </c>
      <c r="N16" s="188" t="s">
        <v>1503</v>
      </c>
    </row>
    <row r="17" spans="1:14" ht="15.75" customHeight="1">
      <c r="A17" s="1302"/>
      <c r="B17" s="222"/>
      <c r="C17" s="437" t="s">
        <v>195</v>
      </c>
      <c r="D17" s="1329"/>
      <c r="E17" s="1329"/>
      <c r="F17" s="1329"/>
      <c r="G17" s="1329"/>
      <c r="H17" s="1329"/>
      <c r="I17" s="1329"/>
      <c r="J17" s="1329"/>
      <c r="K17" s="1578">
        <f t="shared" si="0"/>
        <v>0</v>
      </c>
      <c r="N17" s="140"/>
    </row>
    <row r="18" spans="1:14" ht="15.75" customHeight="1">
      <c r="A18" s="1302"/>
      <c r="B18" s="222"/>
      <c r="C18" s="437" t="s">
        <v>200</v>
      </c>
      <c r="D18" s="1329"/>
      <c r="E18" s="1329"/>
      <c r="F18" s="1329"/>
      <c r="G18" s="1329"/>
      <c r="H18" s="1329"/>
      <c r="I18" s="1329"/>
      <c r="J18" s="1329"/>
      <c r="K18" s="1578">
        <f t="shared" si="0"/>
        <v>0</v>
      </c>
      <c r="N18" s="140"/>
    </row>
    <row r="19" spans="1:14" ht="15.75" customHeight="1">
      <c r="A19" s="1302"/>
      <c r="B19" s="222"/>
      <c r="C19" s="437" t="s">
        <v>347</v>
      </c>
      <c r="D19" s="1329"/>
      <c r="E19" s="1329"/>
      <c r="F19" s="1329"/>
      <c r="G19" s="1329"/>
      <c r="H19" s="1329"/>
      <c r="I19" s="1329"/>
      <c r="J19" s="1329"/>
      <c r="K19" s="1578">
        <f t="shared" si="0"/>
        <v>0</v>
      </c>
      <c r="N19" s="140"/>
    </row>
    <row r="20" spans="1:14" ht="15.75" customHeight="1">
      <c r="A20" s="1302"/>
      <c r="B20" s="222"/>
      <c r="C20" s="437" t="s">
        <v>181</v>
      </c>
      <c r="D20" s="1329"/>
      <c r="E20" s="1329"/>
      <c r="F20" s="1329"/>
      <c r="G20" s="1329"/>
      <c r="H20" s="1329"/>
      <c r="I20" s="1329"/>
      <c r="J20" s="1329"/>
      <c r="K20" s="1578">
        <f t="shared" si="0"/>
        <v>0</v>
      </c>
      <c r="N20" s="140"/>
    </row>
    <row r="21" spans="1:14" ht="15.75" customHeight="1">
      <c r="A21" s="1302"/>
      <c r="B21" s="222"/>
      <c r="C21" s="437" t="s">
        <v>188</v>
      </c>
      <c r="D21" s="1329"/>
      <c r="E21" s="1329"/>
      <c r="F21" s="1329"/>
      <c r="G21" s="1329"/>
      <c r="H21" s="1329"/>
      <c r="I21" s="1329"/>
      <c r="J21" s="1329"/>
      <c r="K21" s="1578">
        <f t="shared" si="0"/>
        <v>0</v>
      </c>
      <c r="N21" s="140"/>
    </row>
    <row r="22" spans="1:14" ht="15.75" customHeight="1">
      <c r="A22" s="1302"/>
      <c r="B22" s="222"/>
      <c r="C22" s="437" t="s">
        <v>191</v>
      </c>
      <c r="D22" s="1329"/>
      <c r="E22" s="1329"/>
      <c r="F22" s="1329"/>
      <c r="G22" s="1329"/>
      <c r="H22" s="1329"/>
      <c r="I22" s="1329"/>
      <c r="J22" s="1329"/>
      <c r="K22" s="1578">
        <f t="shared" si="0"/>
        <v>0</v>
      </c>
      <c r="N22" s="140"/>
    </row>
    <row r="23" spans="1:14" ht="15.75" customHeight="1">
      <c r="A23" s="1302"/>
      <c r="B23" s="222"/>
      <c r="C23" s="437" t="s">
        <v>396</v>
      </c>
      <c r="D23" s="1329"/>
      <c r="E23" s="1329"/>
      <c r="F23" s="1329"/>
      <c r="G23" s="1329"/>
      <c r="H23" s="1329"/>
      <c r="I23" s="1329"/>
      <c r="J23" s="1329"/>
      <c r="K23" s="1578">
        <f t="shared" si="0"/>
        <v>0</v>
      </c>
      <c r="N23" s="140"/>
    </row>
    <row r="24" spans="1:14" ht="15.75" customHeight="1">
      <c r="A24" s="1302"/>
      <c r="B24" s="222"/>
      <c r="C24" s="437" t="s">
        <v>389</v>
      </c>
      <c r="D24" s="1329"/>
      <c r="E24" s="1329"/>
      <c r="F24" s="1329"/>
      <c r="G24" s="1329"/>
      <c r="H24" s="1329"/>
      <c r="I24" s="1329"/>
      <c r="J24" s="1329"/>
      <c r="K24" s="1578">
        <f t="shared" si="0"/>
        <v>0</v>
      </c>
      <c r="N24" s="140"/>
    </row>
    <row r="25" spans="1:14" ht="15.75" customHeight="1">
      <c r="A25" s="1330"/>
      <c r="B25" s="224"/>
      <c r="C25" s="437" t="s">
        <v>390</v>
      </c>
      <c r="D25" s="1329"/>
      <c r="E25" s="1329"/>
      <c r="F25" s="1329"/>
      <c r="G25" s="1329"/>
      <c r="H25" s="1329"/>
      <c r="I25" s="1329"/>
      <c r="J25" s="1329"/>
      <c r="K25" s="1578">
        <f t="shared" si="0"/>
        <v>0</v>
      </c>
      <c r="N25" s="140"/>
    </row>
    <row r="26" spans="1:14" ht="22.5" customHeight="1">
      <c r="A26" s="2680" t="s">
        <v>53</v>
      </c>
      <c r="B26" s="2672"/>
      <c r="C26" s="437" t="s">
        <v>561</v>
      </c>
      <c r="D26" s="1331">
        <f t="shared" ref="D26:K26" si="1">SUM(D15:D25)</f>
        <v>0</v>
      </c>
      <c r="E26" s="1331">
        <f t="shared" si="1"/>
        <v>0</v>
      </c>
      <c r="F26" s="1331">
        <f t="shared" si="1"/>
        <v>0</v>
      </c>
      <c r="G26" s="1331">
        <f t="shared" si="1"/>
        <v>0</v>
      </c>
      <c r="H26" s="1331">
        <f t="shared" si="1"/>
        <v>0</v>
      </c>
      <c r="I26" s="1331">
        <f t="shared" si="1"/>
        <v>0</v>
      </c>
      <c r="J26" s="1331">
        <f t="shared" si="1"/>
        <v>0</v>
      </c>
      <c r="K26" s="1579">
        <f t="shared" si="1"/>
        <v>0</v>
      </c>
      <c r="L26" s="324"/>
      <c r="N26" s="140"/>
    </row>
    <row r="27" spans="1:14" ht="29.25" customHeight="1">
      <c r="A27" s="2725" t="str">
        <f t="shared" ref="A27:A31" si="2">IF(Langue=0,M27,N27)</f>
        <v>PROPERTY AND EQUIPMENT</v>
      </c>
      <c r="B27" s="2726"/>
      <c r="C27" s="2726"/>
      <c r="D27" s="2727"/>
      <c r="E27" s="2727"/>
      <c r="F27" s="2727"/>
      <c r="G27" s="2727"/>
      <c r="H27" s="2727"/>
      <c r="I27" s="2727"/>
      <c r="J27" s="2727"/>
      <c r="K27" s="2728"/>
      <c r="L27" s="324"/>
      <c r="M27" s="1066" t="s">
        <v>825</v>
      </c>
      <c r="N27" s="187" t="s">
        <v>1737</v>
      </c>
    </row>
    <row r="28" spans="1:14">
      <c r="A28" s="2729" t="str">
        <f t="shared" si="2"/>
        <v>Leasehold improvements</v>
      </c>
      <c r="B28" s="2730"/>
      <c r="C28" s="437" t="s">
        <v>660</v>
      </c>
      <c r="D28" s="1329"/>
      <c r="E28" s="1329"/>
      <c r="F28" s="1329"/>
      <c r="G28" s="1329"/>
      <c r="H28" s="1329"/>
      <c r="I28" s="1329"/>
      <c r="J28" s="1329"/>
      <c r="K28" s="1578">
        <f>+D28+E28-F28+G28-H28+I28+J28</f>
        <v>0</v>
      </c>
      <c r="M28" s="327" t="s">
        <v>830</v>
      </c>
      <c r="N28" s="189" t="s">
        <v>1727</v>
      </c>
    </row>
    <row r="29" spans="1:14" ht="15" customHeight="1">
      <c r="A29" s="2729" t="str">
        <f t="shared" si="2"/>
        <v>Furniture, fixtures and others</v>
      </c>
      <c r="B29" s="2730"/>
      <c r="C29" s="437" t="s">
        <v>647</v>
      </c>
      <c r="D29" s="1329"/>
      <c r="E29" s="1329"/>
      <c r="F29" s="1329"/>
      <c r="G29" s="1329"/>
      <c r="H29" s="1329"/>
      <c r="I29" s="1329"/>
      <c r="J29" s="1329"/>
      <c r="K29" s="1578">
        <f>+D29+E29-F29+G29-H29+I29+J29</f>
        <v>0</v>
      </c>
      <c r="M29" s="327" t="s">
        <v>831</v>
      </c>
      <c r="N29" s="189" t="s">
        <v>2298</v>
      </c>
    </row>
    <row r="30" spans="1:14" ht="15" customHeight="1">
      <c r="A30" s="2729" t="str">
        <f t="shared" si="2"/>
        <v>Hardware and Software</v>
      </c>
      <c r="B30" s="2730"/>
      <c r="C30" s="437" t="s">
        <v>648</v>
      </c>
      <c r="D30" s="1329"/>
      <c r="E30" s="1329"/>
      <c r="F30" s="1329"/>
      <c r="G30" s="1329"/>
      <c r="H30" s="1329"/>
      <c r="I30" s="1329"/>
      <c r="J30" s="1329"/>
      <c r="K30" s="1578">
        <f>+D30+E30-F30+G30-H30+I30+J30</f>
        <v>0</v>
      </c>
      <c r="M30" s="327" t="s">
        <v>832</v>
      </c>
      <c r="N30" s="189" t="s">
        <v>2299</v>
      </c>
    </row>
    <row r="31" spans="1:14">
      <c r="A31" s="2729" t="str">
        <f t="shared" si="2"/>
        <v>Other</v>
      </c>
      <c r="B31" s="2730"/>
      <c r="C31" s="437" t="s">
        <v>649</v>
      </c>
      <c r="D31" s="1329"/>
      <c r="E31" s="1329"/>
      <c r="F31" s="1329"/>
      <c r="G31" s="1329"/>
      <c r="H31" s="1329"/>
      <c r="I31" s="1329"/>
      <c r="J31" s="1329"/>
      <c r="K31" s="1578">
        <f>+D31+E31-F31+G31-H31+I31+J31</f>
        <v>0</v>
      </c>
      <c r="M31" s="327" t="s">
        <v>41</v>
      </c>
      <c r="N31" s="162" t="s">
        <v>1152</v>
      </c>
    </row>
    <row r="32" spans="1:14" ht="22.5" customHeight="1">
      <c r="A32" s="2671" t="s">
        <v>53</v>
      </c>
      <c r="B32" s="2672"/>
      <c r="C32" s="437" t="s">
        <v>651</v>
      </c>
      <c r="D32" s="1332">
        <f t="shared" ref="D32:J32" si="3">SUM(D28:D31)</f>
        <v>0</v>
      </c>
      <c r="E32" s="1332">
        <f t="shared" si="3"/>
        <v>0</v>
      </c>
      <c r="F32" s="1332">
        <f t="shared" si="3"/>
        <v>0</v>
      </c>
      <c r="G32" s="1332">
        <f t="shared" si="3"/>
        <v>0</v>
      </c>
      <c r="H32" s="1332">
        <f t="shared" si="3"/>
        <v>0</v>
      </c>
      <c r="I32" s="1332">
        <f t="shared" si="3"/>
        <v>0</v>
      </c>
      <c r="J32" s="1332">
        <f t="shared" si="3"/>
        <v>0</v>
      </c>
      <c r="K32" s="1580">
        <f>SUM(K28:K31)</f>
        <v>0</v>
      </c>
    </row>
    <row r="33" spans="1:14">
      <c r="A33" s="613"/>
      <c r="B33" s="328"/>
      <c r="C33" s="329"/>
      <c r="D33" s="332"/>
      <c r="E33" s="1066"/>
      <c r="F33" s="333"/>
      <c r="G33" s="334"/>
      <c r="H33" s="334"/>
      <c r="I33" s="334"/>
      <c r="J33" s="334"/>
      <c r="K33" s="1581"/>
      <c r="L33" s="324"/>
    </row>
    <row r="34" spans="1:14">
      <c r="A34" s="330"/>
      <c r="B34" s="331"/>
      <c r="C34" s="332"/>
      <c r="D34" s="332"/>
      <c r="E34" s="1066"/>
      <c r="F34" s="333"/>
      <c r="G34" s="334"/>
      <c r="H34" s="334"/>
      <c r="I34" s="334"/>
      <c r="J34" s="334"/>
      <c r="K34" s="1581"/>
      <c r="L34" s="324"/>
    </row>
    <row r="35" spans="1:14">
      <c r="A35" s="2710" t="str">
        <f>IF(Langue=0,M36,N36)</f>
        <v>RIGHT-OF-USE ASSETS</v>
      </c>
      <c r="B35" s="2711"/>
      <c r="C35" s="2712"/>
      <c r="D35" s="2673" t="str">
        <f t="shared" ref="D35:K35" si="4">+D8</f>
        <v>Net Balance at Beginning of Year</v>
      </c>
      <c r="E35" s="2673" t="str">
        <f t="shared" si="4"/>
        <v>Acquisitions</v>
      </c>
      <c r="F35" s="2673" t="str">
        <f t="shared" si="4"/>
        <v>Disposal /Write-down</v>
      </c>
      <c r="G35" s="2673" t="str">
        <f t="shared" si="4"/>
        <v>Income (Loss) - Statement of Income</v>
      </c>
      <c r="H35" s="2673" t="str">
        <f t="shared" si="4"/>
        <v>Amortization</v>
      </c>
      <c r="I35" s="2673" t="str">
        <f t="shared" si="4"/>
        <v>Adjustment to Accumulated Amortization</v>
      </c>
      <c r="J35" s="2673" t="str">
        <f t="shared" si="4"/>
        <v>Other</v>
      </c>
      <c r="K35" s="2675" t="str">
        <f t="shared" si="4"/>
        <v>Net Balance at End of Year</v>
      </c>
      <c r="L35" s="324"/>
    </row>
    <row r="36" spans="1:14">
      <c r="A36" s="2713"/>
      <c r="B36" s="2714"/>
      <c r="C36" s="2715"/>
      <c r="D36" s="2674"/>
      <c r="E36" s="2674"/>
      <c r="F36" s="2674"/>
      <c r="G36" s="2674"/>
      <c r="H36" s="2674"/>
      <c r="I36" s="2674"/>
      <c r="J36" s="2674"/>
      <c r="K36" s="2676"/>
      <c r="L36" s="324"/>
      <c r="M36" s="139" t="s">
        <v>2651</v>
      </c>
      <c r="N36" s="139" t="s">
        <v>2669</v>
      </c>
    </row>
    <row r="37" spans="1:14">
      <c r="A37" s="2713"/>
      <c r="B37" s="2714"/>
      <c r="C37" s="2715"/>
      <c r="D37" s="2674"/>
      <c r="E37" s="2674"/>
      <c r="F37" s="2674"/>
      <c r="G37" s="2674"/>
      <c r="H37" s="2674"/>
      <c r="I37" s="2674"/>
      <c r="J37" s="2674"/>
      <c r="K37" s="2676"/>
      <c r="L37" s="323"/>
    </row>
    <row r="38" spans="1:14">
      <c r="A38" s="2713"/>
      <c r="B38" s="2714"/>
      <c r="C38" s="2715"/>
      <c r="D38" s="2674"/>
      <c r="E38" s="2674"/>
      <c r="F38" s="2674"/>
      <c r="G38" s="2674"/>
      <c r="H38" s="2674"/>
      <c r="I38" s="2674"/>
      <c r="J38" s="2674"/>
      <c r="K38" s="2676"/>
      <c r="L38" s="323"/>
    </row>
    <row r="39" spans="1:14">
      <c r="A39" s="2713"/>
      <c r="B39" s="2714"/>
      <c r="C39" s="2715"/>
      <c r="D39" s="2674"/>
      <c r="E39" s="2674"/>
      <c r="F39" s="2674"/>
      <c r="G39" s="2674"/>
      <c r="H39" s="2674"/>
      <c r="I39" s="2674"/>
      <c r="J39" s="2674"/>
      <c r="K39" s="2676"/>
      <c r="L39" s="323"/>
    </row>
    <row r="40" spans="1:14">
      <c r="A40" s="2677" t="s">
        <v>1505</v>
      </c>
      <c r="B40" s="2678"/>
      <c r="C40" s="2679"/>
      <c r="D40" s="325" t="s">
        <v>377</v>
      </c>
      <c r="E40" s="326" t="s">
        <v>376</v>
      </c>
      <c r="F40" s="91" t="s">
        <v>378</v>
      </c>
      <c r="G40" s="91" t="s">
        <v>379</v>
      </c>
      <c r="H40" s="92" t="s">
        <v>380</v>
      </c>
      <c r="I40" s="326" t="s">
        <v>381</v>
      </c>
      <c r="J40" s="92" t="s">
        <v>382</v>
      </c>
      <c r="K40" s="1577" t="s">
        <v>383</v>
      </c>
      <c r="L40" s="323"/>
    </row>
    <row r="41" spans="1:14">
      <c r="A41" s="2685" t="str">
        <f>IF(Langue=0,M42,N42)</f>
        <v>RIGHT-OF-USE OWN USE PROPERTY</v>
      </c>
      <c r="B41" s="2686"/>
      <c r="C41" s="2686"/>
      <c r="D41" s="2687"/>
      <c r="E41" s="2687"/>
      <c r="F41" s="2687"/>
      <c r="G41" s="2687"/>
      <c r="H41" s="2687"/>
      <c r="I41" s="2687"/>
      <c r="J41" s="2687"/>
      <c r="K41" s="2688"/>
      <c r="L41" s="323"/>
      <c r="M41" s="866"/>
      <c r="N41" s="141"/>
    </row>
    <row r="42" spans="1:14" ht="16.5" customHeight="1">
      <c r="A42" s="2689" t="str">
        <f>IF(Langue=0,M43,N43)</f>
        <v>Right-of-use Land</v>
      </c>
      <c r="B42" s="2690"/>
      <c r="C42" s="437" t="s">
        <v>2435</v>
      </c>
      <c r="D42" s="1329"/>
      <c r="E42" s="1329"/>
      <c r="F42" s="1329"/>
      <c r="G42" s="1329"/>
      <c r="H42" s="1329"/>
      <c r="I42" s="1329"/>
      <c r="J42" s="1329"/>
      <c r="K42" s="1578">
        <f>+D42+E42-F42+G42-H42+I42+J42</f>
        <v>0</v>
      </c>
      <c r="L42" s="324"/>
      <c r="M42" s="867" t="s">
        <v>2652</v>
      </c>
      <c r="N42" s="187" t="s">
        <v>2653</v>
      </c>
    </row>
    <row r="43" spans="1:14">
      <c r="A43" s="2691" t="str">
        <f>IF(Langue=0,M44,N44)</f>
        <v xml:space="preserve">Right-of-use Buildings </v>
      </c>
      <c r="B43" s="2690"/>
      <c r="C43" s="437" t="s">
        <v>2436</v>
      </c>
      <c r="D43" s="1329"/>
      <c r="E43" s="1329"/>
      <c r="F43" s="1329"/>
      <c r="G43" s="1329"/>
      <c r="H43" s="1329"/>
      <c r="I43" s="1329"/>
      <c r="J43" s="1329"/>
      <c r="K43" s="1578">
        <f t="shared" ref="K43:K52" si="5">+D43+E43-F43+G43-H43+I43+J43</f>
        <v>0</v>
      </c>
      <c r="M43" s="868" t="s">
        <v>2641</v>
      </c>
      <c r="N43" s="188" t="s">
        <v>2642</v>
      </c>
    </row>
    <row r="44" spans="1:14">
      <c r="A44" s="1302"/>
      <c r="B44" s="222"/>
      <c r="C44" s="437" t="s">
        <v>2654</v>
      </c>
      <c r="D44" s="1329"/>
      <c r="E44" s="1329"/>
      <c r="F44" s="1329"/>
      <c r="G44" s="1329"/>
      <c r="H44" s="1329"/>
      <c r="I44" s="1329"/>
      <c r="J44" s="1329"/>
      <c r="K44" s="1578">
        <f t="shared" si="5"/>
        <v>0</v>
      </c>
      <c r="M44" s="868" t="s">
        <v>2643</v>
      </c>
      <c r="N44" s="188" t="s">
        <v>2644</v>
      </c>
    </row>
    <row r="45" spans="1:14">
      <c r="A45" s="1302"/>
      <c r="B45" s="222"/>
      <c r="C45" s="437" t="s">
        <v>2655</v>
      </c>
      <c r="D45" s="1329"/>
      <c r="E45" s="1329"/>
      <c r="F45" s="1329"/>
      <c r="G45" s="1329"/>
      <c r="H45" s="1329"/>
      <c r="I45" s="1329"/>
      <c r="J45" s="1329"/>
      <c r="K45" s="1578">
        <f t="shared" si="5"/>
        <v>0</v>
      </c>
      <c r="M45" s="868"/>
      <c r="N45" s="140"/>
    </row>
    <row r="46" spans="1:14">
      <c r="A46" s="1302"/>
      <c r="B46" s="222"/>
      <c r="C46" s="437" t="s">
        <v>2656</v>
      </c>
      <c r="D46" s="1329"/>
      <c r="E46" s="1329"/>
      <c r="F46" s="1329"/>
      <c r="G46" s="1329"/>
      <c r="H46" s="1329"/>
      <c r="I46" s="1329"/>
      <c r="J46" s="1329"/>
      <c r="K46" s="1578">
        <f t="shared" si="5"/>
        <v>0</v>
      </c>
      <c r="M46" s="868"/>
      <c r="N46" s="140"/>
    </row>
    <row r="47" spans="1:14">
      <c r="A47" s="1302"/>
      <c r="B47" s="222"/>
      <c r="C47" s="437" t="s">
        <v>2657</v>
      </c>
      <c r="D47" s="1329"/>
      <c r="E47" s="1329"/>
      <c r="F47" s="1329"/>
      <c r="G47" s="1329"/>
      <c r="H47" s="1329"/>
      <c r="I47" s="1329"/>
      <c r="J47" s="1329"/>
      <c r="K47" s="1578">
        <f t="shared" si="5"/>
        <v>0</v>
      </c>
      <c r="M47" s="868"/>
      <c r="N47" s="140"/>
    </row>
    <row r="48" spans="1:14">
      <c r="A48" s="1302"/>
      <c r="B48" s="222"/>
      <c r="C48" s="437" t="s">
        <v>2658</v>
      </c>
      <c r="D48" s="1329"/>
      <c r="E48" s="1329"/>
      <c r="F48" s="1329"/>
      <c r="G48" s="1329"/>
      <c r="H48" s="1329"/>
      <c r="I48" s="1329"/>
      <c r="J48" s="1329"/>
      <c r="K48" s="1578">
        <f t="shared" si="5"/>
        <v>0</v>
      </c>
      <c r="M48" s="868"/>
      <c r="N48" s="140"/>
    </row>
    <row r="49" spans="1:14">
      <c r="A49" s="1302"/>
      <c r="B49" s="222"/>
      <c r="C49" s="437" t="s">
        <v>2659</v>
      </c>
      <c r="D49" s="1329"/>
      <c r="E49" s="1329"/>
      <c r="F49" s="1329"/>
      <c r="G49" s="1329"/>
      <c r="H49" s="1329"/>
      <c r="I49" s="1329"/>
      <c r="J49" s="1329"/>
      <c r="K49" s="1578">
        <f t="shared" si="5"/>
        <v>0</v>
      </c>
      <c r="M49" s="868"/>
      <c r="N49" s="140"/>
    </row>
    <row r="50" spans="1:14">
      <c r="A50" s="1302"/>
      <c r="B50" s="222"/>
      <c r="C50" s="437" t="s">
        <v>2660</v>
      </c>
      <c r="D50" s="1329"/>
      <c r="E50" s="1329"/>
      <c r="F50" s="1329"/>
      <c r="G50" s="1329"/>
      <c r="H50" s="1329"/>
      <c r="I50" s="1329"/>
      <c r="J50" s="1329"/>
      <c r="K50" s="1578">
        <f t="shared" si="5"/>
        <v>0</v>
      </c>
      <c r="M50" s="868"/>
      <c r="N50" s="140"/>
    </row>
    <row r="51" spans="1:14">
      <c r="A51" s="1302"/>
      <c r="B51" s="222"/>
      <c r="C51" s="437" t="s">
        <v>2473</v>
      </c>
      <c r="D51" s="1329"/>
      <c r="E51" s="1329"/>
      <c r="F51" s="1329"/>
      <c r="G51" s="1329"/>
      <c r="H51" s="1329"/>
      <c r="I51" s="1329"/>
      <c r="J51" s="1329"/>
      <c r="K51" s="1578">
        <f t="shared" si="5"/>
        <v>0</v>
      </c>
      <c r="M51" s="868"/>
      <c r="N51" s="140"/>
    </row>
    <row r="52" spans="1:14">
      <c r="A52" s="1330"/>
      <c r="B52" s="224"/>
      <c r="C52" s="437" t="s">
        <v>2661</v>
      </c>
      <c r="D52" s="1329"/>
      <c r="E52" s="1329"/>
      <c r="F52" s="1329"/>
      <c r="G52" s="1329"/>
      <c r="H52" s="1329"/>
      <c r="I52" s="1329"/>
      <c r="J52" s="1329"/>
      <c r="K52" s="1578">
        <f t="shared" si="5"/>
        <v>0</v>
      </c>
      <c r="M52" s="868"/>
      <c r="N52" s="140"/>
    </row>
    <row r="53" spans="1:14">
      <c r="A53" s="2680" t="s">
        <v>53</v>
      </c>
      <c r="B53" s="2672"/>
      <c r="C53" s="437" t="s">
        <v>2662</v>
      </c>
      <c r="D53" s="1331">
        <f t="shared" ref="D53:K53" si="6">SUM(D42:D52)</f>
        <v>0</v>
      </c>
      <c r="E53" s="1331">
        <f t="shared" si="6"/>
        <v>0</v>
      </c>
      <c r="F53" s="1331">
        <f t="shared" si="6"/>
        <v>0</v>
      </c>
      <c r="G53" s="1331">
        <f t="shared" si="6"/>
        <v>0</v>
      </c>
      <c r="H53" s="1331">
        <f t="shared" si="6"/>
        <v>0</v>
      </c>
      <c r="I53" s="1331">
        <f t="shared" si="6"/>
        <v>0</v>
      </c>
      <c r="J53" s="1331">
        <f t="shared" si="6"/>
        <v>0</v>
      </c>
      <c r="K53" s="1579">
        <f t="shared" si="6"/>
        <v>0</v>
      </c>
      <c r="M53" s="868"/>
      <c r="N53" s="140"/>
    </row>
    <row r="54" spans="1:14">
      <c r="A54" s="2681" t="str">
        <f>IF(Langue=0,M54,N54)</f>
        <v>RIGHT-OF-USE PROPERTY AND EQUIPMENT</v>
      </c>
      <c r="B54" s="2682"/>
      <c r="C54" s="2682"/>
      <c r="D54" s="2683"/>
      <c r="E54" s="2683"/>
      <c r="F54" s="2683"/>
      <c r="G54" s="2683"/>
      <c r="H54" s="2683"/>
      <c r="I54" s="2683"/>
      <c r="J54" s="2683"/>
      <c r="K54" s="2684"/>
      <c r="M54" s="868" t="s">
        <v>2663</v>
      </c>
      <c r="N54" s="140" t="s">
        <v>2664</v>
      </c>
    </row>
    <row r="55" spans="1:14">
      <c r="A55" s="2669" t="str">
        <f>IF(Langue=0,M55,N55)</f>
        <v>Right-of-use Leasehold improvements</v>
      </c>
      <c r="B55" s="2670"/>
      <c r="C55" s="437" t="s">
        <v>2474</v>
      </c>
      <c r="D55" s="1329"/>
      <c r="E55" s="1329"/>
      <c r="F55" s="1329"/>
      <c r="G55" s="1329"/>
      <c r="H55" s="1329"/>
      <c r="I55" s="1329"/>
      <c r="J55" s="1329"/>
      <c r="K55" s="1578">
        <f>+D55+E55-F55+G55-H55+I55+J55</f>
        <v>0</v>
      </c>
      <c r="M55" s="867" t="s">
        <v>2645</v>
      </c>
      <c r="N55" s="187" t="s">
        <v>2646</v>
      </c>
    </row>
    <row r="56" spans="1:14" ht="15.75" customHeight="1">
      <c r="A56" s="2669" t="str">
        <f>IF(Langue=0,M56,N56)</f>
        <v>Right-of-use Furniture, fixtures and others</v>
      </c>
      <c r="B56" s="2670"/>
      <c r="C56" s="437" t="s">
        <v>2665</v>
      </c>
      <c r="D56" s="1329"/>
      <c r="E56" s="1329"/>
      <c r="F56" s="1329"/>
      <c r="G56" s="1329"/>
      <c r="H56" s="1329"/>
      <c r="I56" s="1329"/>
      <c r="J56" s="1329"/>
      <c r="K56" s="1578">
        <f>+D56+E56-F56+G56-H56+I56+J56</f>
        <v>0</v>
      </c>
      <c r="M56" s="869" t="s">
        <v>2647</v>
      </c>
      <c r="N56" s="189" t="s">
        <v>2648</v>
      </c>
    </row>
    <row r="57" spans="1:14" ht="15.75" customHeight="1">
      <c r="A57" s="2669" t="str">
        <f>IF(Langue=0,M57,N57)</f>
        <v>Right-of-use Hardware and Software</v>
      </c>
      <c r="B57" s="2670"/>
      <c r="C57" s="437" t="s">
        <v>2666</v>
      </c>
      <c r="D57" s="1329"/>
      <c r="E57" s="1329"/>
      <c r="F57" s="1329"/>
      <c r="G57" s="1329"/>
      <c r="H57" s="1329"/>
      <c r="I57" s="1329"/>
      <c r="J57" s="1329"/>
      <c r="K57" s="1578">
        <f>+D57+E57-F57+G57-H57+I57+J57</f>
        <v>0</v>
      </c>
      <c r="M57" s="869" t="s">
        <v>2649</v>
      </c>
      <c r="N57" s="189" t="s">
        <v>2650</v>
      </c>
    </row>
    <row r="58" spans="1:14" ht="15.75" customHeight="1">
      <c r="A58" s="2669" t="str">
        <f>IF(Langue=0,M58,N58)</f>
        <v>Other</v>
      </c>
      <c r="B58" s="2670"/>
      <c r="C58" s="437" t="s">
        <v>2667</v>
      </c>
      <c r="D58" s="1329"/>
      <c r="E58" s="1329"/>
      <c r="F58" s="1329"/>
      <c r="G58" s="1329"/>
      <c r="H58" s="1329"/>
      <c r="I58" s="1329"/>
      <c r="J58" s="1329"/>
      <c r="K58" s="1578">
        <f>+D58+E58-F58+G58-H58+I58+J58</f>
        <v>0</v>
      </c>
      <c r="M58" s="869" t="s">
        <v>41</v>
      </c>
      <c r="N58" s="189" t="s">
        <v>1152</v>
      </c>
    </row>
    <row r="59" spans="1:14">
      <c r="A59" s="2671" t="s">
        <v>53</v>
      </c>
      <c r="B59" s="2672"/>
      <c r="C59" s="437" t="s">
        <v>2668</v>
      </c>
      <c r="D59" s="1332">
        <f t="shared" ref="D59:K59" si="7">SUM(D55:D58)</f>
        <v>0</v>
      </c>
      <c r="E59" s="1332">
        <f t="shared" si="7"/>
        <v>0</v>
      </c>
      <c r="F59" s="1332">
        <f t="shared" si="7"/>
        <v>0</v>
      </c>
      <c r="G59" s="1332">
        <f t="shared" si="7"/>
        <v>0</v>
      </c>
      <c r="H59" s="1332">
        <f t="shared" si="7"/>
        <v>0</v>
      </c>
      <c r="I59" s="1332">
        <f t="shared" si="7"/>
        <v>0</v>
      </c>
      <c r="J59" s="1332">
        <f t="shared" si="7"/>
        <v>0</v>
      </c>
      <c r="K59" s="1580">
        <f t="shared" si="7"/>
        <v>0</v>
      </c>
      <c r="M59" s="869"/>
      <c r="N59" s="162"/>
    </row>
    <row r="61" spans="1:14">
      <c r="A61" s="2716">
        <f>+'1625'!A86:L86+1</f>
        <v>53</v>
      </c>
      <c r="B61" s="2717"/>
      <c r="C61" s="2717"/>
      <c r="D61" s="2717"/>
      <c r="E61" s="2717"/>
      <c r="F61" s="2717"/>
      <c r="G61" s="2717"/>
      <c r="H61" s="2717"/>
      <c r="I61" s="2717"/>
      <c r="J61" s="2717"/>
      <c r="K61" s="2718"/>
      <c r="M61" s="614"/>
      <c r="N61" s="626"/>
    </row>
    <row r="62" spans="1:14">
      <c r="M62" s="928" t="s">
        <v>91</v>
      </c>
      <c r="N62" s="398" t="s">
        <v>971</v>
      </c>
    </row>
    <row r="63" spans="1:14">
      <c r="M63" s="928" t="s">
        <v>654</v>
      </c>
      <c r="N63" s="398" t="s">
        <v>2296</v>
      </c>
    </row>
    <row r="64" spans="1:14">
      <c r="M64" s="928" t="s">
        <v>655</v>
      </c>
      <c r="N64" s="398" t="s">
        <v>655</v>
      </c>
    </row>
    <row r="65" spans="13:14">
      <c r="M65" s="928" t="s">
        <v>826</v>
      </c>
      <c r="N65" s="398" t="s">
        <v>1728</v>
      </c>
    </row>
    <row r="66" spans="13:14">
      <c r="M66" s="928" t="s">
        <v>656</v>
      </c>
      <c r="N66" s="398" t="s">
        <v>1729</v>
      </c>
    </row>
    <row r="67" spans="13:14">
      <c r="M67" s="928" t="s">
        <v>657</v>
      </c>
      <c r="N67" s="398" t="s">
        <v>1464</v>
      </c>
    </row>
    <row r="68" spans="13:14">
      <c r="M68" s="928" t="s">
        <v>827</v>
      </c>
      <c r="N68" s="398" t="s">
        <v>2297</v>
      </c>
    </row>
    <row r="69" spans="13:14">
      <c r="M69" s="928" t="s">
        <v>41</v>
      </c>
      <c r="N69" s="398" t="s">
        <v>1152</v>
      </c>
    </row>
    <row r="70" spans="13:14">
      <c r="M70" s="1019" t="s">
        <v>659</v>
      </c>
      <c r="N70" s="639" t="s">
        <v>1730</v>
      </c>
    </row>
  </sheetData>
  <sheetProtection algorithmName="SHA-512" hashValue="DyCIB3vOFDnUwuFKZ0WDFIWuCMLXaF6hzIIT2gYM3jgQqTxnAuOPmzzo4Y57kUMLHQfqpxzhj58dcJb68iZJ6w==" saltValue="4xPl4cXDX7XTsFiY72aIwA==" spinCount="100000" sheet="1" objects="1" scenarios="1"/>
  <mergeCells count="48">
    <mergeCell ref="K8:K12"/>
    <mergeCell ref="A8:C12"/>
    <mergeCell ref="A61:K61"/>
    <mergeCell ref="A6:K6"/>
    <mergeCell ref="A7:K7"/>
    <mergeCell ref="A26:B26"/>
    <mergeCell ref="A27:K27"/>
    <mergeCell ref="A28:B28"/>
    <mergeCell ref="A29:B29"/>
    <mergeCell ref="A30:B30"/>
    <mergeCell ref="A31:B31"/>
    <mergeCell ref="A14:K14"/>
    <mergeCell ref="A15:B15"/>
    <mergeCell ref="A16:B16"/>
    <mergeCell ref="A13:C13"/>
    <mergeCell ref="A35:C39"/>
    <mergeCell ref="A32:B32"/>
    <mergeCell ref="G35:G39"/>
    <mergeCell ref="H35:H39"/>
    <mergeCell ref="I35:I39"/>
    <mergeCell ref="A1:I1"/>
    <mergeCell ref="D8:D12"/>
    <mergeCell ref="E8:E12"/>
    <mergeCell ref="F8:F12"/>
    <mergeCell ref="G8:G12"/>
    <mergeCell ref="H8:H12"/>
    <mergeCell ref="I8:I12"/>
    <mergeCell ref="A2:K2"/>
    <mergeCell ref="A3:K3"/>
    <mergeCell ref="A4:K4"/>
    <mergeCell ref="A5:K5"/>
    <mergeCell ref="J8:J12"/>
    <mergeCell ref="J35:J39"/>
    <mergeCell ref="K35:K39"/>
    <mergeCell ref="A40:C40"/>
    <mergeCell ref="A53:B53"/>
    <mergeCell ref="A54:K54"/>
    <mergeCell ref="A41:K41"/>
    <mergeCell ref="A42:B42"/>
    <mergeCell ref="A43:B43"/>
    <mergeCell ref="F35:F39"/>
    <mergeCell ref="D35:D39"/>
    <mergeCell ref="E35:E39"/>
    <mergeCell ref="A55:B55"/>
    <mergeCell ref="A56:B56"/>
    <mergeCell ref="A57:B57"/>
    <mergeCell ref="A58:B58"/>
    <mergeCell ref="A59:B59"/>
  </mergeCells>
  <conditionalFormatting sqref="A3:F3">
    <cfRule type="expression" dxfId="65" priority="85">
      <formula>#REF!=0</formula>
    </cfRule>
  </conditionalFormatting>
  <conditionalFormatting sqref="A5:F5">
    <cfRule type="expression" dxfId="64" priority="90">
      <formula>#REF!=0</formula>
    </cfRule>
  </conditionalFormatting>
  <hyperlinks>
    <hyperlink ref="K32" location="_P100163001" tooltip="Bilan - Ligne 1630 \ Balance Sheet - Line 1630" display="_100_1630_01" xr:uid="{00000000-0004-0000-2800-000000000000}"/>
    <hyperlink ref="K26" location="_P100162001" tooltip="Bilan - Ligne 1620 \ Balance Sheet - Line 1620" display="_100_1620_01" xr:uid="{00000000-0004-0000-2800-000001000000}"/>
    <hyperlink ref="K59" location="_P100163001" tooltip="Bilan - Ligne 1630 \ Balance Sheet - Line 1630" display="_100_1630_01" xr:uid="{00000000-0004-0000-2800-000002000000}"/>
    <hyperlink ref="K53" location="_P100162001" tooltip="Bilan - Ligne 1620 \ Balance Sheet - Line 1620" display="_100_1620_01" xr:uid="{00000000-0004-0000-2800-000003000000}"/>
  </hyperlinks>
  <pageMargins left="0.70866141732283505" right="0.70866141732283505" top="1.2992125984252001" bottom="0.74803149606299202" header="0.31496062992126" footer="0.31496062992126"/>
  <pageSetup scale="47"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euil72">
    <tabColor theme="6" tint="0.39997558519241921"/>
  </sheetPr>
  <dimension ref="A1:KA44"/>
  <sheetViews>
    <sheetView zoomScale="90" zoomScaleNormal="90" workbookViewId="0">
      <selection sqref="A1:H1"/>
    </sheetView>
  </sheetViews>
  <sheetFormatPr baseColWidth="10" defaultColWidth="0" defaultRowHeight="15.75" outlineLevelCol="1"/>
  <cols>
    <col min="1" max="1" width="16.7109375" style="62" customWidth="1"/>
    <col min="2" max="2" width="8" style="62" customWidth="1"/>
    <col min="3" max="3" width="6" style="62" customWidth="1"/>
    <col min="4" max="9" width="13.28515625" style="62" customWidth="1"/>
    <col min="10" max="10" width="19.28515625" style="62" customWidth="1"/>
    <col min="11" max="11" width="1.42578125" style="62" customWidth="1"/>
    <col min="12" max="12" width="18.42578125" style="62" hidden="1" customWidth="1" outlineLevel="1"/>
    <col min="13" max="13" width="23.28515625" style="62" hidden="1" customWidth="1" outlineLevel="1"/>
    <col min="14" max="14" width="10.28515625" style="62" hidden="1" customWidth="1" collapsed="1"/>
    <col min="15" max="90" width="10.28515625" style="62" hidden="1" customWidth="1"/>
    <col min="91" max="287" width="1.42578125" style="62" hidden="1" customWidth="1"/>
    <col min="288" max="16384" width="0.7109375" style="62" hidden="1"/>
  </cols>
  <sheetData>
    <row r="1" spans="1:22" ht="24" customHeight="1">
      <c r="A1" s="2652" t="str">
        <f>Identification!A14</f>
        <v>QUÉBEC CHARTERED COMPANY</v>
      </c>
      <c r="B1" s="2653"/>
      <c r="C1" s="2653"/>
      <c r="D1" s="2653"/>
      <c r="E1" s="2653"/>
      <c r="F1" s="2653"/>
      <c r="G1" s="2653"/>
      <c r="H1" s="2653"/>
      <c r="I1" s="951"/>
      <c r="J1" s="232" t="str">
        <f>Identification!A15</f>
        <v>ANNUAL STATEMENT</v>
      </c>
    </row>
    <row r="2" spans="1:22">
      <c r="A2" s="2172" t="str">
        <f>IF(Langue=0,"ANNEXE "&amp;'T des M - T of C'!A53,"SCHEDULE "&amp;'T des M - T of C'!A53)</f>
        <v>SCHEDULE 1635</v>
      </c>
      <c r="B2" s="2173"/>
      <c r="C2" s="2173"/>
      <c r="D2" s="2173"/>
      <c r="E2" s="2173"/>
      <c r="F2" s="2173"/>
      <c r="G2" s="2173"/>
      <c r="H2" s="2173"/>
      <c r="I2" s="2173"/>
      <c r="J2" s="2174"/>
    </row>
    <row r="3" spans="1:22" ht="22.5" customHeight="1">
      <c r="A3" s="1940">
        <f>'300'!A3:G3</f>
        <v>0</v>
      </c>
      <c r="B3" s="1941"/>
      <c r="C3" s="1941"/>
      <c r="D3" s="1941"/>
      <c r="E3" s="1941"/>
      <c r="F3" s="1941"/>
      <c r="G3" s="2748"/>
      <c r="H3" s="2748"/>
      <c r="I3" s="2748"/>
      <c r="J3" s="2749"/>
    </row>
    <row r="4" spans="1:22" ht="22.5" customHeight="1">
      <c r="A4" s="1767" t="str">
        <f>UPPER('T des M - T of C'!B53)</f>
        <v>GOODWILL</v>
      </c>
      <c r="B4" s="1768"/>
      <c r="C4" s="1768"/>
      <c r="D4" s="1768"/>
      <c r="E4" s="1768"/>
      <c r="F4" s="1768"/>
      <c r="G4" s="1768"/>
      <c r="H4" s="1768"/>
      <c r="I4" s="1768"/>
      <c r="J4" s="1769"/>
    </row>
    <row r="5" spans="1:22" ht="22.5" customHeight="1">
      <c r="A5" s="1946" t="str">
        <f>IF(Langue=0,"au "&amp;Identification!J19,"As at "&amp;Identification!J19)</f>
        <v xml:space="preserve">As at </v>
      </c>
      <c r="B5" s="1947"/>
      <c r="C5" s="1947"/>
      <c r="D5" s="1947"/>
      <c r="E5" s="1947"/>
      <c r="F5" s="1947"/>
      <c r="G5" s="2412"/>
      <c r="H5" s="2412"/>
      <c r="I5" s="2412"/>
      <c r="J5" s="2413"/>
    </row>
    <row r="6" spans="1:22" s="138" customFormat="1" ht="15" customHeight="1">
      <c r="A6" s="2088" t="str">
        <f>IF(Langue=0,L6,M6)</f>
        <v>($000)</v>
      </c>
      <c r="B6" s="2089"/>
      <c r="C6" s="2089"/>
      <c r="D6" s="2089"/>
      <c r="E6" s="2089"/>
      <c r="F6" s="2089"/>
      <c r="G6" s="2089"/>
      <c r="H6" s="2089"/>
      <c r="I6" s="2089"/>
      <c r="J6" s="2090"/>
      <c r="L6" s="116" t="s">
        <v>325</v>
      </c>
      <c r="M6" s="258" t="s">
        <v>970</v>
      </c>
    </row>
    <row r="7" spans="1:22" ht="11.25" customHeight="1">
      <c r="A7" s="2745"/>
      <c r="B7" s="2746"/>
      <c r="C7" s="2746"/>
      <c r="D7" s="2746"/>
      <c r="E7" s="2746"/>
      <c r="F7" s="2746"/>
      <c r="G7" s="2746"/>
      <c r="H7" s="2746"/>
      <c r="I7" s="2746"/>
      <c r="J7" s="2747"/>
      <c r="M7" s="335"/>
    </row>
    <row r="8" spans="1:22" s="138" customFormat="1" ht="24" customHeight="1">
      <c r="A8" s="2289" t="str">
        <f>IF(Langue=0,L8,M8)</f>
        <v>COST</v>
      </c>
      <c r="B8" s="2290"/>
      <c r="C8" s="636"/>
      <c r="D8" s="2738" t="str">
        <f>IF(Langue=0,L9,M9)</f>
        <v>Specify sector</v>
      </c>
      <c r="E8" s="2734" t="str">
        <f>D8</f>
        <v>Specify sector</v>
      </c>
      <c r="F8" s="2734" t="str">
        <f>D8</f>
        <v>Specify sector</v>
      </c>
      <c r="G8" s="2734" t="str">
        <f>D8</f>
        <v>Specify sector</v>
      </c>
      <c r="H8" s="2734" t="str">
        <f>D8</f>
        <v>Specify sector</v>
      </c>
      <c r="I8" s="2734" t="str">
        <f>D8</f>
        <v>Specify sector</v>
      </c>
      <c r="J8" s="2743" t="s">
        <v>53</v>
      </c>
      <c r="L8" s="929" t="s">
        <v>681</v>
      </c>
      <c r="M8" s="157" t="s">
        <v>1459</v>
      </c>
      <c r="N8" s="929"/>
      <c r="P8" s="2742"/>
      <c r="Q8" s="2742"/>
      <c r="R8" s="2742"/>
      <c r="S8" s="2742"/>
      <c r="T8" s="2742"/>
    </row>
    <row r="9" spans="1:22" s="138" customFormat="1" ht="24" customHeight="1">
      <c r="A9" s="1896"/>
      <c r="B9" s="1897"/>
      <c r="C9" s="531"/>
      <c r="D9" s="2739"/>
      <c r="E9" s="2735"/>
      <c r="F9" s="2735"/>
      <c r="G9" s="2735"/>
      <c r="H9" s="2735"/>
      <c r="I9" s="2735"/>
      <c r="J9" s="2744"/>
      <c r="L9" s="929" t="s">
        <v>796</v>
      </c>
      <c r="M9" s="157" t="s">
        <v>2300</v>
      </c>
      <c r="N9" s="929"/>
      <c r="O9" s="929"/>
      <c r="P9" s="2742"/>
      <c r="Q9" s="2742"/>
      <c r="R9" s="2742"/>
      <c r="S9" s="2742"/>
      <c r="T9" s="2742"/>
    </row>
    <row r="10" spans="1:22" s="138" customFormat="1" ht="24" customHeight="1">
      <c r="A10" s="1896"/>
      <c r="B10" s="1897"/>
      <c r="C10" s="531"/>
      <c r="D10" s="532" t="s">
        <v>377</v>
      </c>
      <c r="E10" s="532" t="s">
        <v>376</v>
      </c>
      <c r="F10" s="532" t="s">
        <v>378</v>
      </c>
      <c r="G10" s="532" t="s">
        <v>379</v>
      </c>
      <c r="H10" s="532" t="s">
        <v>380</v>
      </c>
      <c r="I10" s="532" t="s">
        <v>381</v>
      </c>
      <c r="J10" s="532" t="s">
        <v>382</v>
      </c>
      <c r="L10" s="929"/>
      <c r="M10" s="157"/>
      <c r="N10" s="929"/>
      <c r="O10" s="929"/>
      <c r="P10" s="1067"/>
      <c r="Q10" s="1067"/>
      <c r="R10" s="1067"/>
      <c r="S10" s="1067"/>
      <c r="T10" s="1067"/>
    </row>
    <row r="11" spans="1:22" s="138" customFormat="1" ht="59.25" customHeight="1">
      <c r="A11" s="1896"/>
      <c r="B11" s="1897"/>
      <c r="C11" s="438" t="s">
        <v>196</v>
      </c>
      <c r="D11" s="1333"/>
      <c r="E11" s="1334"/>
      <c r="F11" s="1334"/>
      <c r="G11" s="1334"/>
      <c r="H11" s="1334"/>
      <c r="I11" s="1335"/>
      <c r="J11" s="982"/>
      <c r="L11" s="929"/>
      <c r="M11" s="157"/>
      <c r="N11" s="1036"/>
      <c r="O11" s="1036"/>
      <c r="P11" s="226"/>
      <c r="Q11" s="226"/>
      <c r="R11" s="226"/>
      <c r="S11" s="226"/>
      <c r="T11" s="226"/>
      <c r="U11" s="336"/>
      <c r="V11" s="336"/>
    </row>
    <row r="12" spans="1:22" s="138" customFormat="1" ht="15" customHeight="1">
      <c r="A12" s="2740"/>
      <c r="B12" s="2741"/>
      <c r="C12" s="215"/>
      <c r="D12" s="439"/>
      <c r="E12" s="532"/>
      <c r="F12" s="532"/>
      <c r="G12" s="532"/>
      <c r="H12" s="532"/>
      <c r="I12" s="532"/>
      <c r="J12" s="532"/>
      <c r="L12" s="929"/>
      <c r="M12" s="157"/>
      <c r="N12" s="929"/>
      <c r="O12" s="929"/>
      <c r="P12" s="137"/>
      <c r="Q12" s="137"/>
      <c r="R12" s="137"/>
      <c r="S12" s="137"/>
      <c r="T12" s="137"/>
    </row>
    <row r="13" spans="1:22" ht="15" customHeight="1">
      <c r="A13" s="2736" t="str">
        <f t="shared" ref="A13:A18" si="0">IF(Langue=0,L13,M13)</f>
        <v>Balance at Beginning</v>
      </c>
      <c r="B13" s="2737"/>
      <c r="C13" s="440" t="s">
        <v>385</v>
      </c>
      <c r="D13" s="1336"/>
      <c r="E13" s="1329"/>
      <c r="F13" s="1329"/>
      <c r="G13" s="1329"/>
      <c r="H13" s="1329"/>
      <c r="I13" s="1329"/>
      <c r="J13" s="1283">
        <f t="shared" ref="J13:J18" si="1">SUM(D13:I13)</f>
        <v>0</v>
      </c>
      <c r="L13" s="929" t="s">
        <v>682</v>
      </c>
      <c r="M13" s="133" t="s">
        <v>2301</v>
      </c>
      <c r="P13" s="138"/>
      <c r="Q13" s="138"/>
      <c r="R13" s="138"/>
      <c r="S13" s="138"/>
      <c r="T13" s="138"/>
    </row>
    <row r="14" spans="1:22" ht="15" customHeight="1">
      <c r="A14" s="2736" t="str">
        <f t="shared" si="0"/>
        <v>Business Acquisitions</v>
      </c>
      <c r="B14" s="2737"/>
      <c r="C14" s="440" t="s">
        <v>194</v>
      </c>
      <c r="D14" s="1336"/>
      <c r="E14" s="1329"/>
      <c r="F14" s="1329"/>
      <c r="G14" s="1329"/>
      <c r="H14" s="1329"/>
      <c r="I14" s="1329"/>
      <c r="J14" s="1283">
        <f t="shared" si="1"/>
        <v>0</v>
      </c>
      <c r="L14" s="929" t="s">
        <v>683</v>
      </c>
      <c r="M14" s="133" t="s">
        <v>1462</v>
      </c>
    </row>
    <row r="15" spans="1:22" ht="15" customHeight="1">
      <c r="A15" s="2736" t="str">
        <f t="shared" si="0"/>
        <v>Disposal/Write-down</v>
      </c>
      <c r="B15" s="2737"/>
      <c r="C15" s="440" t="s">
        <v>195</v>
      </c>
      <c r="D15" s="1336"/>
      <c r="E15" s="1329"/>
      <c r="F15" s="1329"/>
      <c r="G15" s="1329"/>
      <c r="H15" s="1329"/>
      <c r="I15" s="1329"/>
      <c r="J15" s="1283">
        <f t="shared" si="1"/>
        <v>0</v>
      </c>
      <c r="L15" s="929" t="s">
        <v>684</v>
      </c>
      <c r="M15" s="133" t="s">
        <v>2302</v>
      </c>
    </row>
    <row r="16" spans="1:22" ht="15" customHeight="1">
      <c r="A16" s="2736" t="str">
        <f t="shared" si="0"/>
        <v>Impairment</v>
      </c>
      <c r="B16" s="2737"/>
      <c r="C16" s="440" t="s">
        <v>200</v>
      </c>
      <c r="D16" s="1336"/>
      <c r="E16" s="1329"/>
      <c r="F16" s="1329"/>
      <c r="G16" s="1329"/>
      <c r="H16" s="1329"/>
      <c r="I16" s="1329"/>
      <c r="J16" s="1283">
        <f t="shared" si="1"/>
        <v>0</v>
      </c>
      <c r="L16" s="929" t="s">
        <v>685</v>
      </c>
      <c r="M16" s="133" t="s">
        <v>1731</v>
      </c>
    </row>
    <row r="17" spans="1:13" ht="15" customHeight="1">
      <c r="A17" s="2736" t="str">
        <f t="shared" si="0"/>
        <v>Other</v>
      </c>
      <c r="B17" s="2737"/>
      <c r="C17" s="440" t="s">
        <v>347</v>
      </c>
      <c r="D17" s="1336"/>
      <c r="E17" s="1329"/>
      <c r="F17" s="1329"/>
      <c r="G17" s="1329"/>
      <c r="H17" s="1329"/>
      <c r="I17" s="1329"/>
      <c r="J17" s="1283">
        <f t="shared" si="1"/>
        <v>0</v>
      </c>
      <c r="L17" s="929" t="s">
        <v>41</v>
      </c>
      <c r="M17" s="133" t="s">
        <v>1152</v>
      </c>
    </row>
    <row r="18" spans="1:13" ht="22.5" customHeight="1">
      <c r="A18" s="2731" t="str">
        <f t="shared" si="0"/>
        <v>BALANCE AT END</v>
      </c>
      <c r="B18" s="2732"/>
      <c r="C18" s="441" t="s">
        <v>386</v>
      </c>
      <c r="D18" s="1337">
        <f t="shared" ref="D18:I18" si="2">SUM(D13,D14,D17-SUM(D15:D16))</f>
        <v>0</v>
      </c>
      <c r="E18" s="1331">
        <f t="shared" si="2"/>
        <v>0</v>
      </c>
      <c r="F18" s="1331">
        <f t="shared" si="2"/>
        <v>0</v>
      </c>
      <c r="G18" s="1331">
        <f t="shared" si="2"/>
        <v>0</v>
      </c>
      <c r="H18" s="1331">
        <f t="shared" si="2"/>
        <v>0</v>
      </c>
      <c r="I18" s="1331">
        <f t="shared" si="2"/>
        <v>0</v>
      </c>
      <c r="J18" s="1583">
        <f t="shared" si="1"/>
        <v>0</v>
      </c>
      <c r="L18" s="929" t="s">
        <v>692</v>
      </c>
      <c r="M18" s="166" t="s">
        <v>1461</v>
      </c>
    </row>
    <row r="19" spans="1:13">
      <c r="A19" s="442"/>
      <c r="B19" s="59"/>
      <c r="C19" s="60"/>
      <c r="D19" s="61"/>
      <c r="E19" s="61"/>
      <c r="F19" s="61"/>
      <c r="G19" s="61"/>
      <c r="H19" s="61"/>
      <c r="I19" s="61"/>
      <c r="J19" s="443"/>
      <c r="L19" s="929"/>
      <c r="M19" s="929"/>
    </row>
    <row r="20" spans="1:13">
      <c r="A20" s="970"/>
      <c r="B20" s="971"/>
      <c r="C20" s="971"/>
      <c r="D20" s="971"/>
      <c r="E20" s="971"/>
      <c r="F20" s="971"/>
      <c r="G20" s="971"/>
      <c r="H20" s="971"/>
      <c r="I20" s="971"/>
      <c r="J20" s="972"/>
      <c r="L20" s="929"/>
      <c r="M20" s="929"/>
    </row>
    <row r="21" spans="1:13">
      <c r="A21" s="337"/>
      <c r="J21" s="444"/>
      <c r="L21" s="929"/>
      <c r="M21" s="929"/>
    </row>
    <row r="22" spans="1:13">
      <c r="A22" s="337"/>
      <c r="J22" s="444"/>
    </row>
    <row r="23" spans="1:13">
      <c r="A23" s="337"/>
      <c r="J23" s="444"/>
    </row>
    <row r="24" spans="1:13">
      <c r="A24" s="337"/>
      <c r="J24" s="444"/>
    </row>
    <row r="25" spans="1:13">
      <c r="A25" s="337"/>
      <c r="J25" s="444"/>
    </row>
    <row r="26" spans="1:13">
      <c r="A26" s="337"/>
      <c r="J26" s="444"/>
    </row>
    <row r="27" spans="1:13">
      <c r="A27" s="337"/>
      <c r="J27" s="444"/>
    </row>
    <row r="28" spans="1:13">
      <c r="A28" s="337"/>
      <c r="J28" s="444"/>
    </row>
    <row r="29" spans="1:13">
      <c r="A29" s="337"/>
      <c r="J29" s="444"/>
    </row>
    <row r="30" spans="1:13">
      <c r="A30" s="337"/>
      <c r="J30" s="444"/>
    </row>
    <row r="31" spans="1:13">
      <c r="A31" s="337"/>
      <c r="J31" s="444"/>
    </row>
    <row r="32" spans="1:13">
      <c r="A32" s="337"/>
      <c r="J32" s="444"/>
    </row>
    <row r="33" spans="1:10">
      <c r="A33" s="337"/>
      <c r="J33" s="444"/>
    </row>
    <row r="34" spans="1:10">
      <c r="A34" s="337"/>
      <c r="J34" s="444"/>
    </row>
    <row r="35" spans="1:10">
      <c r="A35" s="337"/>
      <c r="J35" s="444"/>
    </row>
    <row r="36" spans="1:10">
      <c r="A36" s="337"/>
      <c r="J36" s="444"/>
    </row>
    <row r="37" spans="1:10">
      <c r="A37" s="337"/>
      <c r="J37" s="444"/>
    </row>
    <row r="38" spans="1:10">
      <c r="A38" s="337"/>
      <c r="J38" s="444"/>
    </row>
    <row r="39" spans="1:10">
      <c r="A39" s="337"/>
      <c r="J39" s="444"/>
    </row>
    <row r="40" spans="1:10">
      <c r="A40" s="337"/>
      <c r="J40" s="444"/>
    </row>
    <row r="41" spans="1:10">
      <c r="A41" s="337"/>
      <c r="J41" s="444"/>
    </row>
    <row r="42" spans="1:10">
      <c r="A42" s="337"/>
      <c r="J42" s="444"/>
    </row>
    <row r="43" spans="1:10">
      <c r="A43" s="337"/>
      <c r="J43" s="444"/>
    </row>
    <row r="44" spans="1:10">
      <c r="A44" s="2733">
        <f>+'1630'!A61:K61+1</f>
        <v>54</v>
      </c>
      <c r="B44" s="1842"/>
      <c r="C44" s="1842"/>
      <c r="D44" s="1842"/>
      <c r="E44" s="1842"/>
      <c r="F44" s="1842"/>
      <c r="G44" s="1842"/>
      <c r="H44" s="1842"/>
      <c r="I44" s="1842"/>
      <c r="J44" s="1843"/>
    </row>
  </sheetData>
  <sheetProtection algorithmName="SHA-512" hashValue="AywvPor5THyDDldgA5iwVv2kFkUpj/WmkD/w+4zKnlNNW/Gf8zvEP/x48MwqpvDpuQxs4XlH7TWyaoXy8LxJcQ==" saltValue="D7NuNcS21iwDZD7ouJ3U/Q==" spinCount="100000" sheet="1" objects="1" scenarios="1"/>
  <mergeCells count="27">
    <mergeCell ref="R8:R9"/>
    <mergeCell ref="S8:S9"/>
    <mergeCell ref="T8:T9"/>
    <mergeCell ref="A1:H1"/>
    <mergeCell ref="F8:F9"/>
    <mergeCell ref="P8:P9"/>
    <mergeCell ref="Q8:Q9"/>
    <mergeCell ref="J8:J9"/>
    <mergeCell ref="A2:J2"/>
    <mergeCell ref="A5:J5"/>
    <mergeCell ref="A7:J7"/>
    <mergeCell ref="A3:J3"/>
    <mergeCell ref="A4:J4"/>
    <mergeCell ref="A6:J6"/>
    <mergeCell ref="A18:B18"/>
    <mergeCell ref="A44:J44"/>
    <mergeCell ref="I8:I9"/>
    <mergeCell ref="A13:B13"/>
    <mergeCell ref="A14:B14"/>
    <mergeCell ref="H8:H9"/>
    <mergeCell ref="G8:G9"/>
    <mergeCell ref="D8:D9"/>
    <mergeCell ref="E8:E9"/>
    <mergeCell ref="A15:B15"/>
    <mergeCell ref="A17:B17"/>
    <mergeCell ref="A16:B16"/>
    <mergeCell ref="A8:B12"/>
  </mergeCells>
  <hyperlinks>
    <hyperlink ref="J18" location="_P100163501" tooltip="Bilan - Ligne 1635 \ Balance Sheet - Line 1635" display="_100_1635_01" xr:uid="{00000000-0004-0000-2900-000000000000}"/>
  </hyperlinks>
  <printOptions horizontalCentered="1"/>
  <pageMargins left="0.39370078740157499" right="0.39370078740157499" top="1.1105511811023601" bottom="0.59055118110236204" header="0.31496062992126" footer="0"/>
  <pageSetup scale="7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00000000-000E-0000-2900-000004000000}">
            <xm:f>'\_D_Adj_Norm_Pru_Prat_Comm\_Normes\FORMULAIRES\COOPERATIVES\ÉTATS FINANCIERS\2016_T1\Documents finaux\[FORM_EA_COOP_V2.xlsx]Feuil1'!#REF!=0</xm:f>
            <x14:dxf>
              <font>
                <color theme="0"/>
              </font>
            </x14:dxf>
          </x14:cfRule>
          <xm:sqref>A3:F3</xm:sqref>
        </x14:conditionalFormatting>
        <x14:conditionalFormatting xmlns:xm="http://schemas.microsoft.com/office/excel/2006/main">
          <x14:cfRule type="expression" priority="2" id="{00000000-000E-0000-2900-000002000000}">
            <xm:f>'\_D_Adj_Norm_Pru_Prat_Comm\_Normes\FORMULAIRES\COOPERATIVES\ÉTATS FINANCIERS\2016_T1\Documents finaux\[FORM_EA_COOP_V2.xlsx]Feuil1'!#REF!=0</xm:f>
            <x14:dxf>
              <font>
                <color theme="0"/>
              </font>
            </x14:dxf>
          </x14:cfRule>
          <xm:sqref>A2</xm:sqref>
        </x14:conditionalFormatting>
        <x14:conditionalFormatting xmlns:xm="http://schemas.microsoft.com/office/excel/2006/main">
          <x14:cfRule type="expression" priority="1" id="{00000000-000E-0000-2900-000001000000}">
            <xm:f>'\_D_Adj_Norm_Pru_Prat_Comm\_Normes\FORMULAIRES\COOPERATIVES\ÉTATS FINANCIERS\2016_T1\Documents finaux\[FORM_EA_COOP_V2.xlsx]Feuil1'!#REF!=0</xm:f>
            <x14:dxf>
              <font>
                <color theme="0"/>
              </font>
            </x14:dxf>
          </x14:cfRule>
          <xm:sqref>A5:F5</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euil73">
    <tabColor theme="6" tint="0.39997558519241921"/>
  </sheetPr>
  <dimension ref="A1:CG35"/>
  <sheetViews>
    <sheetView zoomScale="90" zoomScaleNormal="90" workbookViewId="0">
      <selection activeCell="E27" sqref="E27"/>
    </sheetView>
  </sheetViews>
  <sheetFormatPr baseColWidth="10" defaultColWidth="0" defaultRowHeight="15.75" outlineLevelCol="1"/>
  <cols>
    <col min="1" max="1" width="16.7109375" style="62" customWidth="1"/>
    <col min="2" max="2" width="11.28515625" style="62" customWidth="1"/>
    <col min="3" max="3" width="5.28515625" style="62" customWidth="1"/>
    <col min="4" max="4" width="12.42578125" style="62" customWidth="1"/>
    <col min="5" max="6" width="14.7109375" style="62" customWidth="1"/>
    <col min="7" max="7" width="12.5703125" style="62" customWidth="1"/>
    <col min="8" max="11" width="13.42578125" style="62" customWidth="1"/>
    <col min="12" max="12" width="19.28515625" style="62" customWidth="1"/>
    <col min="13" max="13" width="1.42578125" style="62" customWidth="1"/>
    <col min="14" max="14" width="31.5703125" style="929" hidden="1" customWidth="1" outlineLevel="1"/>
    <col min="15" max="15" width="29.5703125" style="929" hidden="1" customWidth="1" outlineLevel="1"/>
    <col min="16" max="16" width="11.42578125" style="62" hidden="1" customWidth="1" collapsed="1"/>
    <col min="17" max="85" width="11.42578125" style="62" hidden="1" customWidth="1"/>
    <col min="86" max="16384" width="0.5703125" style="62" hidden="1"/>
  </cols>
  <sheetData>
    <row r="1" spans="1:15" ht="24" customHeight="1">
      <c r="A1" s="2652" t="str">
        <f>Identification!A14</f>
        <v>QUÉBEC CHARTERED COMPANY</v>
      </c>
      <c r="B1" s="2653"/>
      <c r="C1" s="2653"/>
      <c r="D1" s="2653"/>
      <c r="E1" s="2653"/>
      <c r="F1" s="2653"/>
      <c r="G1" s="2653"/>
      <c r="H1" s="2653"/>
      <c r="I1" s="2653"/>
      <c r="J1" s="2653"/>
      <c r="K1" s="951"/>
      <c r="L1" s="232" t="str">
        <f>Identification!A15</f>
        <v>ANNUAL STATEMENT</v>
      </c>
    </row>
    <row r="2" spans="1:15">
      <c r="A2" s="2763" t="str">
        <f>IF(Langue=0,"ANNEXE "&amp;'T des M - T of C'!A54,"SCHEDULE "&amp;'T des M - T of C'!A54)</f>
        <v>SCHEDULE 1640</v>
      </c>
      <c r="B2" s="2764"/>
      <c r="C2" s="2764"/>
      <c r="D2" s="2764"/>
      <c r="E2" s="2764"/>
      <c r="F2" s="2764"/>
      <c r="G2" s="2764"/>
      <c r="H2" s="2764"/>
      <c r="I2" s="2764"/>
      <c r="J2" s="2764"/>
      <c r="K2" s="2764"/>
      <c r="L2" s="2765"/>
    </row>
    <row r="3" spans="1:15" s="338" customFormat="1" ht="22.5" customHeight="1">
      <c r="A3" s="1940">
        <f>'300'!A3:G3</f>
        <v>0</v>
      </c>
      <c r="B3" s="1941"/>
      <c r="C3" s="1941"/>
      <c r="D3" s="1941"/>
      <c r="E3" s="1941"/>
      <c r="F3" s="1941"/>
      <c r="G3" s="1941"/>
      <c r="H3" s="1941"/>
      <c r="I3" s="1941"/>
      <c r="J3" s="1941"/>
      <c r="K3" s="1941"/>
      <c r="L3" s="1942"/>
      <c r="N3" s="929"/>
      <c r="O3" s="929"/>
    </row>
    <row r="4" spans="1:15" s="338" customFormat="1" ht="22.5" customHeight="1">
      <c r="A4" s="1767" t="str">
        <f>UPPER('T des M - T of C'!B54)</f>
        <v>INTANGIBLE FIXED ASSETS </v>
      </c>
      <c r="B4" s="1768"/>
      <c r="C4" s="1768"/>
      <c r="D4" s="1768"/>
      <c r="E4" s="1768"/>
      <c r="F4" s="1768"/>
      <c r="G4" s="1768"/>
      <c r="H4" s="1768"/>
      <c r="I4" s="1768"/>
      <c r="J4" s="1768"/>
      <c r="K4" s="1768"/>
      <c r="L4" s="1769"/>
      <c r="N4" s="929"/>
      <c r="O4" s="929"/>
    </row>
    <row r="5" spans="1:15" s="338" customFormat="1" ht="22.5" customHeight="1">
      <c r="A5" s="1946" t="str">
        <f>IF(Langue=0,"au "&amp;Identification!J19,"As at "&amp;Identification!J19)</f>
        <v xml:space="preserve">As at </v>
      </c>
      <c r="B5" s="1947"/>
      <c r="C5" s="1947"/>
      <c r="D5" s="1947"/>
      <c r="E5" s="1947"/>
      <c r="F5" s="1947"/>
      <c r="G5" s="1947"/>
      <c r="H5" s="1947"/>
      <c r="I5" s="1947"/>
      <c r="J5" s="1947"/>
      <c r="K5" s="1947"/>
      <c r="L5" s="1948"/>
      <c r="N5" s="929"/>
      <c r="O5" s="929"/>
    </row>
    <row r="6" spans="1:15" s="138" customFormat="1">
      <c r="A6" s="2766" t="str">
        <f>IF(Langue=0,N6,O6)</f>
        <v>($000)</v>
      </c>
      <c r="B6" s="2767"/>
      <c r="C6" s="2767"/>
      <c r="D6" s="2767"/>
      <c r="E6" s="2767"/>
      <c r="F6" s="2767"/>
      <c r="G6" s="2767"/>
      <c r="H6" s="2767"/>
      <c r="I6" s="2767"/>
      <c r="J6" s="2767"/>
      <c r="K6" s="2767"/>
      <c r="L6" s="2768"/>
      <c r="N6" s="929" t="s">
        <v>325</v>
      </c>
      <c r="O6" s="157" t="s">
        <v>970</v>
      </c>
    </row>
    <row r="7" spans="1:15" ht="11.25" customHeight="1">
      <c r="A7" s="2091"/>
      <c r="B7" s="2092"/>
      <c r="C7" s="2092"/>
      <c r="D7" s="2092"/>
      <c r="E7" s="2092"/>
      <c r="F7" s="2092"/>
      <c r="G7" s="2092"/>
      <c r="H7" s="2092"/>
      <c r="I7" s="2092"/>
      <c r="J7" s="2092"/>
      <c r="K7" s="2092"/>
      <c r="L7" s="2093"/>
      <c r="O7" s="157"/>
    </row>
    <row r="8" spans="1:15" s="138" customFormat="1" ht="24.75" customHeight="1">
      <c r="A8" s="2289" t="str">
        <f>IF(Langue=0,N8,O8)</f>
        <v>COST</v>
      </c>
      <c r="B8" s="2290"/>
      <c r="C8" s="627"/>
      <c r="D8" s="2752" t="str">
        <f>IF(Langue=0,N11,O11)</f>
        <v>Software Purchased</v>
      </c>
      <c r="E8" s="2752" t="str">
        <f>IF(Langue=0,N12,O12)</f>
        <v>Internally Developed Software</v>
      </c>
      <c r="F8" s="2752" t="str">
        <f>IF(Langue=0,N13,O13)</f>
        <v>Customer Relationship</v>
      </c>
      <c r="G8" s="2752" t="str">
        <f>IF(Langue=0,N14,O14)</f>
        <v>Trademark and Licences</v>
      </c>
      <c r="H8" s="2754" t="str">
        <f>IF(Langue=0,N15,O15)</f>
        <v>Specify sector</v>
      </c>
      <c r="I8" s="2754" t="str">
        <f>H8</f>
        <v>Specify sector</v>
      </c>
      <c r="J8" s="2754" t="str">
        <f>I8</f>
        <v>Specify sector</v>
      </c>
      <c r="K8" s="2754" t="str">
        <f>J8</f>
        <v>Specify sector</v>
      </c>
      <c r="L8" s="2752" t="s">
        <v>53</v>
      </c>
      <c r="N8" s="950" t="s">
        <v>686</v>
      </c>
      <c r="O8" s="174" t="s">
        <v>1459</v>
      </c>
    </row>
    <row r="9" spans="1:15" s="138" customFormat="1" ht="24.75" customHeight="1">
      <c r="A9" s="1896"/>
      <c r="B9" s="1897"/>
      <c r="C9" s="533"/>
      <c r="D9" s="2752"/>
      <c r="E9" s="2752"/>
      <c r="F9" s="2752"/>
      <c r="G9" s="2752"/>
      <c r="H9" s="2755"/>
      <c r="I9" s="2755"/>
      <c r="J9" s="2755"/>
      <c r="K9" s="2755"/>
      <c r="L9" s="2752"/>
    </row>
    <row r="10" spans="1:15" s="138" customFormat="1" ht="9.75" customHeight="1">
      <c r="A10" s="1896"/>
      <c r="B10" s="1897"/>
      <c r="C10" s="533"/>
      <c r="D10" s="2208"/>
      <c r="E10" s="2208"/>
      <c r="F10" s="2208"/>
      <c r="G10" s="2208"/>
      <c r="H10" s="534" t="s">
        <v>380</v>
      </c>
      <c r="I10" s="534" t="s">
        <v>381</v>
      </c>
      <c r="J10" s="534" t="s">
        <v>382</v>
      </c>
      <c r="K10" s="534" t="s">
        <v>383</v>
      </c>
      <c r="L10" s="2208"/>
    </row>
    <row r="11" spans="1:15" s="138" customFormat="1" ht="38.25" customHeight="1">
      <c r="A11" s="1896"/>
      <c r="B11" s="1897"/>
      <c r="C11" s="535" t="s">
        <v>196</v>
      </c>
      <c r="D11" s="2208"/>
      <c r="E11" s="2208"/>
      <c r="F11" s="2208"/>
      <c r="G11" s="2753"/>
      <c r="H11" s="1333"/>
      <c r="I11" s="1333"/>
      <c r="J11" s="1333"/>
      <c r="K11" s="1339"/>
      <c r="L11" s="2756"/>
      <c r="N11" s="928" t="s">
        <v>687</v>
      </c>
      <c r="O11" s="398" t="s">
        <v>1732</v>
      </c>
    </row>
    <row r="12" spans="1:15" s="138" customFormat="1" ht="15" customHeight="1">
      <c r="A12" s="2740"/>
      <c r="B12" s="2741"/>
      <c r="C12" s="216"/>
      <c r="D12" s="532" t="s">
        <v>377</v>
      </c>
      <c r="E12" s="532" t="s">
        <v>376</v>
      </c>
      <c r="F12" s="532" t="s">
        <v>378</v>
      </c>
      <c r="G12" s="532" t="s">
        <v>379</v>
      </c>
      <c r="H12" s="532" t="s">
        <v>380</v>
      </c>
      <c r="I12" s="532" t="s">
        <v>381</v>
      </c>
      <c r="J12" s="532" t="s">
        <v>382</v>
      </c>
      <c r="K12" s="532" t="s">
        <v>383</v>
      </c>
      <c r="L12" s="532" t="s">
        <v>384</v>
      </c>
      <c r="N12" s="928" t="s">
        <v>688</v>
      </c>
      <c r="O12" s="398" t="s">
        <v>2363</v>
      </c>
    </row>
    <row r="13" spans="1:15" ht="15" customHeight="1">
      <c r="A13" s="2757" t="str">
        <f t="shared" ref="A13:A19" si="0">IF(Langue=0,N16,O16)</f>
        <v>Balance at Beginning</v>
      </c>
      <c r="B13" s="2757"/>
      <c r="C13" s="441" t="s">
        <v>385</v>
      </c>
      <c r="D13" s="1340"/>
      <c r="E13" s="1329"/>
      <c r="F13" s="1329"/>
      <c r="G13" s="1329"/>
      <c r="H13" s="1329"/>
      <c r="I13" s="1329"/>
      <c r="J13" s="1329"/>
      <c r="K13" s="1329"/>
      <c r="L13" s="1283">
        <f>SUM(D13:K13)</f>
        <v>0</v>
      </c>
      <c r="N13" s="928" t="s">
        <v>689</v>
      </c>
      <c r="O13" s="398" t="s">
        <v>2364</v>
      </c>
    </row>
    <row r="14" spans="1:15" ht="15" customHeight="1">
      <c r="A14" s="2757" t="str">
        <f t="shared" si="0"/>
        <v>Acquisitions</v>
      </c>
      <c r="B14" s="2757"/>
      <c r="C14" s="441" t="s">
        <v>194</v>
      </c>
      <c r="D14" s="1340"/>
      <c r="E14" s="1329"/>
      <c r="F14" s="1329"/>
      <c r="G14" s="1329"/>
      <c r="H14" s="1329"/>
      <c r="I14" s="1329"/>
      <c r="J14" s="1329"/>
      <c r="K14" s="1329"/>
      <c r="L14" s="1283">
        <f>SUM(D14:K14)</f>
        <v>0</v>
      </c>
      <c r="N14" s="928" t="s">
        <v>690</v>
      </c>
      <c r="O14" s="398" t="s">
        <v>2365</v>
      </c>
    </row>
    <row r="15" spans="1:15" ht="15" customHeight="1">
      <c r="A15" s="2757" t="str">
        <f t="shared" si="0"/>
        <v>Business Acquisitions</v>
      </c>
      <c r="B15" s="2757"/>
      <c r="C15" s="441" t="s">
        <v>195</v>
      </c>
      <c r="D15" s="1340"/>
      <c r="E15" s="1329"/>
      <c r="F15" s="1329"/>
      <c r="G15" s="1329"/>
      <c r="H15" s="1329"/>
      <c r="I15" s="1329"/>
      <c r="J15" s="1329"/>
      <c r="K15" s="1329"/>
      <c r="L15" s="1283">
        <f>SUM(D15:K15)</f>
        <v>0</v>
      </c>
      <c r="N15" s="1019" t="s">
        <v>705</v>
      </c>
      <c r="O15" s="639" t="s">
        <v>2300</v>
      </c>
    </row>
    <row r="16" spans="1:15" ht="15" customHeight="1">
      <c r="A16" s="2757" t="str">
        <f t="shared" si="0"/>
        <v>Disposal/Write-down</v>
      </c>
      <c r="B16" s="2757"/>
      <c r="C16" s="441" t="s">
        <v>200</v>
      </c>
      <c r="D16" s="1340"/>
      <c r="E16" s="1329"/>
      <c r="F16" s="1329"/>
      <c r="G16" s="1329"/>
      <c r="H16" s="1329"/>
      <c r="I16" s="1329"/>
      <c r="J16" s="1329"/>
      <c r="K16" s="1329"/>
      <c r="L16" s="1283">
        <f>SUM(D16:K16)</f>
        <v>0</v>
      </c>
      <c r="N16" s="929" t="s">
        <v>682</v>
      </c>
      <c r="O16" s="157" t="s">
        <v>2301</v>
      </c>
    </row>
    <row r="17" spans="1:15" ht="15" customHeight="1">
      <c r="A17" s="2757" t="str">
        <f t="shared" si="0"/>
        <v>Other</v>
      </c>
      <c r="B17" s="2757"/>
      <c r="C17" s="441" t="s">
        <v>347</v>
      </c>
      <c r="D17" s="1340"/>
      <c r="E17" s="1329"/>
      <c r="F17" s="1329"/>
      <c r="G17" s="1329"/>
      <c r="H17" s="1329"/>
      <c r="I17" s="1329"/>
      <c r="J17" s="1329"/>
      <c r="K17" s="1329"/>
      <c r="L17" s="1283">
        <f>SUM(D17:K17)</f>
        <v>0</v>
      </c>
      <c r="N17" s="929" t="s">
        <v>655</v>
      </c>
      <c r="O17" s="157" t="s">
        <v>655</v>
      </c>
    </row>
    <row r="18" spans="1:15" ht="22.5" customHeight="1">
      <c r="A18" s="2731" t="str">
        <f t="shared" si="0"/>
        <v>BALANCE AT END</v>
      </c>
      <c r="B18" s="2732"/>
      <c r="C18" s="441" t="s">
        <v>386</v>
      </c>
      <c r="D18" s="1280">
        <f>SUM(D17,D15,D14,D13)-D16</f>
        <v>0</v>
      </c>
      <c r="E18" s="1280">
        <f t="shared" ref="E18:L18" si="1">SUM(E17,E15,E14,E13)-E16</f>
        <v>0</v>
      </c>
      <c r="F18" s="1280">
        <f t="shared" si="1"/>
        <v>0</v>
      </c>
      <c r="G18" s="1280">
        <f t="shared" si="1"/>
        <v>0</v>
      </c>
      <c r="H18" s="1280">
        <f t="shared" si="1"/>
        <v>0</v>
      </c>
      <c r="I18" s="1280">
        <f t="shared" si="1"/>
        <v>0</v>
      </c>
      <c r="J18" s="1280">
        <f t="shared" si="1"/>
        <v>0</v>
      </c>
      <c r="K18" s="1280">
        <f t="shared" si="1"/>
        <v>0</v>
      </c>
      <c r="L18" s="1281">
        <f t="shared" si="1"/>
        <v>0</v>
      </c>
      <c r="N18" s="929" t="s">
        <v>683</v>
      </c>
      <c r="O18" s="157" t="s">
        <v>1462</v>
      </c>
    </row>
    <row r="19" spans="1:15" ht="24" customHeight="1">
      <c r="A19" s="2289" t="str">
        <f t="shared" si="0"/>
        <v>ACCUMULATED AMORTIZATION</v>
      </c>
      <c r="B19" s="2290"/>
      <c r="C19" s="627"/>
      <c r="D19" s="2758" t="str">
        <f t="shared" ref="D19:K19" si="2">D8</f>
        <v>Software Purchased</v>
      </c>
      <c r="E19" s="2758" t="str">
        <f t="shared" si="2"/>
        <v>Internally Developed Software</v>
      </c>
      <c r="F19" s="2758" t="str">
        <f t="shared" si="2"/>
        <v>Customer Relationship</v>
      </c>
      <c r="G19" s="2758" t="str">
        <f t="shared" si="2"/>
        <v>Trademark and Licences</v>
      </c>
      <c r="H19" s="2758" t="str">
        <f t="shared" si="2"/>
        <v>Specify sector</v>
      </c>
      <c r="I19" s="2758" t="str">
        <f t="shared" si="2"/>
        <v>Specify sector</v>
      </c>
      <c r="J19" s="2758" t="str">
        <f t="shared" si="2"/>
        <v>Specify sector</v>
      </c>
      <c r="K19" s="2758" t="str">
        <f t="shared" si="2"/>
        <v>Specify sector</v>
      </c>
      <c r="L19" s="2229" t="s">
        <v>53</v>
      </c>
      <c r="N19" s="929" t="s">
        <v>684</v>
      </c>
      <c r="O19" s="133" t="s">
        <v>2302</v>
      </c>
    </row>
    <row r="20" spans="1:15" ht="24" customHeight="1">
      <c r="A20" s="1896"/>
      <c r="B20" s="1897"/>
      <c r="C20" s="533"/>
      <c r="D20" s="2754"/>
      <c r="E20" s="2754"/>
      <c r="F20" s="2754"/>
      <c r="G20" s="2754"/>
      <c r="H20" s="2755"/>
      <c r="I20" s="2755"/>
      <c r="J20" s="2755"/>
      <c r="K20" s="2755"/>
      <c r="L20" s="2752"/>
      <c r="N20" s="929" t="s">
        <v>41</v>
      </c>
      <c r="O20" s="157" t="s">
        <v>1152</v>
      </c>
    </row>
    <row r="21" spans="1:15" ht="10.5" customHeight="1">
      <c r="A21" s="1896"/>
      <c r="B21" s="1897"/>
      <c r="C21" s="533"/>
      <c r="D21" s="2754"/>
      <c r="E21" s="2754"/>
      <c r="F21" s="2754"/>
      <c r="G21" s="2754"/>
      <c r="H21" s="534" t="s">
        <v>171</v>
      </c>
      <c r="I21" s="534" t="s">
        <v>172</v>
      </c>
      <c r="J21" s="534" t="s">
        <v>206</v>
      </c>
      <c r="K21" s="534" t="s">
        <v>207</v>
      </c>
      <c r="L21" s="2752"/>
      <c r="N21" s="929" t="s">
        <v>692</v>
      </c>
      <c r="O21" s="157" t="s">
        <v>1461</v>
      </c>
    </row>
    <row r="22" spans="1:15" ht="48" customHeight="1">
      <c r="A22" s="1896"/>
      <c r="B22" s="1897"/>
      <c r="C22" s="533">
        <v>100</v>
      </c>
      <c r="D22" s="2755"/>
      <c r="E22" s="2755"/>
      <c r="F22" s="2755"/>
      <c r="G22" s="2760"/>
      <c r="H22" s="1333"/>
      <c r="I22" s="1333"/>
      <c r="J22" s="1333"/>
      <c r="K22" s="1339"/>
      <c r="L22" s="2756"/>
      <c r="N22" s="929" t="s">
        <v>691</v>
      </c>
      <c r="O22" s="157" t="s">
        <v>1463</v>
      </c>
    </row>
    <row r="23" spans="1:15">
      <c r="A23" s="2740"/>
      <c r="B23" s="2741"/>
      <c r="C23" s="216"/>
      <c r="D23" s="532" t="s">
        <v>164</v>
      </c>
      <c r="E23" s="532" t="s">
        <v>145</v>
      </c>
      <c r="F23" s="532" t="s">
        <v>149</v>
      </c>
      <c r="G23" s="532" t="s">
        <v>150</v>
      </c>
      <c r="H23" s="532" t="s">
        <v>171</v>
      </c>
      <c r="I23" s="532" t="s">
        <v>172</v>
      </c>
      <c r="J23" s="532" t="s">
        <v>206</v>
      </c>
      <c r="K23" s="532" t="s">
        <v>207</v>
      </c>
      <c r="L23" s="532" t="s">
        <v>208</v>
      </c>
      <c r="O23" s="157"/>
    </row>
    <row r="24" spans="1:15" ht="15" customHeight="1">
      <c r="A24" s="2759" t="str">
        <f>A13</f>
        <v>Balance at Beginning</v>
      </c>
      <c r="B24" s="2759"/>
      <c r="C24" s="441" t="s">
        <v>390</v>
      </c>
      <c r="D24" s="1340"/>
      <c r="E24" s="1329"/>
      <c r="F24" s="1329"/>
      <c r="G24" s="1329"/>
      <c r="H24" s="1329"/>
      <c r="I24" s="1329"/>
      <c r="J24" s="1329"/>
      <c r="K24" s="1329"/>
      <c r="L24" s="1283">
        <f>SUM(D24:K24)</f>
        <v>0</v>
      </c>
      <c r="O24" s="157"/>
    </row>
    <row r="25" spans="1:15" ht="15" customHeight="1">
      <c r="A25" s="2759" t="str">
        <f>IF(Langue=0,N25,O25)</f>
        <v>Amortization</v>
      </c>
      <c r="B25" s="2759"/>
      <c r="C25" s="441" t="s">
        <v>606</v>
      </c>
      <c r="D25" s="1340"/>
      <c r="E25" s="1329"/>
      <c r="F25" s="1329"/>
      <c r="G25" s="1329"/>
      <c r="H25" s="1329"/>
      <c r="I25" s="1329"/>
      <c r="J25" s="1329"/>
      <c r="K25" s="1329"/>
      <c r="L25" s="1283">
        <f>SUM(D25:K25)</f>
        <v>0</v>
      </c>
      <c r="N25" s="929" t="s">
        <v>657</v>
      </c>
      <c r="O25" s="157" t="s">
        <v>1464</v>
      </c>
    </row>
    <row r="26" spans="1:15" ht="15" customHeight="1">
      <c r="A26" s="2761" t="str">
        <f>A16</f>
        <v>Disposal/Write-down</v>
      </c>
      <c r="B26" s="2761"/>
      <c r="C26" s="441" t="s">
        <v>607</v>
      </c>
      <c r="D26" s="1340"/>
      <c r="E26" s="1329"/>
      <c r="F26" s="1329"/>
      <c r="G26" s="1329"/>
      <c r="H26" s="1329"/>
      <c r="I26" s="1329"/>
      <c r="J26" s="1329"/>
      <c r="K26" s="1329"/>
      <c r="L26" s="1283">
        <f>SUM(D26:K26)</f>
        <v>0</v>
      </c>
      <c r="O26" s="157"/>
    </row>
    <row r="27" spans="1:15" ht="15" customHeight="1">
      <c r="A27" s="2762" t="str">
        <f>A17</f>
        <v>Other</v>
      </c>
      <c r="B27" s="2762"/>
      <c r="C27" s="441" t="s">
        <v>608</v>
      </c>
      <c r="D27" s="1340"/>
      <c r="E27" s="1329"/>
      <c r="F27" s="1329"/>
      <c r="G27" s="1329"/>
      <c r="H27" s="1329"/>
      <c r="I27" s="1329"/>
      <c r="J27" s="1329"/>
      <c r="K27" s="1329"/>
      <c r="L27" s="1283">
        <f>SUM(D27:K27)</f>
        <v>0</v>
      </c>
      <c r="O27" s="157"/>
    </row>
    <row r="28" spans="1:15" ht="22.5" customHeight="1">
      <c r="A28" s="2750" t="str">
        <f>A18</f>
        <v>BALANCE AT END</v>
      </c>
      <c r="B28" s="2751"/>
      <c r="C28" s="441" t="s">
        <v>561</v>
      </c>
      <c r="D28" s="1282">
        <f>SUM(D24,D25,D27)-D26</f>
        <v>0</v>
      </c>
      <c r="E28" s="1282">
        <f>SUM(E24,E25,E27)-E26</f>
        <v>0</v>
      </c>
      <c r="F28" s="1282">
        <f t="shared" ref="F28:L28" si="3">SUM(F24,F25,F27)-F26</f>
        <v>0</v>
      </c>
      <c r="G28" s="1282">
        <f t="shared" si="3"/>
        <v>0</v>
      </c>
      <c r="H28" s="1282">
        <f t="shared" si="3"/>
        <v>0</v>
      </c>
      <c r="I28" s="1282">
        <f t="shared" si="3"/>
        <v>0</v>
      </c>
      <c r="J28" s="1282">
        <f t="shared" si="3"/>
        <v>0</v>
      </c>
      <c r="K28" s="1282">
        <f t="shared" si="3"/>
        <v>0</v>
      </c>
      <c r="L28" s="1283">
        <f t="shared" si="3"/>
        <v>0</v>
      </c>
      <c r="O28" s="157"/>
    </row>
    <row r="29" spans="1:15" ht="22.5" customHeight="1">
      <c r="A29" s="2731" t="str">
        <f>IF(Langue=0,N29,O29)</f>
        <v>NET BOOK VALUE</v>
      </c>
      <c r="B29" s="2732"/>
      <c r="C29" s="441" t="s">
        <v>651</v>
      </c>
      <c r="D29" s="1280">
        <f t="shared" ref="D29:L29" si="4">+D18-D28</f>
        <v>0</v>
      </c>
      <c r="E29" s="1280">
        <f t="shared" si="4"/>
        <v>0</v>
      </c>
      <c r="F29" s="1280">
        <f t="shared" si="4"/>
        <v>0</v>
      </c>
      <c r="G29" s="1280">
        <f t="shared" si="4"/>
        <v>0</v>
      </c>
      <c r="H29" s="1280">
        <f t="shared" si="4"/>
        <v>0</v>
      </c>
      <c r="I29" s="1280">
        <f t="shared" si="4"/>
        <v>0</v>
      </c>
      <c r="J29" s="1280">
        <f t="shared" si="4"/>
        <v>0</v>
      </c>
      <c r="K29" s="1280">
        <f t="shared" si="4"/>
        <v>0</v>
      </c>
      <c r="L29" s="1583">
        <f t="shared" si="4"/>
        <v>0</v>
      </c>
      <c r="N29" s="929" t="s">
        <v>693</v>
      </c>
      <c r="O29" s="157" t="s">
        <v>1465</v>
      </c>
    </row>
    <row r="30" spans="1:15">
      <c r="A30" s="337"/>
      <c r="D30" s="63"/>
      <c r="E30" s="63"/>
      <c r="F30" s="63"/>
      <c r="G30" s="63"/>
      <c r="H30" s="63"/>
      <c r="I30" s="63"/>
      <c r="J30" s="63"/>
      <c r="K30" s="63"/>
      <c r="L30" s="445"/>
    </row>
    <row r="31" spans="1:15">
      <c r="A31" s="446"/>
      <c r="D31" s="63"/>
      <c r="E31" s="63"/>
      <c r="F31" s="63"/>
      <c r="G31" s="63"/>
      <c r="H31" s="63"/>
      <c r="I31" s="63"/>
      <c r="J31" s="63"/>
      <c r="K31" s="63"/>
      <c r="L31" s="445"/>
    </row>
    <row r="32" spans="1:15">
      <c r="A32" s="446"/>
      <c r="L32" s="444"/>
    </row>
    <row r="33" spans="1:12">
      <c r="A33" s="337"/>
      <c r="L33" s="444"/>
    </row>
    <row r="34" spans="1:12">
      <c r="A34" s="337"/>
      <c r="L34" s="444"/>
    </row>
    <row r="35" spans="1:12">
      <c r="A35" s="2733">
        <f>+'1635'!A44:J44+1</f>
        <v>55</v>
      </c>
      <c r="B35" s="1842"/>
      <c r="C35" s="1842"/>
      <c r="D35" s="1842"/>
      <c r="E35" s="1842"/>
      <c r="F35" s="1842"/>
      <c r="G35" s="1842"/>
      <c r="H35" s="1842"/>
      <c r="I35" s="1842"/>
      <c r="J35" s="1842"/>
      <c r="K35" s="1842"/>
      <c r="L35" s="1843"/>
    </row>
  </sheetData>
  <sheetProtection algorithmName="SHA-512" hashValue="qvLqziCvvH2JbYfUeWGqOLC9yldIPEBXvu1JiCpC02f9C+GC/nLFtcJyH3KKjVsC5OzuJNL+sMmQLhaQvZVaNw==" saltValue="oNq5qLVvn1h28GunmEMcCw==" spinCount="100000" sheet="1" objects="1" scenarios="1"/>
  <mergeCells count="40">
    <mergeCell ref="A18:B18"/>
    <mergeCell ref="A13:B13"/>
    <mergeCell ref="A2:L2"/>
    <mergeCell ref="A6:L6"/>
    <mergeCell ref="A5:L5"/>
    <mergeCell ref="A7:L7"/>
    <mergeCell ref="A3:L3"/>
    <mergeCell ref="A8:B12"/>
    <mergeCell ref="A35:L35"/>
    <mergeCell ref="I19:I20"/>
    <mergeCell ref="E19:E22"/>
    <mergeCell ref="L19:L22"/>
    <mergeCell ref="J19:J20"/>
    <mergeCell ref="K19:K20"/>
    <mergeCell ref="D19:D22"/>
    <mergeCell ref="A24:B24"/>
    <mergeCell ref="F19:F22"/>
    <mergeCell ref="G19:G22"/>
    <mergeCell ref="H19:H20"/>
    <mergeCell ref="A19:B23"/>
    <mergeCell ref="A29:B29"/>
    <mergeCell ref="A25:B25"/>
    <mergeCell ref="A26:B26"/>
    <mergeCell ref="A27:B27"/>
    <mergeCell ref="A28:B28"/>
    <mergeCell ref="A1:J1"/>
    <mergeCell ref="A4:L4"/>
    <mergeCell ref="D8:D11"/>
    <mergeCell ref="E8:E11"/>
    <mergeCell ref="F8:F11"/>
    <mergeCell ref="G8:G11"/>
    <mergeCell ref="I8:I9"/>
    <mergeCell ref="J8:J9"/>
    <mergeCell ref="K8:K9"/>
    <mergeCell ref="L8:L11"/>
    <mergeCell ref="H8:H9"/>
    <mergeCell ref="A14:B14"/>
    <mergeCell ref="A15:B15"/>
    <mergeCell ref="A16:B16"/>
    <mergeCell ref="A17:B17"/>
  </mergeCells>
  <hyperlinks>
    <hyperlink ref="L29" location="_P100164001" tooltip="Bilan - Ligne 1640 \ Balance Sheet - Line 1640" display="_100_1640_01" xr:uid="{00000000-0004-0000-2A00-000000000000}"/>
  </hyperlinks>
  <printOptions horizontalCentered="1"/>
  <pageMargins left="0.97370078740157495" right="0.39370078740157499" top="0.59055118110236204" bottom="0.59055118110236204" header="0.31496062992126" footer="0"/>
  <pageSetup scale="76" orientation="landscape" r:id="rId1"/>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3" id="{00000000-000E-0000-2A00-000003000000}">
            <xm:f>'\_D_Adj_Norm_Pru_Prat_Comm\_Normes\FORMULAIRES\COOPERATIVES\ÉTATS FINANCIERS\2016_T1\Documents finaux\[FORM_EA_COOP_V2.xlsx]Feuil1'!#REF!=0</xm:f>
            <x14:dxf>
              <font>
                <color theme="0"/>
              </font>
            </x14:dxf>
          </x14:cfRule>
          <xm:sqref>A3:F3</xm:sqref>
        </x14:conditionalFormatting>
        <x14:conditionalFormatting xmlns:xm="http://schemas.microsoft.com/office/excel/2006/main">
          <x14:cfRule type="expression" priority="1" id="{00000000-000E-0000-2A00-000001000000}">
            <xm:f>'\_D_Adj_Norm_Pru_Prat_Comm\_Normes\FORMULAIRES\COOPERATIVES\ÉTATS FINANCIERS\2016_T1\Documents finaux\[FORM_EA_COOP_V2.xlsx]Feuil1'!#REF!=0</xm:f>
            <x14:dxf>
              <font>
                <color theme="0"/>
              </font>
            </x14:dxf>
          </x14:cfRule>
          <xm:sqref>A5:F5</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euil43">
    <tabColor theme="6" tint="0.39997558519241921"/>
  </sheetPr>
  <dimension ref="A1:G50"/>
  <sheetViews>
    <sheetView zoomScale="90" zoomScaleNormal="90" workbookViewId="0">
      <selection activeCell="C22" sqref="C22"/>
    </sheetView>
  </sheetViews>
  <sheetFormatPr baseColWidth="10" defaultColWidth="0" defaultRowHeight="15" outlineLevelCol="2"/>
  <cols>
    <col min="1" max="1" width="54.7109375" style="929" customWidth="1"/>
    <col min="2" max="2" width="11" style="929" customWidth="1"/>
    <col min="3" max="3" width="19.28515625" style="929" customWidth="1"/>
    <col min="4" max="4" width="1.42578125" style="929" customWidth="1"/>
    <col min="5" max="6" width="12.7109375" style="929" hidden="1" customWidth="1" outlineLevel="2"/>
    <col min="7" max="7" width="0" style="929" hidden="1" customWidth="1" collapsed="1"/>
    <col min="8" max="16384" width="11.42578125" style="929" hidden="1"/>
  </cols>
  <sheetData>
    <row r="1" spans="1:6" ht="24" customHeight="1">
      <c r="A1" s="959" t="str">
        <f>Identification!A14</f>
        <v>QUÉBEC CHARTERED COMPANY</v>
      </c>
      <c r="B1" s="951"/>
      <c r="C1" s="232" t="str">
        <f>Identification!A15</f>
        <v>ANNUAL STATEMENT</v>
      </c>
    </row>
    <row r="2" spans="1:6">
      <c r="A2" s="2172" t="str">
        <f>IF(Langue=0,"ANNEXE "&amp;'T des M - T of C'!A55,"SCHEDULE "&amp;'T des M - T of C'!A55)</f>
        <v>SCHEDULE 1665</v>
      </c>
      <c r="B2" s="2173"/>
      <c r="C2" s="2174"/>
    </row>
    <row r="3" spans="1:6" ht="22.5" customHeight="1">
      <c r="A3" s="1940">
        <f>'300'!$A$3</f>
        <v>0</v>
      </c>
      <c r="B3" s="1941"/>
      <c r="C3" s="1942"/>
    </row>
    <row r="4" spans="1:6" ht="22.5" customHeight="1">
      <c r="A4" s="1767" t="str">
        <f>UPPER('T des M - T of C'!B55)</f>
        <v>OTHER ASSETS</v>
      </c>
      <c r="B4" s="1768"/>
      <c r="C4" s="1769"/>
    </row>
    <row r="5" spans="1:6" ht="22.5" customHeight="1">
      <c r="A5" s="2181" t="str">
        <f>IF(Langue=0,"au "&amp;Identification!J19,"As at "&amp;Identification!J19)</f>
        <v xml:space="preserve">As at </v>
      </c>
      <c r="B5" s="2182"/>
      <c r="C5" s="2183"/>
    </row>
    <row r="6" spans="1:6">
      <c r="A6" s="2088" t="str">
        <f>IF(Langue=0,E6,F6)</f>
        <v>($000)</v>
      </c>
      <c r="B6" s="2089"/>
      <c r="C6" s="2090"/>
      <c r="E6" s="929" t="s">
        <v>325</v>
      </c>
      <c r="F6" s="157" t="s">
        <v>970</v>
      </c>
    </row>
    <row r="7" spans="1:6" ht="11.25" customHeight="1">
      <c r="A7" s="2178"/>
      <c r="B7" s="2179"/>
      <c r="C7" s="2180"/>
      <c r="F7" s="157"/>
    </row>
    <row r="8" spans="1:6">
      <c r="A8" s="1943" t="str">
        <f>IF(Langue=0,E8,F8)</f>
        <v>DESCRIPTION</v>
      </c>
      <c r="B8" s="1944"/>
      <c r="C8" s="2186" t="str">
        <f>IF(Langue=0,E9,F9)</f>
        <v>Amount</v>
      </c>
      <c r="E8" s="929" t="s">
        <v>397</v>
      </c>
      <c r="F8" s="157" t="s">
        <v>397</v>
      </c>
    </row>
    <row r="9" spans="1:6" ht="37.5" customHeight="1">
      <c r="A9" s="2184"/>
      <c r="B9" s="2185"/>
      <c r="C9" s="2187"/>
      <c r="E9" s="929" t="s">
        <v>205</v>
      </c>
      <c r="F9" s="157" t="s">
        <v>1196</v>
      </c>
    </row>
    <row r="10" spans="1:6" ht="15" customHeight="1">
      <c r="A10" s="2188" t="s">
        <v>377</v>
      </c>
      <c r="B10" s="2189"/>
      <c r="C10" s="536" t="s">
        <v>376</v>
      </c>
      <c r="F10" s="157"/>
    </row>
    <row r="11" spans="1:6" ht="15" customHeight="1">
      <c r="A11" s="1195"/>
      <c r="B11" s="379" t="s">
        <v>385</v>
      </c>
      <c r="C11" s="1196"/>
    </row>
    <row r="12" spans="1:6" ht="15" customHeight="1">
      <c r="A12" s="1195"/>
      <c r="B12" s="379" t="s">
        <v>194</v>
      </c>
      <c r="C12" s="1196"/>
    </row>
    <row r="13" spans="1:6" ht="15" customHeight="1">
      <c r="A13" s="1195"/>
      <c r="B13" s="379" t="s">
        <v>195</v>
      </c>
      <c r="C13" s="1196"/>
    </row>
    <row r="14" spans="1:6" ht="15" customHeight="1">
      <c r="A14" s="1195"/>
      <c r="B14" s="379" t="s">
        <v>200</v>
      </c>
      <c r="C14" s="1196"/>
    </row>
    <row r="15" spans="1:6" ht="15" customHeight="1">
      <c r="A15" s="1195"/>
      <c r="B15" s="379" t="s">
        <v>347</v>
      </c>
      <c r="C15" s="1196"/>
      <c r="F15" s="929" t="s">
        <v>324</v>
      </c>
    </row>
    <row r="16" spans="1:6" ht="15" customHeight="1">
      <c r="A16" s="1195"/>
      <c r="B16" s="379" t="s">
        <v>181</v>
      </c>
      <c r="C16" s="1196"/>
    </row>
    <row r="17" spans="1:3" ht="15" customHeight="1">
      <c r="A17" s="1195"/>
      <c r="B17" s="379" t="s">
        <v>188</v>
      </c>
      <c r="C17" s="1196"/>
    </row>
    <row r="18" spans="1:3" ht="15" customHeight="1">
      <c r="A18" s="1195"/>
      <c r="B18" s="379" t="s">
        <v>191</v>
      </c>
      <c r="C18" s="1196"/>
    </row>
    <row r="19" spans="1:3" ht="15" customHeight="1">
      <c r="A19" s="1195"/>
      <c r="B19" s="379" t="s">
        <v>396</v>
      </c>
      <c r="C19" s="1196"/>
    </row>
    <row r="20" spans="1:3" ht="15" customHeight="1">
      <c r="A20" s="1195"/>
      <c r="B20" s="1082">
        <v>100</v>
      </c>
      <c r="C20" s="1196"/>
    </row>
    <row r="21" spans="1:3" ht="15" customHeight="1">
      <c r="A21" s="1195"/>
      <c r="B21" s="1082">
        <v>110</v>
      </c>
      <c r="C21" s="1196"/>
    </row>
    <row r="22" spans="1:3" ht="15" customHeight="1">
      <c r="A22" s="1195"/>
      <c r="B22" s="1082">
        <v>120</v>
      </c>
      <c r="C22" s="1196"/>
    </row>
    <row r="23" spans="1:3" ht="15" customHeight="1">
      <c r="A23" s="1195"/>
      <c r="B23" s="1082">
        <v>130</v>
      </c>
      <c r="C23" s="1196"/>
    </row>
    <row r="24" spans="1:3" ht="15" customHeight="1">
      <c r="A24" s="1195"/>
      <c r="B24" s="1082">
        <v>140</v>
      </c>
      <c r="C24" s="1196"/>
    </row>
    <row r="25" spans="1:3" ht="15" customHeight="1">
      <c r="A25" s="1195"/>
      <c r="B25" s="1082">
        <v>150</v>
      </c>
      <c r="C25" s="1196"/>
    </row>
    <row r="26" spans="1:3" ht="15" customHeight="1">
      <c r="A26" s="1195"/>
      <c r="B26" s="1082">
        <v>160</v>
      </c>
      <c r="C26" s="1196"/>
    </row>
    <row r="27" spans="1:3" ht="15" customHeight="1">
      <c r="A27" s="1195"/>
      <c r="B27" s="1082">
        <v>170</v>
      </c>
      <c r="C27" s="1196"/>
    </row>
    <row r="28" spans="1:3" ht="15" customHeight="1">
      <c r="A28" s="1195"/>
      <c r="B28" s="1082">
        <v>180</v>
      </c>
      <c r="C28" s="1196"/>
    </row>
    <row r="29" spans="1:3" ht="15" customHeight="1">
      <c r="A29" s="1195"/>
      <c r="B29" s="1082">
        <v>190</v>
      </c>
      <c r="C29" s="1196"/>
    </row>
    <row r="30" spans="1:3" ht="15" customHeight="1">
      <c r="A30" s="1195"/>
      <c r="B30" s="1082">
        <v>200</v>
      </c>
      <c r="C30" s="1196"/>
    </row>
    <row r="31" spans="1:3" ht="15" customHeight="1">
      <c r="A31" s="1195"/>
      <c r="B31" s="1082">
        <v>210</v>
      </c>
      <c r="C31" s="1196"/>
    </row>
    <row r="32" spans="1:3" ht="15" customHeight="1">
      <c r="A32" s="1195"/>
      <c r="B32" s="1082">
        <v>220</v>
      </c>
      <c r="C32" s="1196"/>
    </row>
    <row r="33" spans="1:3" ht="15" customHeight="1">
      <c r="A33" s="1195"/>
      <c r="B33" s="1082">
        <v>230</v>
      </c>
      <c r="C33" s="1196"/>
    </row>
    <row r="34" spans="1:3" ht="15" customHeight="1">
      <c r="A34" s="1195"/>
      <c r="B34" s="1082">
        <v>240</v>
      </c>
      <c r="C34" s="1196"/>
    </row>
    <row r="35" spans="1:3" ht="15" customHeight="1">
      <c r="A35" s="1195"/>
      <c r="B35" s="1082">
        <v>250</v>
      </c>
      <c r="C35" s="1196"/>
    </row>
    <row r="36" spans="1:3" ht="15" customHeight="1">
      <c r="A36" s="1195"/>
      <c r="B36" s="1082">
        <v>260</v>
      </c>
      <c r="C36" s="1196"/>
    </row>
    <row r="37" spans="1:3" ht="15" customHeight="1">
      <c r="A37" s="1195"/>
      <c r="B37" s="1082">
        <v>270</v>
      </c>
      <c r="C37" s="1196"/>
    </row>
    <row r="38" spans="1:3" ht="15" customHeight="1">
      <c r="A38" s="1195"/>
      <c r="B38" s="1082">
        <v>280</v>
      </c>
      <c r="C38" s="1196"/>
    </row>
    <row r="39" spans="1:3">
      <c r="A39" s="1197"/>
      <c r="B39" s="1082">
        <v>290</v>
      </c>
      <c r="C39" s="1196"/>
    </row>
    <row r="40" spans="1:3" ht="22.5" customHeight="1">
      <c r="A40" s="1046" t="s">
        <v>80</v>
      </c>
      <c r="B40" s="1041">
        <v>299</v>
      </c>
      <c r="C40" s="1583">
        <f>SUM(C11:C39)</f>
        <v>0</v>
      </c>
    </row>
    <row r="41" spans="1:3">
      <c r="A41" s="1744"/>
      <c r="B41" s="1745"/>
      <c r="C41" s="1696"/>
    </row>
    <row r="42" spans="1:3">
      <c r="A42" s="2"/>
      <c r="B42" s="1"/>
      <c r="C42" s="1696"/>
    </row>
    <row r="43" spans="1:3">
      <c r="A43" s="2"/>
      <c r="B43" s="1"/>
      <c r="C43" s="1696"/>
    </row>
    <row r="44" spans="1:3">
      <c r="A44" s="2"/>
      <c r="B44" s="1"/>
      <c r="C44" s="1696"/>
    </row>
    <row r="45" spans="1:3">
      <c r="A45" s="2"/>
      <c r="B45" s="1"/>
      <c r="C45" s="1696"/>
    </row>
    <row r="46" spans="1:3">
      <c r="A46" s="2190">
        <f>+'1640'!A35:L35+1</f>
        <v>56</v>
      </c>
      <c r="B46" s="1753"/>
      <c r="C46" s="1754"/>
    </row>
    <row r="48" spans="1:3" ht="10.5" customHeight="1"/>
    <row r="50" ht="7.5" customHeight="1"/>
  </sheetData>
  <sheetProtection algorithmName="SHA-512" hashValue="XmMhr+KUBPGJ2WGYhnonYMgqRUyXFaNJssbw73dU2cIT2OMkIFuEo26DksVWvHgk6eMR2C7A0JSmGsnhxD3F7w==" saltValue="op7RSPpjwWTP+/XOAuxiyA==" spinCount="100000" sheet="1" objects="1" scenarios="1"/>
  <mergeCells count="11">
    <mergeCell ref="A7:C7"/>
    <mergeCell ref="A6:C6"/>
    <mergeCell ref="A2:C2"/>
    <mergeCell ref="A3:C3"/>
    <mergeCell ref="A4:C4"/>
    <mergeCell ref="A5:C5"/>
    <mergeCell ref="A46:C46"/>
    <mergeCell ref="A41:C45"/>
    <mergeCell ref="A8:B9"/>
    <mergeCell ref="C8:C9"/>
    <mergeCell ref="A10:B10"/>
  </mergeCells>
  <hyperlinks>
    <hyperlink ref="C40" location="_P100166501" tooltip="Bilan - Ligne 1665 \ Balance Sheet - Line 1665" display="_100_1665_01" xr:uid="{00000000-0004-0000-2B00-000000000000}"/>
  </hyperlinks>
  <printOptions horizontalCentered="1"/>
  <pageMargins left="0.39370078740157499" right="0.39370078740157499" top="1.11555118110236" bottom="0.59055118110236204" header="0.31496062992126" footer="0.31496062992126"/>
  <pageSetup scale="76" orientation="portrait" r:id="rId1"/>
  <ignoredErrors>
    <ignoredError sqref="B11:B19 A10:C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3" id="{00000000-000E-0000-2B00-000003000000}">
            <xm:f>'\Coopératives\[Formulaire COOP_ 2015_VF_1.1.1.xlsx]Feuil1'!#REF!=0</xm:f>
            <x14:dxf>
              <font>
                <color theme="0"/>
              </font>
            </x14:dxf>
          </x14:cfRule>
          <xm:sqref>A4:B4</xm:sqref>
        </x14:conditionalFormatting>
        <x14:conditionalFormatting xmlns:xm="http://schemas.microsoft.com/office/excel/2006/main">
          <x14:cfRule type="expression" priority="1" id="{00000000-000E-0000-2B00-000001000000}">
            <xm:f>'\Coopératives\[Formulaire COOP_ 2015_VF_1.1.1.xlsx]Feuil1'!#REF!=0</xm:f>
            <x14:dxf>
              <font>
                <color theme="0"/>
              </font>
            </x14:dxf>
          </x14:cfRule>
          <xm:sqref>A6:B6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euil74">
    <tabColor theme="9"/>
  </sheetPr>
  <dimension ref="A1:N106"/>
  <sheetViews>
    <sheetView zoomScale="90" zoomScaleNormal="90" workbookViewId="0">
      <selection activeCell="A3" sqref="A3:J3"/>
    </sheetView>
  </sheetViews>
  <sheetFormatPr baseColWidth="10" defaultColWidth="0" defaultRowHeight="15" outlineLevelCol="1"/>
  <cols>
    <col min="1" max="6" width="11.42578125" style="929" customWidth="1"/>
    <col min="7" max="9" width="13.7109375" style="929" customWidth="1"/>
    <col min="10" max="10" width="19.28515625" style="929" customWidth="1"/>
    <col min="11" max="11" width="1.42578125" style="929" customWidth="1"/>
    <col min="12" max="12" width="51.85546875" style="929" hidden="1" customWidth="1" outlineLevel="1"/>
    <col min="13" max="13" width="54" style="939" hidden="1" customWidth="1" outlineLevel="1"/>
    <col min="14" max="14" width="0" style="929" hidden="1" customWidth="1" collapsed="1"/>
    <col min="15" max="16384" width="11.42578125" style="929" hidden="1"/>
  </cols>
  <sheetData>
    <row r="1" spans="1:13" ht="24" customHeight="1">
      <c r="A1" s="2542" t="str">
        <f>Identification!A14</f>
        <v>QUÉBEC CHARTERED COMPANY</v>
      </c>
      <c r="B1" s="2543"/>
      <c r="C1" s="2543"/>
      <c r="D1" s="2543"/>
      <c r="E1" s="2543"/>
      <c r="F1" s="2543"/>
      <c r="G1" s="2543"/>
      <c r="H1" s="2543"/>
      <c r="I1" s="951"/>
      <c r="J1" s="304" t="str">
        <f>Identification!A15</f>
        <v>ANNUAL STATEMENT</v>
      </c>
    </row>
    <row r="2" spans="1:13">
      <c r="A2" s="2795" t="str">
        <f>IF(Langue=0,"ANNEXE "&amp;'T des M - T of C'!A56,"SCHEDULE "&amp;'T des M - T of C'!A56)</f>
        <v>SCHEDULE 2000</v>
      </c>
      <c r="B2" s="2796"/>
      <c r="C2" s="2796"/>
      <c r="D2" s="2796"/>
      <c r="E2" s="2796"/>
      <c r="F2" s="2796"/>
      <c r="G2" s="2796"/>
      <c r="H2" s="2796"/>
      <c r="I2" s="2796"/>
      <c r="J2" s="2797"/>
    </row>
    <row r="3" spans="1:13" s="967" customFormat="1" ht="22.5" customHeight="1">
      <c r="A3" s="2533">
        <f>'300'!$A$3</f>
        <v>0</v>
      </c>
      <c r="B3" s="2534"/>
      <c r="C3" s="2534"/>
      <c r="D3" s="2534"/>
      <c r="E3" s="2534"/>
      <c r="F3" s="2534"/>
      <c r="G3" s="2534"/>
      <c r="H3" s="2534"/>
      <c r="I3" s="2534"/>
      <c r="J3" s="2535"/>
    </row>
    <row r="4" spans="1:13" s="967" customFormat="1" ht="22.5" customHeight="1">
      <c r="A4" s="2804" t="str">
        <f>UPPER('T des M - T of C'!B56)</f>
        <v>DEPOSIT PORTFOLIO</v>
      </c>
      <c r="B4" s="2805"/>
      <c r="C4" s="2805"/>
      <c r="D4" s="2805"/>
      <c r="E4" s="2805"/>
      <c r="F4" s="2805"/>
      <c r="G4" s="2805"/>
      <c r="H4" s="2805"/>
      <c r="I4" s="2805"/>
      <c r="J4" s="2806"/>
    </row>
    <row r="5" spans="1:13" s="967" customFormat="1" ht="22.5" customHeight="1">
      <c r="A5" s="2807" t="str">
        <f>IF(Langue=0,"au "&amp;Identification!J19,"As at "&amp;Identification!J19)</f>
        <v xml:space="preserve">As at </v>
      </c>
      <c r="B5" s="2808"/>
      <c r="C5" s="2808"/>
      <c r="D5" s="2808"/>
      <c r="E5" s="2808"/>
      <c r="F5" s="2808"/>
      <c r="G5" s="2808"/>
      <c r="H5" s="2808"/>
      <c r="I5" s="2808"/>
      <c r="J5" s="2809"/>
    </row>
    <row r="6" spans="1:13">
      <c r="A6" s="2810" t="str">
        <f>IF(Langue=0,L6,M6)</f>
        <v>($000)</v>
      </c>
      <c r="B6" s="2811"/>
      <c r="C6" s="2811"/>
      <c r="D6" s="2811"/>
      <c r="E6" s="2811"/>
      <c r="F6" s="2811"/>
      <c r="G6" s="2811"/>
      <c r="H6" s="2811"/>
      <c r="I6" s="2811"/>
      <c r="J6" s="2812"/>
      <c r="L6" s="116" t="s">
        <v>325</v>
      </c>
      <c r="M6" s="258" t="s">
        <v>970</v>
      </c>
    </row>
    <row r="7" spans="1:13" ht="11.25" customHeight="1">
      <c r="A7" s="2157"/>
      <c r="B7" s="2158"/>
      <c r="C7" s="2158"/>
      <c r="D7" s="2158"/>
      <c r="E7" s="2158"/>
      <c r="F7" s="2158"/>
      <c r="G7" s="2158"/>
      <c r="H7" s="2158"/>
      <c r="I7" s="2158"/>
      <c r="J7" s="2159"/>
      <c r="L7" s="581" t="s">
        <v>2373</v>
      </c>
      <c r="M7" s="582" t="s">
        <v>2377</v>
      </c>
    </row>
    <row r="8" spans="1:13" ht="15" customHeight="1">
      <c r="A8" s="2440" t="str">
        <f>IF(Langue=0,L7,M7)</f>
        <v xml:space="preserve">DEPOSITS - INDIVIDUALS
(Interest Accrued and Payable must be disclosed on Schedule 2345)
</v>
      </c>
      <c r="B8" s="2772"/>
      <c r="C8" s="2772"/>
      <c r="D8" s="2772"/>
      <c r="E8" s="2772"/>
      <c r="F8" s="2441"/>
      <c r="G8" s="2430" t="str">
        <f>IF(Langue=0,L8,M8)</f>
        <v>Number</v>
      </c>
      <c r="H8" s="2430" t="str">
        <f>IF(Langue=0,L9,M9)</f>
        <v>Deferred Income plans (RRSP, RRIF)</v>
      </c>
      <c r="I8" s="2430" t="str">
        <f>IF(Langue=0,L10,M10)</f>
        <v>Unregistered Deposits</v>
      </c>
      <c r="J8" s="2430" t="s">
        <v>53</v>
      </c>
      <c r="L8" s="928" t="s">
        <v>151</v>
      </c>
      <c r="M8" s="403" t="s">
        <v>1191</v>
      </c>
    </row>
    <row r="9" spans="1:13" ht="56.25" customHeight="1">
      <c r="A9" s="2442"/>
      <c r="B9" s="2773"/>
      <c r="C9" s="2773"/>
      <c r="D9" s="2773"/>
      <c r="E9" s="2773"/>
      <c r="F9" s="2443"/>
      <c r="G9" s="2431"/>
      <c r="H9" s="2431"/>
      <c r="I9" s="2431"/>
      <c r="J9" s="2431"/>
      <c r="L9" s="928" t="s">
        <v>770</v>
      </c>
      <c r="M9" s="403" t="s">
        <v>2303</v>
      </c>
    </row>
    <row r="10" spans="1:13">
      <c r="A10" s="2774"/>
      <c r="B10" s="2775"/>
      <c r="C10" s="2775"/>
      <c r="D10" s="2775"/>
      <c r="E10" s="2775"/>
      <c r="F10" s="2776"/>
      <c r="G10" s="537" t="s">
        <v>377</v>
      </c>
      <c r="H10" s="447" t="s">
        <v>376</v>
      </c>
      <c r="I10" s="447" t="s">
        <v>378</v>
      </c>
      <c r="J10" s="537" t="s">
        <v>379</v>
      </c>
      <c r="L10" s="1019" t="s">
        <v>774</v>
      </c>
      <c r="M10" s="644" t="s">
        <v>1511</v>
      </c>
    </row>
    <row r="11" spans="1:13">
      <c r="A11" s="2782" t="str">
        <f t="shared" ref="A11:A17" si="0">IF(Langue=0,L11,M11)</f>
        <v>Demand</v>
      </c>
      <c r="B11" s="2783"/>
      <c r="C11" s="2783"/>
      <c r="D11" s="2783"/>
      <c r="E11" s="2784"/>
      <c r="F11" s="448">
        <v>110</v>
      </c>
      <c r="G11" s="1240"/>
      <c r="H11" s="1240"/>
      <c r="I11" s="1240"/>
      <c r="J11" s="1341">
        <f t="shared" ref="J11:J16" si="1">SUM(H11:I11)</f>
        <v>0</v>
      </c>
      <c r="L11" s="929" t="s">
        <v>730</v>
      </c>
      <c r="M11" s="118" t="s">
        <v>1733</v>
      </c>
    </row>
    <row r="12" spans="1:13">
      <c r="A12" s="2782" t="str">
        <f t="shared" si="0"/>
        <v>Fixed-term &lt; 1 year</v>
      </c>
      <c r="B12" s="2783"/>
      <c r="C12" s="2783"/>
      <c r="D12" s="2783"/>
      <c r="E12" s="2784"/>
      <c r="F12" s="448">
        <v>120</v>
      </c>
      <c r="G12" s="1240"/>
      <c r="H12" s="1240"/>
      <c r="I12" s="1240"/>
      <c r="J12" s="1341">
        <f t="shared" si="1"/>
        <v>0</v>
      </c>
      <c r="L12" s="929" t="s">
        <v>731</v>
      </c>
      <c r="M12" s="118" t="s">
        <v>1734</v>
      </c>
    </row>
    <row r="13" spans="1:13">
      <c r="A13" s="2782" t="str">
        <f t="shared" si="0"/>
        <v>Fixed-term  &gt;= 1 year to &lt; 3 years</v>
      </c>
      <c r="B13" s="2783"/>
      <c r="C13" s="2783"/>
      <c r="D13" s="2783"/>
      <c r="E13" s="2784"/>
      <c r="F13" s="448">
        <v>130</v>
      </c>
      <c r="G13" s="1240"/>
      <c r="H13" s="1240"/>
      <c r="I13" s="1240"/>
      <c r="J13" s="1341">
        <f t="shared" si="1"/>
        <v>0</v>
      </c>
      <c r="L13" s="929" t="s">
        <v>732</v>
      </c>
      <c r="M13" s="118" t="s">
        <v>1735</v>
      </c>
    </row>
    <row r="14" spans="1:13">
      <c r="A14" s="2782" t="str">
        <f t="shared" si="0"/>
        <v>Fixed-term  &gt;= 3 years to &lt;= 5 years</v>
      </c>
      <c r="B14" s="2783"/>
      <c r="C14" s="2783"/>
      <c r="D14" s="2783"/>
      <c r="E14" s="2784"/>
      <c r="F14" s="448">
        <v>140</v>
      </c>
      <c r="G14" s="1240"/>
      <c r="H14" s="1240"/>
      <c r="I14" s="1240"/>
      <c r="J14" s="1341">
        <f t="shared" si="1"/>
        <v>0</v>
      </c>
      <c r="L14" s="929" t="s">
        <v>733</v>
      </c>
      <c r="M14" s="118" t="s">
        <v>1736</v>
      </c>
    </row>
    <row r="15" spans="1:13">
      <c r="A15" s="2782" t="str">
        <f t="shared" si="0"/>
        <v>Fixed-term &gt; 5 years, Non-redeemable</v>
      </c>
      <c r="B15" s="2783"/>
      <c r="C15" s="2783"/>
      <c r="D15" s="2783"/>
      <c r="E15" s="2784"/>
      <c r="F15" s="448">
        <v>150</v>
      </c>
      <c r="G15" s="1240"/>
      <c r="H15" s="1240"/>
      <c r="I15" s="1240"/>
      <c r="J15" s="1341">
        <f t="shared" si="1"/>
        <v>0</v>
      </c>
      <c r="L15" s="929" t="s">
        <v>734</v>
      </c>
      <c r="M15" s="118" t="s">
        <v>2304</v>
      </c>
    </row>
    <row r="16" spans="1:13">
      <c r="A16" s="2782" t="str">
        <f t="shared" si="0"/>
        <v>Fixed-term  &gt; 5 years, Redeemable</v>
      </c>
      <c r="B16" s="2783"/>
      <c r="C16" s="2783"/>
      <c r="D16" s="2783"/>
      <c r="E16" s="2784"/>
      <c r="F16" s="448">
        <v>160</v>
      </c>
      <c r="G16" s="1240"/>
      <c r="H16" s="1240"/>
      <c r="I16" s="1240"/>
      <c r="J16" s="1341">
        <f t="shared" si="1"/>
        <v>0</v>
      </c>
      <c r="L16" s="929" t="s">
        <v>735</v>
      </c>
      <c r="M16" s="118" t="s">
        <v>2372</v>
      </c>
    </row>
    <row r="17" spans="1:13" ht="22.5" customHeight="1">
      <c r="A17" s="2781" t="str">
        <f t="shared" si="0"/>
        <v xml:space="preserve">TOTAL - DEPOSITS - INDIVIDUALS </v>
      </c>
      <c r="B17" s="2781"/>
      <c r="C17" s="2781"/>
      <c r="D17" s="2781"/>
      <c r="E17" s="2781"/>
      <c r="F17" s="449">
        <v>199</v>
      </c>
      <c r="G17" s="1284">
        <f>SUM(G11:G16)</f>
        <v>0</v>
      </c>
      <c r="H17" s="1219">
        <f>SUM(H11:H16)</f>
        <v>0</v>
      </c>
      <c r="I17" s="1219">
        <f>SUM(I11:I16)</f>
        <v>0</v>
      </c>
      <c r="J17" s="1342">
        <f>SUM(J11:J16)</f>
        <v>0</v>
      </c>
      <c r="L17" s="929" t="s">
        <v>964</v>
      </c>
      <c r="M17" s="118" t="s">
        <v>1738</v>
      </c>
    </row>
    <row r="18" spans="1:13" ht="15" customHeight="1">
      <c r="A18" s="2440" t="str">
        <f>IF(Langue=0,L19,M19)</f>
        <v>DEPOSITS - CORPORATIONS AND GOVERNMENTS
(Interest Accrued and Payable must be disclosed on Schedule 2345)</v>
      </c>
      <c r="B18" s="2772"/>
      <c r="C18" s="2772"/>
      <c r="D18" s="2772"/>
      <c r="E18" s="2772"/>
      <c r="F18" s="2441"/>
      <c r="G18" s="2431" t="str">
        <f>IF(Langue=0,L8,M8)</f>
        <v>Number</v>
      </c>
      <c r="H18" s="2431" t="str">
        <f>IF(Langue=0,L60,M60)</f>
        <v>Amount</v>
      </c>
      <c r="I18" s="2788"/>
      <c r="J18" s="450"/>
      <c r="M18" s="118"/>
    </row>
    <row r="19" spans="1:13" ht="48.75" customHeight="1">
      <c r="A19" s="2442"/>
      <c r="B19" s="2773"/>
      <c r="C19" s="2773"/>
      <c r="D19" s="2773"/>
      <c r="E19" s="2773"/>
      <c r="F19" s="2443"/>
      <c r="G19" s="2431"/>
      <c r="H19" s="2431"/>
      <c r="I19" s="2788"/>
      <c r="J19" s="450"/>
      <c r="L19" s="947" t="s">
        <v>2374</v>
      </c>
      <c r="M19" s="261" t="s">
        <v>2378</v>
      </c>
    </row>
    <row r="20" spans="1:13">
      <c r="A20" s="2774"/>
      <c r="B20" s="2775"/>
      <c r="C20" s="2775"/>
      <c r="D20" s="2775"/>
      <c r="E20" s="2775"/>
      <c r="F20" s="2776"/>
      <c r="G20" s="287" t="s">
        <v>377</v>
      </c>
      <c r="H20" s="339" t="s">
        <v>376</v>
      </c>
      <c r="I20" s="451"/>
      <c r="J20" s="452"/>
      <c r="M20" s="118"/>
    </row>
    <row r="21" spans="1:13">
      <c r="A21" s="2777" t="str">
        <f>IF(Langue=0,L22,M22)</f>
        <v>Commercial Sector</v>
      </c>
      <c r="B21" s="2778"/>
      <c r="C21" s="2778"/>
      <c r="D21" s="2778"/>
      <c r="E21" s="2778"/>
      <c r="F21" s="2778"/>
      <c r="G21" s="2785"/>
      <c r="H21" s="2786"/>
      <c r="I21" s="109"/>
      <c r="J21" s="450"/>
      <c r="M21" s="118"/>
    </row>
    <row r="22" spans="1:13">
      <c r="A22" s="2769" t="str">
        <f t="shared" ref="A22:A27" si="2">A11</f>
        <v>Demand</v>
      </c>
      <c r="B22" s="2770"/>
      <c r="C22" s="2770"/>
      <c r="D22" s="2770"/>
      <c r="E22" s="2771"/>
      <c r="F22" s="448">
        <v>210</v>
      </c>
      <c r="G22" s="1240"/>
      <c r="H22" s="1241"/>
      <c r="I22" s="380"/>
      <c r="J22" s="453"/>
      <c r="L22" s="1069" t="s">
        <v>736</v>
      </c>
      <c r="M22" s="165" t="s">
        <v>1512</v>
      </c>
    </row>
    <row r="23" spans="1:13">
      <c r="A23" s="2769" t="str">
        <f t="shared" si="2"/>
        <v>Fixed-term &lt; 1 year</v>
      </c>
      <c r="B23" s="2770"/>
      <c r="C23" s="2770"/>
      <c r="D23" s="2770"/>
      <c r="E23" s="2771"/>
      <c r="F23" s="448">
        <v>220</v>
      </c>
      <c r="G23" s="1240"/>
      <c r="H23" s="1241"/>
      <c r="I23" s="380"/>
      <c r="J23" s="453"/>
      <c r="M23" s="118"/>
    </row>
    <row r="24" spans="1:13">
      <c r="A24" s="2769" t="str">
        <f t="shared" si="2"/>
        <v>Fixed-term  &gt;= 1 year to &lt; 3 years</v>
      </c>
      <c r="B24" s="2770"/>
      <c r="C24" s="2770"/>
      <c r="D24" s="2770"/>
      <c r="E24" s="2771"/>
      <c r="F24" s="448">
        <v>230</v>
      </c>
      <c r="G24" s="1240"/>
      <c r="H24" s="1241"/>
      <c r="I24" s="380"/>
      <c r="J24" s="453"/>
      <c r="M24" s="118"/>
    </row>
    <row r="25" spans="1:13">
      <c r="A25" s="2769" t="str">
        <f t="shared" si="2"/>
        <v>Fixed-term  &gt;= 3 years to &lt;= 5 years</v>
      </c>
      <c r="B25" s="2770"/>
      <c r="C25" s="2770"/>
      <c r="D25" s="2770"/>
      <c r="E25" s="2771"/>
      <c r="F25" s="448">
        <v>240</v>
      </c>
      <c r="G25" s="1240"/>
      <c r="H25" s="1241"/>
      <c r="I25" s="380"/>
      <c r="J25" s="453"/>
      <c r="L25" s="929" t="s">
        <v>324</v>
      </c>
      <c r="M25" s="118"/>
    </row>
    <row r="26" spans="1:13">
      <c r="A26" s="2769" t="str">
        <f t="shared" si="2"/>
        <v>Fixed-term &gt; 5 years, Non-redeemable</v>
      </c>
      <c r="B26" s="2770"/>
      <c r="C26" s="2770"/>
      <c r="D26" s="2770"/>
      <c r="E26" s="2771"/>
      <c r="F26" s="448">
        <v>250</v>
      </c>
      <c r="G26" s="1240"/>
      <c r="H26" s="1241"/>
      <c r="I26" s="380"/>
      <c r="J26" s="453"/>
      <c r="M26" s="118"/>
    </row>
    <row r="27" spans="1:13">
      <c r="A27" s="2769" t="str">
        <f t="shared" si="2"/>
        <v>Fixed-term  &gt; 5 years, Redeemable</v>
      </c>
      <c r="B27" s="2770"/>
      <c r="C27" s="2770"/>
      <c r="D27" s="2770"/>
      <c r="E27" s="2771"/>
      <c r="F27" s="448">
        <v>260</v>
      </c>
      <c r="G27" s="1240"/>
      <c r="H27" s="1241"/>
      <c r="I27" s="380"/>
      <c r="J27" s="453"/>
      <c r="M27" s="118"/>
    </row>
    <row r="28" spans="1:13" ht="22.5" customHeight="1">
      <c r="A28" s="2777" t="str">
        <f>IF(Langue=0,L28,M28)</f>
        <v>Total Commercial Sector</v>
      </c>
      <c r="B28" s="2778"/>
      <c r="C28" s="2778"/>
      <c r="D28" s="2778"/>
      <c r="E28" s="2779"/>
      <c r="F28" s="449">
        <v>299</v>
      </c>
      <c r="G28" s="1219">
        <f>SUM(G22:G27)</f>
        <v>0</v>
      </c>
      <c r="H28" s="1102">
        <f>SUM(H22:H27)</f>
        <v>0</v>
      </c>
      <c r="I28" s="380"/>
      <c r="J28" s="453"/>
      <c r="L28" s="1069" t="s">
        <v>737</v>
      </c>
      <c r="M28" s="165" t="s">
        <v>1739</v>
      </c>
    </row>
    <row r="29" spans="1:13">
      <c r="A29" s="2777" t="s">
        <v>738</v>
      </c>
      <c r="B29" s="2778"/>
      <c r="C29" s="2778"/>
      <c r="D29" s="2778"/>
      <c r="E29" s="2778"/>
      <c r="F29" s="2778"/>
      <c r="G29" s="2780"/>
      <c r="H29" s="2780"/>
      <c r="I29" s="454"/>
      <c r="J29" s="453"/>
      <c r="L29" s="1069" t="s">
        <v>738</v>
      </c>
      <c r="M29" s="165" t="s">
        <v>1513</v>
      </c>
    </row>
    <row r="30" spans="1:13">
      <c r="A30" s="2769" t="str">
        <f t="shared" ref="A30:A35" si="3">A11</f>
        <v>Demand</v>
      </c>
      <c r="B30" s="2770"/>
      <c r="C30" s="2770"/>
      <c r="D30" s="2770"/>
      <c r="E30" s="2771"/>
      <c r="F30" s="448">
        <v>310</v>
      </c>
      <c r="G30" s="1240"/>
      <c r="H30" s="1241"/>
      <c r="I30" s="380"/>
      <c r="J30" s="453"/>
      <c r="M30" s="118"/>
    </row>
    <row r="31" spans="1:13">
      <c r="A31" s="2769" t="str">
        <f t="shared" si="3"/>
        <v>Fixed-term &lt; 1 year</v>
      </c>
      <c r="B31" s="2770"/>
      <c r="C31" s="2770"/>
      <c r="D31" s="2770"/>
      <c r="E31" s="2771"/>
      <c r="F31" s="448">
        <v>320</v>
      </c>
      <c r="G31" s="1240"/>
      <c r="H31" s="1241"/>
      <c r="I31" s="380"/>
      <c r="J31" s="453"/>
      <c r="M31" s="118"/>
    </row>
    <row r="32" spans="1:13">
      <c r="A32" s="2769" t="str">
        <f t="shared" si="3"/>
        <v>Fixed-term  &gt;= 1 year to &lt; 3 years</v>
      </c>
      <c r="B32" s="2770"/>
      <c r="C32" s="2770"/>
      <c r="D32" s="2770"/>
      <c r="E32" s="2771"/>
      <c r="F32" s="448">
        <v>330</v>
      </c>
      <c r="G32" s="1240"/>
      <c r="H32" s="1241"/>
      <c r="I32" s="380"/>
      <c r="J32" s="453"/>
      <c r="M32" s="118"/>
    </row>
    <row r="33" spans="1:13">
      <c r="A33" s="2769" t="str">
        <f t="shared" si="3"/>
        <v>Fixed-term  &gt;= 3 years to &lt;= 5 years</v>
      </c>
      <c r="B33" s="2770"/>
      <c r="C33" s="2770"/>
      <c r="D33" s="2770"/>
      <c r="E33" s="2771"/>
      <c r="F33" s="448">
        <v>340</v>
      </c>
      <c r="G33" s="1240"/>
      <c r="H33" s="1241"/>
      <c r="I33" s="380"/>
      <c r="J33" s="453"/>
      <c r="M33" s="118"/>
    </row>
    <row r="34" spans="1:13">
      <c r="A34" s="2769" t="str">
        <f t="shared" si="3"/>
        <v>Fixed-term &gt; 5 years, Non-redeemable</v>
      </c>
      <c r="B34" s="2770"/>
      <c r="C34" s="2770"/>
      <c r="D34" s="2770"/>
      <c r="E34" s="2771"/>
      <c r="F34" s="448">
        <v>350</v>
      </c>
      <c r="G34" s="1240"/>
      <c r="H34" s="1241"/>
      <c r="I34" s="380"/>
      <c r="J34" s="453"/>
      <c r="M34" s="118"/>
    </row>
    <row r="35" spans="1:13">
      <c r="A35" s="2769" t="str">
        <f t="shared" si="3"/>
        <v>Fixed-term  &gt; 5 years, Redeemable</v>
      </c>
      <c r="B35" s="2770"/>
      <c r="C35" s="2770"/>
      <c r="D35" s="2770"/>
      <c r="E35" s="2771"/>
      <c r="F35" s="448">
        <v>360</v>
      </c>
      <c r="G35" s="1240"/>
      <c r="H35" s="1241"/>
      <c r="I35" s="380"/>
      <c r="J35" s="453"/>
      <c r="M35" s="118"/>
    </row>
    <row r="36" spans="1:13" ht="22.5" customHeight="1">
      <c r="A36" s="2777" t="str">
        <f>IF(Langue=0,L36,M36)</f>
        <v>Total Industrial Sector</v>
      </c>
      <c r="B36" s="2778"/>
      <c r="C36" s="2778"/>
      <c r="D36" s="2778"/>
      <c r="E36" s="2779"/>
      <c r="F36" s="449">
        <v>399</v>
      </c>
      <c r="G36" s="1219">
        <f>SUM(G30:G35)</f>
        <v>0</v>
      </c>
      <c r="H36" s="1102">
        <f>SUM(H30:H35)</f>
        <v>0</v>
      </c>
      <c r="I36" s="380"/>
      <c r="J36" s="453"/>
      <c r="L36" s="1069" t="s">
        <v>739</v>
      </c>
      <c r="M36" s="165" t="s">
        <v>1740</v>
      </c>
    </row>
    <row r="37" spans="1:13">
      <c r="A37" s="2777" t="str">
        <f>IF(Langue=0,L37,M37)</f>
        <v>Agricultural Sector</v>
      </c>
      <c r="B37" s="2778"/>
      <c r="C37" s="2778"/>
      <c r="D37" s="2778"/>
      <c r="E37" s="2778"/>
      <c r="F37" s="2778"/>
      <c r="G37" s="2780"/>
      <c r="H37" s="2780"/>
      <c r="I37" s="454"/>
      <c r="J37" s="453"/>
      <c r="L37" s="1069" t="s">
        <v>740</v>
      </c>
      <c r="M37" s="165" t="s">
        <v>1524</v>
      </c>
    </row>
    <row r="38" spans="1:13">
      <c r="A38" s="2769" t="str">
        <f t="shared" ref="A38:A43" si="4">A11</f>
        <v>Demand</v>
      </c>
      <c r="B38" s="2770"/>
      <c r="C38" s="2770"/>
      <c r="D38" s="2770"/>
      <c r="E38" s="2771"/>
      <c r="F38" s="448">
        <v>410</v>
      </c>
      <c r="G38" s="1240"/>
      <c r="H38" s="1241"/>
      <c r="I38" s="380"/>
      <c r="J38" s="453"/>
      <c r="M38" s="118"/>
    </row>
    <row r="39" spans="1:13">
      <c r="A39" s="2769" t="str">
        <f t="shared" si="4"/>
        <v>Fixed-term &lt; 1 year</v>
      </c>
      <c r="B39" s="2770"/>
      <c r="C39" s="2770"/>
      <c r="D39" s="2770"/>
      <c r="E39" s="2771"/>
      <c r="F39" s="448">
        <v>420</v>
      </c>
      <c r="G39" s="1240"/>
      <c r="H39" s="1241"/>
      <c r="I39" s="380"/>
      <c r="J39" s="453"/>
      <c r="M39" s="118"/>
    </row>
    <row r="40" spans="1:13">
      <c r="A40" s="2769" t="str">
        <f t="shared" si="4"/>
        <v>Fixed-term  &gt;= 1 year to &lt; 3 years</v>
      </c>
      <c r="B40" s="2770"/>
      <c r="C40" s="2770"/>
      <c r="D40" s="2770"/>
      <c r="E40" s="2771"/>
      <c r="F40" s="448">
        <v>430</v>
      </c>
      <c r="G40" s="1240"/>
      <c r="H40" s="1241"/>
      <c r="I40" s="380"/>
      <c r="J40" s="453"/>
      <c r="M40" s="118"/>
    </row>
    <row r="41" spans="1:13">
      <c r="A41" s="2769" t="str">
        <f t="shared" si="4"/>
        <v>Fixed-term  &gt;= 3 years to &lt;= 5 years</v>
      </c>
      <c r="B41" s="2770"/>
      <c r="C41" s="2770"/>
      <c r="D41" s="2770"/>
      <c r="E41" s="2771"/>
      <c r="F41" s="448">
        <v>440</v>
      </c>
      <c r="G41" s="1240"/>
      <c r="H41" s="1241"/>
      <c r="I41" s="380"/>
      <c r="J41" s="453"/>
      <c r="M41" s="118"/>
    </row>
    <row r="42" spans="1:13">
      <c r="A42" s="2769" t="str">
        <f t="shared" si="4"/>
        <v>Fixed-term &gt; 5 years, Non-redeemable</v>
      </c>
      <c r="B42" s="2770"/>
      <c r="C42" s="2770"/>
      <c r="D42" s="2770"/>
      <c r="E42" s="2771"/>
      <c r="F42" s="448">
        <v>450</v>
      </c>
      <c r="G42" s="1240"/>
      <c r="H42" s="1241"/>
      <c r="I42" s="380"/>
      <c r="J42" s="453"/>
      <c r="M42" s="118"/>
    </row>
    <row r="43" spans="1:13">
      <c r="A43" s="2769" t="str">
        <f t="shared" si="4"/>
        <v>Fixed-term  &gt; 5 years, Redeemable</v>
      </c>
      <c r="B43" s="2770"/>
      <c r="C43" s="2770"/>
      <c r="D43" s="2770"/>
      <c r="E43" s="2771"/>
      <c r="F43" s="448">
        <v>460</v>
      </c>
      <c r="G43" s="1240"/>
      <c r="H43" s="1241"/>
      <c r="I43" s="380"/>
      <c r="J43" s="453"/>
      <c r="M43" s="118"/>
    </row>
    <row r="44" spans="1:13" ht="22.5" customHeight="1">
      <c r="A44" s="2777" t="str">
        <f>IF(Langue=0,L44,M44)</f>
        <v>Total Agricultural Sector</v>
      </c>
      <c r="B44" s="2778"/>
      <c r="C44" s="2778"/>
      <c r="D44" s="2778"/>
      <c r="E44" s="2779"/>
      <c r="F44" s="449">
        <v>499</v>
      </c>
      <c r="G44" s="1219">
        <f>SUM(G38:G43)</f>
        <v>0</v>
      </c>
      <c r="H44" s="1102">
        <f>SUM(H38:H43)</f>
        <v>0</v>
      </c>
      <c r="I44" s="666"/>
      <c r="J44" s="667"/>
      <c r="L44" s="1069" t="s">
        <v>741</v>
      </c>
      <c r="M44" s="165" t="s">
        <v>1741</v>
      </c>
    </row>
    <row r="45" spans="1:13">
      <c r="A45" s="455"/>
      <c r="B45" s="340"/>
      <c r="C45" s="340"/>
      <c r="D45" s="340"/>
      <c r="E45" s="340"/>
      <c r="F45" s="341"/>
      <c r="G45" s="73"/>
      <c r="H45" s="73"/>
      <c r="J45" s="930"/>
      <c r="M45" s="118"/>
    </row>
    <row r="46" spans="1:13">
      <c r="A46" s="456"/>
      <c r="B46" s="160"/>
      <c r="C46" s="160"/>
      <c r="D46" s="160"/>
      <c r="E46" s="160"/>
      <c r="F46" s="73"/>
      <c r="G46" s="73"/>
      <c r="H46" s="73"/>
      <c r="J46" s="930"/>
      <c r="M46" s="118"/>
    </row>
    <row r="47" spans="1:13">
      <c r="A47" s="456"/>
      <c r="B47" s="160"/>
      <c r="C47" s="160"/>
      <c r="D47" s="160"/>
      <c r="E47" s="160"/>
      <c r="F47" s="73"/>
      <c r="G47" s="73"/>
      <c r="H47" s="73"/>
      <c r="J47" s="930"/>
      <c r="M47" s="118"/>
    </row>
    <row r="48" spans="1:13">
      <c r="A48" s="456"/>
      <c r="B48" s="160"/>
      <c r="C48" s="160"/>
      <c r="D48" s="160"/>
      <c r="E48" s="160"/>
      <c r="F48" s="73"/>
      <c r="G48" s="73"/>
      <c r="H48" s="73"/>
      <c r="J48" s="930"/>
      <c r="M48" s="118"/>
    </row>
    <row r="49" spans="1:13">
      <c r="A49" s="1052"/>
      <c r="B49" s="1053"/>
      <c r="C49" s="1053"/>
      <c r="D49" s="1053"/>
      <c r="E49" s="1053"/>
      <c r="F49" s="1053"/>
      <c r="G49" s="1053"/>
      <c r="H49" s="1053"/>
      <c r="J49" s="930"/>
      <c r="M49" s="118"/>
    </row>
    <row r="50" spans="1:13">
      <c r="A50" s="2544">
        <f>+'1665'!A46:C46+1</f>
        <v>57</v>
      </c>
      <c r="B50" s="2790"/>
      <c r="C50" s="2790"/>
      <c r="D50" s="2790"/>
      <c r="E50" s="2790"/>
      <c r="F50" s="2790"/>
      <c r="G50" s="2790"/>
      <c r="H50" s="2790"/>
      <c r="I50" s="2790"/>
      <c r="J50" s="2791"/>
      <c r="M50" s="118"/>
    </row>
    <row r="51" spans="1:13">
      <c r="A51" s="2798" t="str">
        <f>A1</f>
        <v>QUÉBEC CHARTERED COMPANY</v>
      </c>
      <c r="B51" s="2799"/>
      <c r="C51" s="2799"/>
      <c r="D51" s="2799"/>
      <c r="E51" s="2799"/>
      <c r="F51" s="2799"/>
      <c r="G51" s="2799"/>
      <c r="H51" s="2799"/>
      <c r="I51" s="2799"/>
      <c r="J51" s="2800"/>
      <c r="M51" s="118"/>
    </row>
    <row r="52" spans="1:13">
      <c r="A52" s="2801" t="str">
        <f>A2</f>
        <v>SCHEDULE 2000</v>
      </c>
      <c r="B52" s="2802"/>
      <c r="C52" s="2802"/>
      <c r="D52" s="2802"/>
      <c r="E52" s="2802"/>
      <c r="F52" s="2802"/>
      <c r="G52" s="2802"/>
      <c r="H52" s="2802"/>
      <c r="I52" s="2802"/>
      <c r="J52" s="2803"/>
      <c r="M52" s="118"/>
    </row>
    <row r="53" spans="1:13" s="967" customFormat="1" ht="22.5" customHeight="1">
      <c r="A53" s="2533">
        <f>A3</f>
        <v>0</v>
      </c>
      <c r="B53" s="2534"/>
      <c r="C53" s="2534"/>
      <c r="D53" s="2534"/>
      <c r="E53" s="2534"/>
      <c r="F53" s="2534"/>
      <c r="G53" s="2534"/>
      <c r="H53" s="2534"/>
      <c r="I53" s="2534"/>
      <c r="J53" s="2535"/>
      <c r="M53" s="120"/>
    </row>
    <row r="54" spans="1:13" s="967" customFormat="1" ht="22.5" customHeight="1">
      <c r="A54" s="2804" t="str">
        <f>IF(Langue=0,A4&amp;" (suite)",A4&amp;" (continued)")</f>
        <v>DEPOSIT PORTFOLIO (continued)</v>
      </c>
      <c r="B54" s="2805"/>
      <c r="C54" s="2805"/>
      <c r="D54" s="2805"/>
      <c r="E54" s="2805"/>
      <c r="F54" s="2805"/>
      <c r="G54" s="2805"/>
      <c r="H54" s="2805"/>
      <c r="I54" s="2805"/>
      <c r="J54" s="2806"/>
      <c r="M54" s="120"/>
    </row>
    <row r="55" spans="1:13" s="967" customFormat="1" ht="22.5" customHeight="1">
      <c r="A55" s="2807" t="str">
        <f>A5</f>
        <v xml:space="preserve">As at </v>
      </c>
      <c r="B55" s="2808"/>
      <c r="C55" s="2808"/>
      <c r="D55" s="2808"/>
      <c r="E55" s="2808"/>
      <c r="F55" s="2808"/>
      <c r="G55" s="2808"/>
      <c r="H55" s="2808"/>
      <c r="I55" s="2808"/>
      <c r="J55" s="2809"/>
      <c r="M55" s="120"/>
    </row>
    <row r="56" spans="1:13">
      <c r="A56" s="2810" t="str">
        <f>A6</f>
        <v>($000)</v>
      </c>
      <c r="B56" s="2811"/>
      <c r="C56" s="2811"/>
      <c r="D56" s="2811"/>
      <c r="E56" s="2811"/>
      <c r="F56" s="2811"/>
      <c r="G56" s="2811"/>
      <c r="H56" s="2811"/>
      <c r="I56" s="2811"/>
      <c r="J56" s="2812"/>
      <c r="M56" s="118"/>
    </row>
    <row r="57" spans="1:13" ht="11.25" customHeight="1">
      <c r="A57" s="2813"/>
      <c r="B57" s="2814"/>
      <c r="C57" s="2814"/>
      <c r="D57" s="2814"/>
      <c r="E57" s="2814"/>
      <c r="F57" s="2814"/>
      <c r="G57" s="2814"/>
      <c r="H57" s="2814"/>
      <c r="I57" s="2814"/>
      <c r="J57" s="2815"/>
      <c r="M57" s="118"/>
    </row>
    <row r="58" spans="1:13" ht="15" customHeight="1">
      <c r="A58" s="2440" t="str">
        <f>IF(Langue=0,L58,M58)</f>
        <v>DEPOSITS-CORPORATIONS  AND GOVERNMENTS
(Interest Accrued and Payable must be disclosed on Schedule 2345)</v>
      </c>
      <c r="B58" s="2772"/>
      <c r="C58" s="2772"/>
      <c r="D58" s="2772"/>
      <c r="E58" s="2772"/>
      <c r="F58" s="2441"/>
      <c r="G58" s="2430" t="str">
        <f>IF(Langue=0,L8,M8)</f>
        <v>Number</v>
      </c>
      <c r="H58" s="2430" t="str">
        <f>IF(Langue=0,L60,M60)</f>
        <v>Amount</v>
      </c>
      <c r="I58" s="2787"/>
      <c r="J58" s="342"/>
      <c r="L58" s="947" t="s">
        <v>2375</v>
      </c>
      <c r="M58" s="261" t="s">
        <v>2379</v>
      </c>
    </row>
    <row r="59" spans="1:13" ht="48.75" customHeight="1">
      <c r="A59" s="2442"/>
      <c r="B59" s="2773"/>
      <c r="C59" s="2773"/>
      <c r="D59" s="2773"/>
      <c r="E59" s="2773"/>
      <c r="F59" s="2443"/>
      <c r="G59" s="2431"/>
      <c r="H59" s="2431"/>
      <c r="I59" s="2788"/>
      <c r="J59" s="450"/>
      <c r="L59" s="929" t="s">
        <v>151</v>
      </c>
      <c r="M59" s="118" t="s">
        <v>151</v>
      </c>
    </row>
    <row r="60" spans="1:13">
      <c r="A60" s="2774"/>
      <c r="B60" s="2775"/>
      <c r="C60" s="2775"/>
      <c r="D60" s="2775"/>
      <c r="E60" s="2775"/>
      <c r="F60" s="2776"/>
      <c r="G60" s="287" t="s">
        <v>377</v>
      </c>
      <c r="H60" s="339" t="s">
        <v>376</v>
      </c>
      <c r="I60" s="451"/>
      <c r="J60" s="452"/>
      <c r="L60" s="929" t="s">
        <v>205</v>
      </c>
      <c r="M60" s="118" t="s">
        <v>1196</v>
      </c>
    </row>
    <row r="61" spans="1:13">
      <c r="A61" s="2777" t="str">
        <f>IF(Langue=0,L61,M61)</f>
        <v>Forestry Sector</v>
      </c>
      <c r="B61" s="2778"/>
      <c r="C61" s="2778"/>
      <c r="D61" s="2778"/>
      <c r="E61" s="2778"/>
      <c r="F61" s="2778"/>
      <c r="G61" s="2785"/>
      <c r="H61" s="2785"/>
      <c r="I61" s="457"/>
      <c r="J61" s="450"/>
      <c r="L61" s="1069" t="s">
        <v>742</v>
      </c>
      <c r="M61" s="165" t="s">
        <v>1526</v>
      </c>
    </row>
    <row r="62" spans="1:13">
      <c r="A62" s="2769" t="str">
        <f t="shared" ref="A62:A67" si="5">A11</f>
        <v>Demand</v>
      </c>
      <c r="B62" s="2770"/>
      <c r="C62" s="2770"/>
      <c r="D62" s="2770"/>
      <c r="E62" s="2771"/>
      <c r="F62" s="448">
        <v>510</v>
      </c>
      <c r="G62" s="1240"/>
      <c r="H62" s="1241"/>
      <c r="I62" s="380"/>
      <c r="J62" s="453"/>
      <c r="M62" s="118"/>
    </row>
    <row r="63" spans="1:13">
      <c r="A63" s="2769" t="str">
        <f t="shared" si="5"/>
        <v>Fixed-term &lt; 1 year</v>
      </c>
      <c r="B63" s="2770"/>
      <c r="C63" s="2770"/>
      <c r="D63" s="2770"/>
      <c r="E63" s="2771"/>
      <c r="F63" s="448">
        <v>520</v>
      </c>
      <c r="G63" s="1240"/>
      <c r="H63" s="1241"/>
      <c r="I63" s="380"/>
      <c r="J63" s="453"/>
      <c r="M63" s="118"/>
    </row>
    <row r="64" spans="1:13">
      <c r="A64" s="2769" t="str">
        <f t="shared" si="5"/>
        <v>Fixed-term  &gt;= 1 year to &lt; 3 years</v>
      </c>
      <c r="B64" s="2770"/>
      <c r="C64" s="2770"/>
      <c r="D64" s="2770"/>
      <c r="E64" s="2771"/>
      <c r="F64" s="448">
        <v>530</v>
      </c>
      <c r="G64" s="1240"/>
      <c r="H64" s="1241"/>
      <c r="I64" s="380"/>
      <c r="J64" s="453"/>
      <c r="M64" s="118"/>
    </row>
    <row r="65" spans="1:13">
      <c r="A65" s="2769" t="str">
        <f t="shared" si="5"/>
        <v>Fixed-term  &gt;= 3 years to &lt;= 5 years</v>
      </c>
      <c r="B65" s="2770"/>
      <c r="C65" s="2770"/>
      <c r="D65" s="2770"/>
      <c r="E65" s="2771"/>
      <c r="F65" s="448">
        <v>540</v>
      </c>
      <c r="G65" s="1240"/>
      <c r="H65" s="1241"/>
      <c r="I65" s="380"/>
      <c r="J65" s="453"/>
      <c r="M65" s="118"/>
    </row>
    <row r="66" spans="1:13">
      <c r="A66" s="2769" t="str">
        <f t="shared" si="5"/>
        <v>Fixed-term &gt; 5 years, Non-redeemable</v>
      </c>
      <c r="B66" s="2770"/>
      <c r="C66" s="2770"/>
      <c r="D66" s="2770"/>
      <c r="E66" s="2771"/>
      <c r="F66" s="448">
        <v>550</v>
      </c>
      <c r="G66" s="1240"/>
      <c r="H66" s="1241"/>
      <c r="I66" s="380"/>
      <c r="J66" s="453"/>
      <c r="M66" s="118"/>
    </row>
    <row r="67" spans="1:13">
      <c r="A67" s="2769" t="str">
        <f t="shared" si="5"/>
        <v>Fixed-term  &gt; 5 years, Redeemable</v>
      </c>
      <c r="B67" s="2770"/>
      <c r="C67" s="2770"/>
      <c r="D67" s="2770"/>
      <c r="E67" s="2771"/>
      <c r="F67" s="448">
        <v>560</v>
      </c>
      <c r="G67" s="1240"/>
      <c r="H67" s="1241"/>
      <c r="I67" s="380"/>
      <c r="J67" s="453"/>
      <c r="M67" s="118"/>
    </row>
    <row r="68" spans="1:13" ht="22.5" customHeight="1">
      <c r="A68" s="2777" t="str">
        <f>IF(Langue=0,L68,M68)</f>
        <v>Total Forestry Sector</v>
      </c>
      <c r="B68" s="2778"/>
      <c r="C68" s="2778"/>
      <c r="D68" s="2778"/>
      <c r="E68" s="2779"/>
      <c r="F68" s="448">
        <v>599</v>
      </c>
      <c r="G68" s="1219">
        <f>SUM(G62:G67)</f>
        <v>0</v>
      </c>
      <c r="H68" s="1102">
        <f>SUM(H62:H67)</f>
        <v>0</v>
      </c>
      <c r="I68" s="380"/>
      <c r="J68" s="453"/>
      <c r="L68" s="1069" t="s">
        <v>743</v>
      </c>
      <c r="M68" s="165" t="s">
        <v>1742</v>
      </c>
    </row>
    <row r="69" spans="1:13">
      <c r="A69" s="2777" t="str">
        <f>IF(Langue=0,L69,M69)</f>
        <v>Services Sector</v>
      </c>
      <c r="B69" s="2778"/>
      <c r="C69" s="2778"/>
      <c r="D69" s="2778"/>
      <c r="E69" s="2778"/>
      <c r="F69" s="2778"/>
      <c r="G69" s="2780"/>
      <c r="H69" s="2780"/>
      <c r="I69" s="457"/>
      <c r="J69" s="450"/>
      <c r="L69" s="1069" t="s">
        <v>744</v>
      </c>
      <c r="M69" s="165" t="s">
        <v>1527</v>
      </c>
    </row>
    <row r="70" spans="1:13">
      <c r="A70" s="2769" t="str">
        <f t="shared" ref="A70:A75" si="6">A11</f>
        <v>Demand</v>
      </c>
      <c r="B70" s="2770"/>
      <c r="C70" s="2770"/>
      <c r="D70" s="2770"/>
      <c r="E70" s="2771"/>
      <c r="F70" s="448">
        <v>610</v>
      </c>
      <c r="G70" s="1240"/>
      <c r="H70" s="1241"/>
      <c r="I70" s="380"/>
      <c r="J70" s="453"/>
      <c r="M70" s="118"/>
    </row>
    <row r="71" spans="1:13">
      <c r="A71" s="2769" t="str">
        <f t="shared" si="6"/>
        <v>Fixed-term &lt; 1 year</v>
      </c>
      <c r="B71" s="2770"/>
      <c r="C71" s="2770"/>
      <c r="D71" s="2770"/>
      <c r="E71" s="2771"/>
      <c r="F71" s="448">
        <v>620</v>
      </c>
      <c r="G71" s="1240"/>
      <c r="H71" s="1241"/>
      <c r="I71" s="380"/>
      <c r="J71" s="453"/>
      <c r="M71" s="118"/>
    </row>
    <row r="72" spans="1:13">
      <c r="A72" s="2769" t="str">
        <f t="shared" si="6"/>
        <v>Fixed-term  &gt;= 1 year to &lt; 3 years</v>
      </c>
      <c r="B72" s="2770"/>
      <c r="C72" s="2770"/>
      <c r="D72" s="2770"/>
      <c r="E72" s="2771"/>
      <c r="F72" s="448">
        <v>630</v>
      </c>
      <c r="G72" s="1240"/>
      <c r="H72" s="1241"/>
      <c r="I72" s="380"/>
      <c r="J72" s="453"/>
      <c r="M72" s="118"/>
    </row>
    <row r="73" spans="1:13">
      <c r="A73" s="2769" t="str">
        <f t="shared" si="6"/>
        <v>Fixed-term  &gt;= 3 years to &lt;= 5 years</v>
      </c>
      <c r="B73" s="2770"/>
      <c r="C73" s="2770"/>
      <c r="D73" s="2770"/>
      <c r="E73" s="2771"/>
      <c r="F73" s="448">
        <v>640</v>
      </c>
      <c r="G73" s="1240"/>
      <c r="H73" s="1241"/>
      <c r="I73" s="380"/>
      <c r="J73" s="453"/>
      <c r="M73" s="118"/>
    </row>
    <row r="74" spans="1:13">
      <c r="A74" s="2769" t="str">
        <f t="shared" si="6"/>
        <v>Fixed-term &gt; 5 years, Non-redeemable</v>
      </c>
      <c r="B74" s="2770"/>
      <c r="C74" s="2770"/>
      <c r="D74" s="2770"/>
      <c r="E74" s="2771"/>
      <c r="F74" s="448">
        <v>650</v>
      </c>
      <c r="G74" s="1240"/>
      <c r="H74" s="1241"/>
      <c r="I74" s="380"/>
      <c r="J74" s="453"/>
      <c r="M74" s="118"/>
    </row>
    <row r="75" spans="1:13">
      <c r="A75" s="2769" t="str">
        <f t="shared" si="6"/>
        <v>Fixed-term  &gt; 5 years, Redeemable</v>
      </c>
      <c r="B75" s="2770"/>
      <c r="C75" s="2770"/>
      <c r="D75" s="2770"/>
      <c r="E75" s="2771"/>
      <c r="F75" s="448">
        <v>660</v>
      </c>
      <c r="G75" s="1240"/>
      <c r="H75" s="1241"/>
      <c r="I75" s="380"/>
      <c r="J75" s="453"/>
      <c r="M75" s="118"/>
    </row>
    <row r="76" spans="1:13" ht="22.5" customHeight="1">
      <c r="A76" s="2777" t="str">
        <f>IF(Langue=0,L76,M76)</f>
        <v>Total Services Sector</v>
      </c>
      <c r="B76" s="2778"/>
      <c r="C76" s="2778"/>
      <c r="D76" s="2778"/>
      <c r="E76" s="2779"/>
      <c r="F76" s="449">
        <v>699</v>
      </c>
      <c r="G76" s="1219">
        <f>SUM(G70:G75)</f>
        <v>0</v>
      </c>
      <c r="H76" s="1102">
        <f>SUM(H70:H75)</f>
        <v>0</v>
      </c>
      <c r="I76" s="380"/>
      <c r="J76" s="453"/>
      <c r="L76" s="1069" t="s">
        <v>745</v>
      </c>
      <c r="M76" s="165" t="s">
        <v>2217</v>
      </c>
    </row>
    <row r="77" spans="1:13">
      <c r="A77" s="2777" t="str">
        <f>IF(Langue=0,L77,M77)</f>
        <v>Public Institutions Sector</v>
      </c>
      <c r="B77" s="2778"/>
      <c r="C77" s="2778"/>
      <c r="D77" s="2778"/>
      <c r="E77" s="2778"/>
      <c r="F77" s="2778"/>
      <c r="G77" s="2780"/>
      <c r="H77" s="2780"/>
      <c r="I77" s="454"/>
      <c r="J77" s="453"/>
      <c r="L77" s="1069" t="s">
        <v>746</v>
      </c>
      <c r="M77" s="165" t="s">
        <v>1528</v>
      </c>
    </row>
    <row r="78" spans="1:13">
      <c r="A78" s="2769" t="str">
        <f t="shared" ref="A78:A83" si="7">A11</f>
        <v>Demand</v>
      </c>
      <c r="B78" s="2770"/>
      <c r="C78" s="2770"/>
      <c r="D78" s="2770"/>
      <c r="E78" s="2771"/>
      <c r="F78" s="448">
        <v>710</v>
      </c>
      <c r="G78" s="1240"/>
      <c r="H78" s="1241"/>
      <c r="I78" s="380"/>
      <c r="J78" s="453"/>
      <c r="M78" s="118"/>
    </row>
    <row r="79" spans="1:13">
      <c r="A79" s="2769" t="str">
        <f t="shared" si="7"/>
        <v>Fixed-term &lt; 1 year</v>
      </c>
      <c r="B79" s="2770"/>
      <c r="C79" s="2770"/>
      <c r="D79" s="2770"/>
      <c r="E79" s="2771"/>
      <c r="F79" s="448">
        <v>720</v>
      </c>
      <c r="G79" s="1240"/>
      <c r="H79" s="1241"/>
      <c r="I79" s="380"/>
      <c r="J79" s="453"/>
      <c r="M79" s="118"/>
    </row>
    <row r="80" spans="1:13">
      <c r="A80" s="2769" t="str">
        <f t="shared" si="7"/>
        <v>Fixed-term  &gt;= 1 year to &lt; 3 years</v>
      </c>
      <c r="B80" s="2770"/>
      <c r="C80" s="2770"/>
      <c r="D80" s="2770"/>
      <c r="E80" s="2771"/>
      <c r="F80" s="448">
        <v>730</v>
      </c>
      <c r="G80" s="1240"/>
      <c r="H80" s="1241"/>
      <c r="I80" s="380"/>
      <c r="J80" s="453"/>
      <c r="M80" s="118"/>
    </row>
    <row r="81" spans="1:13">
      <c r="A81" s="2769" t="str">
        <f t="shared" si="7"/>
        <v>Fixed-term  &gt;= 3 years to &lt;= 5 years</v>
      </c>
      <c r="B81" s="2770"/>
      <c r="C81" s="2770"/>
      <c r="D81" s="2770"/>
      <c r="E81" s="2771"/>
      <c r="F81" s="448">
        <v>740</v>
      </c>
      <c r="G81" s="1240"/>
      <c r="H81" s="1241"/>
      <c r="I81" s="380"/>
      <c r="J81" s="453"/>
      <c r="M81" s="118"/>
    </row>
    <row r="82" spans="1:13">
      <c r="A82" s="2769" t="str">
        <f t="shared" si="7"/>
        <v>Fixed-term &gt; 5 years, Non-redeemable</v>
      </c>
      <c r="B82" s="2770"/>
      <c r="C82" s="2770"/>
      <c r="D82" s="2770"/>
      <c r="E82" s="2771"/>
      <c r="F82" s="448">
        <v>750</v>
      </c>
      <c r="G82" s="1240"/>
      <c r="H82" s="1241"/>
      <c r="I82" s="380"/>
      <c r="J82" s="453"/>
      <c r="M82" s="118"/>
    </row>
    <row r="83" spans="1:13">
      <c r="A83" s="2769" t="str">
        <f t="shared" si="7"/>
        <v>Fixed-term  &gt; 5 years, Redeemable</v>
      </c>
      <c r="B83" s="2770"/>
      <c r="C83" s="2770"/>
      <c r="D83" s="2770"/>
      <c r="E83" s="2771"/>
      <c r="F83" s="448">
        <v>760</v>
      </c>
      <c r="G83" s="1240"/>
      <c r="H83" s="1241"/>
      <c r="I83" s="380"/>
      <c r="J83" s="453"/>
      <c r="M83" s="118"/>
    </row>
    <row r="84" spans="1:13" ht="22.5" customHeight="1">
      <c r="A84" s="2777" t="str">
        <f>IF(Langue=0,L84,M84)</f>
        <v>Total Public Institutions Sector</v>
      </c>
      <c r="B84" s="2778"/>
      <c r="C84" s="2778"/>
      <c r="D84" s="2778"/>
      <c r="E84" s="2779"/>
      <c r="F84" s="449">
        <v>799</v>
      </c>
      <c r="G84" s="1219">
        <f>SUM(G78:G83)</f>
        <v>0</v>
      </c>
      <c r="H84" s="1102">
        <f>SUM(H78:H83)</f>
        <v>0</v>
      </c>
      <c r="I84" s="380"/>
      <c r="J84" s="453"/>
      <c r="L84" s="1069" t="s">
        <v>747</v>
      </c>
      <c r="M84" s="165" t="s">
        <v>1743</v>
      </c>
    </row>
    <row r="85" spans="1:13">
      <c r="A85" s="2792" t="str">
        <f>IF(Langue=0,L85,M85)</f>
        <v>Other sectors</v>
      </c>
      <c r="B85" s="2793"/>
      <c r="C85" s="2793"/>
      <c r="D85" s="2793"/>
      <c r="E85" s="2793"/>
      <c r="F85" s="2793"/>
      <c r="G85" s="2794"/>
      <c r="H85" s="2794"/>
      <c r="I85" s="454"/>
      <c r="J85" s="453"/>
      <c r="L85" s="1069" t="s">
        <v>748</v>
      </c>
      <c r="M85" s="165" t="s">
        <v>1744</v>
      </c>
    </row>
    <row r="86" spans="1:13">
      <c r="A86" s="2769" t="str">
        <f t="shared" ref="A86:A91" si="8">A11</f>
        <v>Demand</v>
      </c>
      <c r="B86" s="2770"/>
      <c r="C86" s="2770"/>
      <c r="D86" s="2770"/>
      <c r="E86" s="2771"/>
      <c r="F86" s="448">
        <v>810</v>
      </c>
      <c r="G86" s="1343"/>
      <c r="H86" s="1344"/>
      <c r="I86" s="380"/>
      <c r="J86" s="453"/>
      <c r="M86" s="118"/>
    </row>
    <row r="87" spans="1:13">
      <c r="A87" s="2769" t="str">
        <f t="shared" si="8"/>
        <v>Fixed-term &lt; 1 year</v>
      </c>
      <c r="B87" s="2770"/>
      <c r="C87" s="2770"/>
      <c r="D87" s="2770"/>
      <c r="E87" s="2771"/>
      <c r="F87" s="448">
        <v>820</v>
      </c>
      <c r="G87" s="1343"/>
      <c r="H87" s="1344"/>
      <c r="I87" s="380"/>
      <c r="J87" s="453"/>
      <c r="M87" s="118"/>
    </row>
    <row r="88" spans="1:13">
      <c r="A88" s="2769" t="str">
        <f t="shared" si="8"/>
        <v>Fixed-term  &gt;= 1 year to &lt; 3 years</v>
      </c>
      <c r="B88" s="2770"/>
      <c r="C88" s="2770"/>
      <c r="D88" s="2770"/>
      <c r="E88" s="2771"/>
      <c r="F88" s="448">
        <v>830</v>
      </c>
      <c r="G88" s="1343"/>
      <c r="H88" s="1344"/>
      <c r="I88" s="380"/>
      <c r="J88" s="453"/>
      <c r="M88" s="118"/>
    </row>
    <row r="89" spans="1:13">
      <c r="A89" s="2769" t="str">
        <f t="shared" si="8"/>
        <v>Fixed-term  &gt;= 3 years to &lt;= 5 years</v>
      </c>
      <c r="B89" s="2770"/>
      <c r="C89" s="2770"/>
      <c r="D89" s="2770"/>
      <c r="E89" s="2771"/>
      <c r="F89" s="448">
        <v>840</v>
      </c>
      <c r="G89" s="1343"/>
      <c r="H89" s="1344"/>
      <c r="I89" s="380"/>
      <c r="J89" s="453"/>
      <c r="M89" s="118"/>
    </row>
    <row r="90" spans="1:13">
      <c r="A90" s="2769" t="str">
        <f t="shared" si="8"/>
        <v>Fixed-term &gt; 5 years, Non-redeemable</v>
      </c>
      <c r="B90" s="2770"/>
      <c r="C90" s="2770"/>
      <c r="D90" s="2770"/>
      <c r="E90" s="2771"/>
      <c r="F90" s="448">
        <v>850</v>
      </c>
      <c r="G90" s="1343"/>
      <c r="H90" s="1344"/>
      <c r="I90" s="380"/>
      <c r="J90" s="453"/>
      <c r="M90" s="118"/>
    </row>
    <row r="91" spans="1:13">
      <c r="A91" s="2769" t="str">
        <f t="shared" si="8"/>
        <v>Fixed-term  &gt; 5 years, Redeemable</v>
      </c>
      <c r="B91" s="2770"/>
      <c r="C91" s="2770"/>
      <c r="D91" s="2770"/>
      <c r="E91" s="2771"/>
      <c r="F91" s="448">
        <v>860</v>
      </c>
      <c r="G91" s="1343"/>
      <c r="H91" s="1344"/>
      <c r="I91" s="380"/>
      <c r="J91" s="453"/>
      <c r="M91" s="118"/>
    </row>
    <row r="92" spans="1:13" ht="22.5" customHeight="1">
      <c r="A92" s="2777" t="str">
        <f>IF(Langue=0,L92,M92)</f>
        <v>Total Others</v>
      </c>
      <c r="B92" s="2778"/>
      <c r="C92" s="2778"/>
      <c r="D92" s="2778"/>
      <c r="E92" s="2779"/>
      <c r="F92" s="448">
        <v>869</v>
      </c>
      <c r="G92" s="1220">
        <f>SUM(G86:G91)</f>
        <v>0</v>
      </c>
      <c r="H92" s="1113">
        <f>SUM(H86:H91)</f>
        <v>0</v>
      </c>
      <c r="I92" s="380"/>
      <c r="J92" s="453"/>
      <c r="L92" s="1069" t="s">
        <v>749</v>
      </c>
      <c r="M92" s="165" t="s">
        <v>1525</v>
      </c>
    </row>
    <row r="93" spans="1:13" ht="22.5" customHeight="1">
      <c r="A93" s="2777" t="str">
        <f>IF(Langue=0,L93,M93)</f>
        <v>TOTAL DEPOSITS-CORPORATIONS AND GOVERNMENTS</v>
      </c>
      <c r="B93" s="2778"/>
      <c r="C93" s="2778"/>
      <c r="D93" s="2778"/>
      <c r="E93" s="2779"/>
      <c r="F93" s="449">
        <v>899</v>
      </c>
      <c r="G93" s="1219">
        <f>SUM(G92,G84,G76,G68,G44,G36,G28)</f>
        <v>0</v>
      </c>
      <c r="H93" s="1214">
        <f>SUM(H92,H84,H76,H68,H44,H36,H28)</f>
        <v>0</v>
      </c>
      <c r="I93" s="380"/>
      <c r="J93" s="453"/>
      <c r="L93" s="164" t="s">
        <v>965</v>
      </c>
      <c r="M93" s="165" t="s">
        <v>2305</v>
      </c>
    </row>
    <row r="94" spans="1:13" ht="15" customHeight="1">
      <c r="A94" s="2440" t="str">
        <f>IF(Langue=0,L94,M94)</f>
        <v>DEPOSITS - DEPOSIT TAKING INSTITUTIONS
(Interest Accrued and Payable must be disclosed on Schedule 2345)</v>
      </c>
      <c r="B94" s="2772"/>
      <c r="C94" s="2772"/>
      <c r="D94" s="2772"/>
      <c r="E94" s="2772"/>
      <c r="F94" s="2441"/>
      <c r="G94" s="2431"/>
      <c r="H94" s="2789"/>
      <c r="I94" s="454"/>
      <c r="J94" s="453"/>
      <c r="L94" s="947" t="s">
        <v>2376</v>
      </c>
      <c r="M94" s="261" t="s">
        <v>2380</v>
      </c>
    </row>
    <row r="95" spans="1:13" ht="48.75" customHeight="1">
      <c r="A95" s="2442"/>
      <c r="B95" s="2773"/>
      <c r="C95" s="2773"/>
      <c r="D95" s="2773"/>
      <c r="E95" s="2773"/>
      <c r="F95" s="2443"/>
      <c r="G95" s="2431"/>
      <c r="H95" s="2789"/>
      <c r="I95" s="454"/>
      <c r="J95" s="453"/>
      <c r="M95" s="118"/>
    </row>
    <row r="96" spans="1:13">
      <c r="A96" s="2774"/>
      <c r="B96" s="2775"/>
      <c r="C96" s="2775"/>
      <c r="D96" s="2775"/>
      <c r="E96" s="2775"/>
      <c r="F96" s="2776"/>
      <c r="G96" s="537"/>
      <c r="H96" s="447"/>
      <c r="I96" s="454"/>
      <c r="J96" s="453"/>
      <c r="M96" s="118"/>
    </row>
    <row r="97" spans="1:13">
      <c r="A97" s="2769" t="str">
        <f t="shared" ref="A97:A102" si="9">A11</f>
        <v>Demand</v>
      </c>
      <c r="B97" s="2770"/>
      <c r="C97" s="2770"/>
      <c r="D97" s="2770"/>
      <c r="E97" s="2771"/>
      <c r="F97" s="448">
        <v>910</v>
      </c>
      <c r="G97" s="1240"/>
      <c r="H97" s="1241"/>
      <c r="I97" s="380"/>
      <c r="J97" s="453"/>
      <c r="M97" s="118"/>
    </row>
    <row r="98" spans="1:13">
      <c r="A98" s="2769" t="str">
        <f t="shared" si="9"/>
        <v>Fixed-term &lt; 1 year</v>
      </c>
      <c r="B98" s="2770"/>
      <c r="C98" s="2770"/>
      <c r="D98" s="2770"/>
      <c r="E98" s="2771"/>
      <c r="F98" s="448">
        <v>920</v>
      </c>
      <c r="G98" s="1240"/>
      <c r="H98" s="1241"/>
      <c r="I98" s="380"/>
      <c r="J98" s="453"/>
      <c r="M98" s="118"/>
    </row>
    <row r="99" spans="1:13">
      <c r="A99" s="2769" t="str">
        <f t="shared" si="9"/>
        <v>Fixed-term  &gt;= 1 year to &lt; 3 years</v>
      </c>
      <c r="B99" s="2770"/>
      <c r="C99" s="2770"/>
      <c r="D99" s="2770"/>
      <c r="E99" s="2771"/>
      <c r="F99" s="448">
        <v>930</v>
      </c>
      <c r="G99" s="1240"/>
      <c r="H99" s="1241"/>
      <c r="I99" s="380"/>
      <c r="J99" s="453"/>
      <c r="M99" s="118"/>
    </row>
    <row r="100" spans="1:13">
      <c r="A100" s="2769" t="str">
        <f t="shared" si="9"/>
        <v>Fixed-term  &gt;= 3 years to &lt;= 5 years</v>
      </c>
      <c r="B100" s="2770"/>
      <c r="C100" s="2770"/>
      <c r="D100" s="2770"/>
      <c r="E100" s="2771"/>
      <c r="F100" s="448">
        <v>940</v>
      </c>
      <c r="G100" s="1240"/>
      <c r="H100" s="1241"/>
      <c r="I100" s="380"/>
      <c r="J100" s="453"/>
      <c r="M100" s="118"/>
    </row>
    <row r="101" spans="1:13">
      <c r="A101" s="2769" t="str">
        <f t="shared" si="9"/>
        <v>Fixed-term &gt; 5 years, Non-redeemable</v>
      </c>
      <c r="B101" s="2770"/>
      <c r="C101" s="2770"/>
      <c r="D101" s="2770"/>
      <c r="E101" s="2771"/>
      <c r="F101" s="448">
        <v>950</v>
      </c>
      <c r="G101" s="1240"/>
      <c r="H101" s="1241"/>
      <c r="I101" s="380"/>
      <c r="J101" s="453"/>
      <c r="M101" s="118"/>
    </row>
    <row r="102" spans="1:13">
      <c r="A102" s="2769" t="str">
        <f t="shared" si="9"/>
        <v>Fixed-term  &gt; 5 years, Redeemable</v>
      </c>
      <c r="B102" s="2770"/>
      <c r="C102" s="2770"/>
      <c r="D102" s="2770"/>
      <c r="E102" s="2771"/>
      <c r="F102" s="448">
        <v>960</v>
      </c>
      <c r="G102" s="1240"/>
      <c r="H102" s="1241"/>
      <c r="I102" s="380"/>
      <c r="J102" s="453"/>
      <c r="M102" s="118"/>
    </row>
    <row r="103" spans="1:13" ht="22.5" customHeight="1">
      <c r="A103" s="2777" t="str">
        <f>IF(Langue=0,L103,M103)</f>
        <v>TOTAL DEPOSIT TAKING INSTITUTIONS</v>
      </c>
      <c r="B103" s="2778"/>
      <c r="C103" s="2778"/>
      <c r="D103" s="2778"/>
      <c r="E103" s="2779"/>
      <c r="F103" s="449">
        <v>999</v>
      </c>
      <c r="G103" s="1286">
        <f>SUM(G97:G102)</f>
        <v>0</v>
      </c>
      <c r="H103" s="1215">
        <f>SUM(H97:H102)</f>
        <v>0</v>
      </c>
      <c r="I103" s="380"/>
      <c r="J103" s="453"/>
      <c r="L103" s="164" t="s">
        <v>966</v>
      </c>
      <c r="M103" s="165" t="s">
        <v>2306</v>
      </c>
    </row>
    <row r="104" spans="1:13" ht="22.5" customHeight="1">
      <c r="A104" s="2781" t="s">
        <v>80</v>
      </c>
      <c r="B104" s="2781"/>
      <c r="C104" s="2781"/>
      <c r="D104" s="2781"/>
      <c r="E104" s="2781"/>
      <c r="F104" s="449">
        <v>1999</v>
      </c>
      <c r="G104" s="1290">
        <f>SUM(G103,G93,G17)</f>
        <v>0</v>
      </c>
      <c r="H104" s="1291">
        <f>SUM(H103,H93,J17)</f>
        <v>0</v>
      </c>
      <c r="I104" s="666"/>
      <c r="J104" s="667"/>
    </row>
    <row r="105" spans="1:13">
      <c r="A105" s="458"/>
      <c r="B105" s="78"/>
      <c r="C105" s="78"/>
      <c r="D105" s="78"/>
      <c r="E105" s="78"/>
      <c r="F105" s="79"/>
      <c r="G105" s="381"/>
      <c r="H105" s="374"/>
      <c r="J105" s="930"/>
    </row>
    <row r="106" spans="1:13">
      <c r="A106" s="2544">
        <f>A50+1</f>
        <v>58</v>
      </c>
      <c r="B106" s="2790"/>
      <c r="C106" s="2790"/>
      <c r="D106" s="2790"/>
      <c r="E106" s="2790"/>
      <c r="F106" s="2790"/>
      <c r="G106" s="2790"/>
      <c r="H106" s="2790"/>
      <c r="I106" s="2790"/>
      <c r="J106" s="2791"/>
    </row>
  </sheetData>
  <sheetProtection algorithmName="SHA-512" hashValue="rGJcOa5c0+AzV+hbBigWv00Mk6oGJr64VCjAjKvF4TslL8pvQrv5K2OT3px2JS/gP9mye9NemT5MhnyF4p+YjQ==" saltValue="SwPIIHtXAPPQrSPF3u4ezw==" spinCount="100000" sheet="1" objects="1" scenarios="1"/>
  <mergeCells count="104">
    <mergeCell ref="A106:J106"/>
    <mergeCell ref="A2:J2"/>
    <mergeCell ref="A51:J51"/>
    <mergeCell ref="A52:J52"/>
    <mergeCell ref="A53:J53"/>
    <mergeCell ref="A54:J54"/>
    <mergeCell ref="A55:J55"/>
    <mergeCell ref="A56:J56"/>
    <mergeCell ref="A57:J57"/>
    <mergeCell ref="J8:J9"/>
    <mergeCell ref="I8:I9"/>
    <mergeCell ref="I18:I19"/>
    <mergeCell ref="H18:H19"/>
    <mergeCell ref="A7:J7"/>
    <mergeCell ref="A6:J6"/>
    <mergeCell ref="A5:J5"/>
    <mergeCell ref="A4:J4"/>
    <mergeCell ref="A3:J3"/>
    <mergeCell ref="H58:H59"/>
    <mergeCell ref="G58:G59"/>
    <mergeCell ref="G94:G95"/>
    <mergeCell ref="A39:E39"/>
    <mergeCell ref="A42:E42"/>
    <mergeCell ref="A62:E62"/>
    <mergeCell ref="I58:I59"/>
    <mergeCell ref="H94:H95"/>
    <mergeCell ref="A50:J50"/>
    <mergeCell ref="A94:F96"/>
    <mergeCell ref="A69:H69"/>
    <mergeCell ref="A61:H61"/>
    <mergeCell ref="A77:H77"/>
    <mergeCell ref="A85:H85"/>
    <mergeCell ref="A68:E68"/>
    <mergeCell ref="A76:E76"/>
    <mergeCell ref="A75:E75"/>
    <mergeCell ref="A79:E79"/>
    <mergeCell ref="A84:E84"/>
    <mergeCell ref="A92:E92"/>
    <mergeCell ref="A67:E67"/>
    <mergeCell ref="A78:E78"/>
    <mergeCell ref="A74:E74"/>
    <mergeCell ref="A82:E82"/>
    <mergeCell ref="A90:E90"/>
    <mergeCell ref="A80:E80"/>
    <mergeCell ref="A86:E86"/>
    <mergeCell ref="A1:H1"/>
    <mergeCell ref="A15:E15"/>
    <mergeCell ref="A12:E12"/>
    <mergeCell ref="A24:E24"/>
    <mergeCell ref="A25:E25"/>
    <mergeCell ref="G8:G9"/>
    <mergeCell ref="H8:H9"/>
    <mergeCell ref="A35:E35"/>
    <mergeCell ref="A18:F20"/>
    <mergeCell ref="A29:H29"/>
    <mergeCell ref="A32:E32"/>
    <mergeCell ref="A33:E33"/>
    <mergeCell ref="A13:E13"/>
    <mergeCell ref="A23:E23"/>
    <mergeCell ref="A34:E34"/>
    <mergeCell ref="A30:E30"/>
    <mergeCell ref="A22:E22"/>
    <mergeCell ref="A21:H21"/>
    <mergeCell ref="G18:G19"/>
    <mergeCell ref="A11:E11"/>
    <mergeCell ref="A17:E17"/>
    <mergeCell ref="A8:F10"/>
    <mergeCell ref="A16:E16"/>
    <mergeCell ref="A14:E14"/>
    <mergeCell ref="A27:E27"/>
    <mergeCell ref="A26:E26"/>
    <mergeCell ref="A38:E38"/>
    <mergeCell ref="A40:E40"/>
    <mergeCell ref="A41:E41"/>
    <mergeCell ref="A104:E104"/>
    <mergeCell ref="A81:E81"/>
    <mergeCell ref="A83:E83"/>
    <mergeCell ref="A87:E87"/>
    <mergeCell ref="A88:E88"/>
    <mergeCell ref="A89:E89"/>
    <mergeCell ref="A100:E100"/>
    <mergeCell ref="A71:E71"/>
    <mergeCell ref="A91:E91"/>
    <mergeCell ref="A73:E73"/>
    <mergeCell ref="A72:E72"/>
    <mergeCell ref="A102:E102"/>
    <mergeCell ref="A103:E103"/>
    <mergeCell ref="A93:E93"/>
    <mergeCell ref="A101:E101"/>
    <mergeCell ref="A97:E97"/>
    <mergeCell ref="A98:E98"/>
    <mergeCell ref="A43:E43"/>
    <mergeCell ref="A70:E70"/>
    <mergeCell ref="A99:E99"/>
    <mergeCell ref="A66:E66"/>
    <mergeCell ref="A63:E63"/>
    <mergeCell ref="A58:F60"/>
    <mergeCell ref="A64:E64"/>
    <mergeCell ref="A65:E65"/>
    <mergeCell ref="A28:E28"/>
    <mergeCell ref="A37:H37"/>
    <mergeCell ref="A44:E44"/>
    <mergeCell ref="A36:E36"/>
    <mergeCell ref="A31:E31"/>
  </mergeCells>
  <hyperlinks>
    <hyperlink ref="J17" location="_P100200001" tooltip="Bilan - Ligne 2000 \ Balance Sheet - Line 2000" display="_P100200001" xr:uid="{00000000-0004-0000-2C00-000000000000}"/>
    <hyperlink ref="H93" location="_P100201001" tooltip="Bilan - Ligne 2010 \ Balance Sheet - Line 2010" display="_P100201001" xr:uid="{00000000-0004-0000-2C00-000001000000}"/>
    <hyperlink ref="H103" location="_P100202001" tooltip="Bilan - Ligne 2020 \ Balance Sheet - Line 2020" display="_P100202001" xr:uid="{00000000-0004-0000-2C00-000002000000}"/>
  </hyperlinks>
  <printOptions horizontalCentered="1"/>
  <pageMargins left="0.39370078740157499" right="0.39370078740157499" top="1.11555118110236" bottom="0.39370078740157499" header="0.31496062992126" footer="0.118110236220472"/>
  <pageSetup scale="72" orientation="portrait" r:id="rId1"/>
  <rowBreaks count="1" manualBreakCount="1">
    <brk id="50"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euil44">
    <tabColor theme="9" tint="0.39997558519241921"/>
  </sheetPr>
  <dimension ref="A1:J44"/>
  <sheetViews>
    <sheetView zoomScale="90" zoomScaleNormal="90" workbookViewId="0">
      <selection sqref="A1:C1"/>
    </sheetView>
  </sheetViews>
  <sheetFormatPr baseColWidth="10" defaultColWidth="0" defaultRowHeight="15" outlineLevelCol="1"/>
  <cols>
    <col min="1" max="1" width="37.140625" style="929" customWidth="1"/>
    <col min="2" max="2" width="6" style="929" customWidth="1"/>
    <col min="3" max="4" width="19.28515625" style="929" customWidth="1"/>
    <col min="5" max="5" width="19.28515625" style="87" customWidth="1"/>
    <col min="6" max="6" width="1.42578125" style="929" customWidth="1"/>
    <col min="7" max="7" width="27.5703125" style="929" hidden="1" customWidth="1" outlineLevel="1"/>
    <col min="8" max="8" width="20.42578125" style="929" hidden="1" customWidth="1" outlineLevel="1"/>
    <col min="9" max="9" width="0" style="929" hidden="1" customWidth="1" collapsed="1"/>
    <col min="10" max="16384" width="11.42578125" style="929" hidden="1"/>
  </cols>
  <sheetData>
    <row r="1" spans="1:10" ht="24" customHeight="1">
      <c r="A1" s="1779" t="str">
        <f>Identification!A14</f>
        <v>QUÉBEC CHARTERED COMPANY</v>
      </c>
      <c r="B1" s="1780"/>
      <c r="C1" s="1780"/>
      <c r="D1" s="951"/>
      <c r="E1" s="232" t="str">
        <f>Identification!A15</f>
        <v>ANNUAL STATEMENT</v>
      </c>
    </row>
    <row r="2" spans="1:10">
      <c r="A2" s="2172" t="str">
        <f>IF(Langue=0,"ANNEXE "&amp;'T des M - T of C'!A57,"SCHEDULE "&amp;'T des M - T of C'!A57)</f>
        <v>SCHEDULE 2000.1</v>
      </c>
      <c r="B2" s="2173"/>
      <c r="C2" s="2173"/>
      <c r="D2" s="2173"/>
      <c r="E2" s="2174"/>
    </row>
    <row r="3" spans="1:10" ht="22.5" customHeight="1">
      <c r="A3" s="1940">
        <f>'300'!$A$3</f>
        <v>0</v>
      </c>
      <c r="B3" s="1941"/>
      <c r="C3" s="1941"/>
      <c r="D3" s="1941"/>
      <c r="E3" s="1942"/>
      <c r="F3" s="711"/>
      <c r="G3" s="711"/>
      <c r="H3" s="711"/>
      <c r="I3" s="711"/>
      <c r="J3" s="711"/>
    </row>
    <row r="4" spans="1:10" ht="22.5" customHeight="1">
      <c r="A4" s="1767" t="str">
        <f>UPPER('T des M - T of C'!B57)</f>
        <v>SUMMARY OF DEPOSITS AND CERTIFICATES BY AMOUNT</v>
      </c>
      <c r="B4" s="1768"/>
      <c r="C4" s="1768"/>
      <c r="D4" s="1768"/>
      <c r="E4" s="1769"/>
    </row>
    <row r="5" spans="1:10" ht="22.5" customHeight="1">
      <c r="A5" s="2181" t="str">
        <f>IF(Langue=0,"au "&amp;Identification!J19,"As at "&amp;Identification!J19)</f>
        <v xml:space="preserve">As at </v>
      </c>
      <c r="B5" s="2182"/>
      <c r="C5" s="2182"/>
      <c r="D5" s="2182"/>
      <c r="E5" s="2183"/>
      <c r="H5" s="157"/>
    </row>
    <row r="6" spans="1:10" ht="15.75" customHeight="1">
      <c r="A6" s="2088" t="str">
        <f>IF(Langue=0,G6,H6)</f>
        <v>($000)</v>
      </c>
      <c r="B6" s="2089"/>
      <c r="C6" s="2089"/>
      <c r="D6" s="2089"/>
      <c r="E6" s="2090"/>
      <c r="G6" s="116" t="s">
        <v>325</v>
      </c>
      <c r="H6" s="258" t="s">
        <v>970</v>
      </c>
    </row>
    <row r="7" spans="1:10" ht="11.25" customHeight="1">
      <c r="A7" s="2191"/>
      <c r="B7" s="2192"/>
      <c r="C7" s="2192"/>
      <c r="D7" s="2192"/>
      <c r="E7" s="2193"/>
      <c r="H7" s="157"/>
    </row>
    <row r="8" spans="1:10" ht="15" customHeight="1">
      <c r="A8" s="1943" t="str">
        <f>IF(Langue=0,G19,H19)</f>
        <v>STRATA</v>
      </c>
      <c r="B8" s="1945"/>
      <c r="C8" s="2343" t="str">
        <f>IF(Langue=0,G20,H20)</f>
        <v>Number</v>
      </c>
      <c r="D8" s="2343" t="str">
        <f>IF(Langue=0,G21,H21)</f>
        <v>Amount</v>
      </c>
      <c r="E8" s="2816" t="s">
        <v>69</v>
      </c>
      <c r="H8" s="157"/>
    </row>
    <row r="9" spans="1:10" ht="37.5" customHeight="1">
      <c r="A9" s="2184"/>
      <c r="B9" s="2341"/>
      <c r="C9" s="2511"/>
      <c r="D9" s="2511"/>
      <c r="E9" s="2817"/>
      <c r="H9" s="157"/>
    </row>
    <row r="10" spans="1:10">
      <c r="A10" s="2155"/>
      <c r="B10" s="2222"/>
      <c r="C10" s="536" t="s">
        <v>376</v>
      </c>
      <c r="D10" s="536" t="s">
        <v>378</v>
      </c>
      <c r="E10" s="536" t="s">
        <v>379</v>
      </c>
      <c r="H10" s="157"/>
    </row>
    <row r="11" spans="1:10" ht="15" customHeight="1">
      <c r="A11" s="285" t="str">
        <f>IF(Langue=0,G11,H11)</f>
        <v xml:space="preserve">0 to 100  </v>
      </c>
      <c r="B11" s="459" t="s">
        <v>385</v>
      </c>
      <c r="C11" s="1208"/>
      <c r="D11" s="1208"/>
      <c r="E11" s="1345">
        <f>IF(($D$16=0),0,+D11/$D$16)</f>
        <v>0</v>
      </c>
      <c r="G11" s="460" t="s">
        <v>487</v>
      </c>
      <c r="H11" s="168" t="s">
        <v>1275</v>
      </c>
    </row>
    <row r="12" spans="1:10" ht="15" customHeight="1">
      <c r="A12" s="285" t="str">
        <f>IF(Langue=0,G12,H12)</f>
        <v xml:space="preserve">Over 100 to 250  </v>
      </c>
      <c r="B12" s="459" t="s">
        <v>194</v>
      </c>
      <c r="C12" s="1208"/>
      <c r="D12" s="1208"/>
      <c r="E12" s="1345">
        <f>IF(($D$16=0),0,+D12/$D$16)</f>
        <v>0</v>
      </c>
      <c r="G12" s="460" t="s">
        <v>488</v>
      </c>
      <c r="H12" s="168" t="s">
        <v>1276</v>
      </c>
    </row>
    <row r="13" spans="1:10" ht="15" customHeight="1">
      <c r="A13" s="285" t="str">
        <f>IF(Langue=0,G13,H13)</f>
        <v xml:space="preserve">Over 250 to 1,000  </v>
      </c>
      <c r="B13" s="459" t="s">
        <v>195</v>
      </c>
      <c r="C13" s="1208"/>
      <c r="D13" s="1208"/>
      <c r="E13" s="1345">
        <f>IF(($D$16=0),0,+D13/$D$16)</f>
        <v>0</v>
      </c>
      <c r="G13" s="460" t="s">
        <v>489</v>
      </c>
      <c r="H13" s="168" t="s">
        <v>1277</v>
      </c>
    </row>
    <row r="14" spans="1:10" ht="15" customHeight="1">
      <c r="A14" s="285" t="str">
        <f>IF(Langue=0,G14,H14)</f>
        <v xml:space="preserve">Over 1,000 to 10,000  </v>
      </c>
      <c r="B14" s="459" t="s">
        <v>200</v>
      </c>
      <c r="C14" s="1208"/>
      <c r="D14" s="1208"/>
      <c r="E14" s="1345">
        <f>IF(($D$16=0),0,+D14/$D$16)</f>
        <v>0</v>
      </c>
      <c r="G14" s="460" t="s">
        <v>490</v>
      </c>
      <c r="H14" s="168" t="s">
        <v>1278</v>
      </c>
    </row>
    <row r="15" spans="1:10" ht="15" customHeight="1">
      <c r="A15" s="285" t="str">
        <f>IF(Langue=0,G15,H15)</f>
        <v xml:space="preserve">Over 10,000  </v>
      </c>
      <c r="B15" s="459" t="s">
        <v>347</v>
      </c>
      <c r="C15" s="1208"/>
      <c r="D15" s="1208"/>
      <c r="E15" s="1345">
        <f>IF(($D$16=0),0,+D15/$D$16)</f>
        <v>0</v>
      </c>
      <c r="G15" s="460" t="s">
        <v>486</v>
      </c>
      <c r="H15" s="168" t="s">
        <v>1279</v>
      </c>
    </row>
    <row r="16" spans="1:10" s="939" customFormat="1" ht="22.5" customHeight="1">
      <c r="A16" s="343" t="s">
        <v>80</v>
      </c>
      <c r="B16" s="461" t="s">
        <v>386</v>
      </c>
      <c r="C16" s="1216">
        <f>SUM(C11:C15)</f>
        <v>0</v>
      </c>
      <c r="D16" s="1216">
        <f>SUM(D11:D15)</f>
        <v>0</v>
      </c>
      <c r="E16" s="1346">
        <f>SUM(E11:E15)</f>
        <v>0</v>
      </c>
      <c r="H16" s="118"/>
    </row>
    <row r="17" spans="1:8">
      <c r="A17" s="1744"/>
      <c r="B17" s="1745"/>
      <c r="C17" s="1"/>
      <c r="D17" s="1"/>
      <c r="E17" s="1696"/>
      <c r="H17" s="157"/>
    </row>
    <row r="18" spans="1:8">
      <c r="A18" s="2"/>
      <c r="B18" s="1"/>
      <c r="C18" s="1"/>
      <c r="D18" s="1"/>
      <c r="E18" s="1696"/>
      <c r="H18" s="157"/>
    </row>
    <row r="19" spans="1:8">
      <c r="A19" s="2"/>
      <c r="B19" s="1"/>
      <c r="C19" s="1"/>
      <c r="D19" s="1"/>
      <c r="E19" s="1696"/>
      <c r="G19" s="950" t="s">
        <v>409</v>
      </c>
      <c r="H19" s="174" t="s">
        <v>1202</v>
      </c>
    </row>
    <row r="20" spans="1:8">
      <c r="A20" s="2"/>
      <c r="B20" s="1"/>
      <c r="C20" s="1"/>
      <c r="D20" s="1"/>
      <c r="E20" s="1696"/>
      <c r="G20" s="928" t="s">
        <v>151</v>
      </c>
      <c r="H20" s="398" t="s">
        <v>1191</v>
      </c>
    </row>
    <row r="21" spans="1:8">
      <c r="A21" s="2"/>
      <c r="B21" s="1"/>
      <c r="C21" s="1"/>
      <c r="D21" s="1"/>
      <c r="E21" s="1696"/>
      <c r="G21" s="928" t="s">
        <v>205</v>
      </c>
      <c r="H21" s="398" t="s">
        <v>1196</v>
      </c>
    </row>
    <row r="22" spans="1:8">
      <c r="A22" s="2"/>
      <c r="B22" s="1"/>
      <c r="C22" s="1"/>
      <c r="D22" s="1"/>
      <c r="E22" s="1696"/>
      <c r="G22" s="1019" t="s">
        <v>69</v>
      </c>
      <c r="H22" s="639" t="s">
        <v>69</v>
      </c>
    </row>
    <row r="23" spans="1:8">
      <c r="A23" s="2"/>
      <c r="B23" s="1"/>
      <c r="C23" s="1"/>
      <c r="D23" s="1"/>
      <c r="E23" s="1696"/>
    </row>
    <row r="24" spans="1:8">
      <c r="A24" s="2"/>
      <c r="B24" s="1"/>
      <c r="C24" s="1"/>
      <c r="D24" s="1"/>
      <c r="E24" s="1696"/>
    </row>
    <row r="25" spans="1:8">
      <c r="A25" s="2"/>
      <c r="B25" s="1"/>
      <c r="C25" s="1"/>
      <c r="D25" s="1"/>
      <c r="E25" s="1696"/>
    </row>
    <row r="26" spans="1:8">
      <c r="A26" s="2"/>
      <c r="B26" s="1"/>
      <c r="C26" s="1"/>
      <c r="D26" s="1"/>
      <c r="E26" s="1696"/>
    </row>
    <row r="27" spans="1:8">
      <c r="A27" s="2"/>
      <c r="B27" s="1"/>
      <c r="C27" s="1"/>
      <c r="D27" s="1"/>
      <c r="E27" s="1696"/>
    </row>
    <row r="28" spans="1:8">
      <c r="A28" s="2"/>
      <c r="B28" s="1"/>
      <c r="C28" s="1"/>
      <c r="D28" s="1"/>
      <c r="E28" s="1696"/>
    </row>
    <row r="29" spans="1:8">
      <c r="A29" s="2"/>
      <c r="B29" s="1"/>
      <c r="C29" s="1"/>
      <c r="D29" s="1"/>
      <c r="E29" s="1696"/>
    </row>
    <row r="30" spans="1:8">
      <c r="A30" s="2"/>
      <c r="B30" s="1"/>
      <c r="C30" s="1"/>
      <c r="D30" s="1"/>
      <c r="E30" s="1696"/>
    </row>
    <row r="31" spans="1:8">
      <c r="A31" s="2"/>
      <c r="B31" s="1"/>
      <c r="C31" s="1"/>
      <c r="D31" s="1"/>
      <c r="E31" s="1696"/>
    </row>
    <row r="32" spans="1:8">
      <c r="A32" s="2"/>
      <c r="B32" s="1"/>
      <c r="C32" s="1"/>
      <c r="D32" s="1"/>
      <c r="E32" s="1696"/>
    </row>
    <row r="33" spans="1:5">
      <c r="A33" s="2"/>
      <c r="B33" s="1"/>
      <c r="C33" s="1"/>
      <c r="D33" s="1"/>
      <c r="E33" s="1696"/>
    </row>
    <row r="34" spans="1:5">
      <c r="A34" s="2"/>
      <c r="B34" s="1"/>
      <c r="C34" s="1"/>
      <c r="D34" s="1"/>
      <c r="E34" s="1696"/>
    </row>
    <row r="35" spans="1:5">
      <c r="A35" s="2"/>
      <c r="B35" s="1"/>
      <c r="C35" s="1"/>
      <c r="D35" s="1"/>
      <c r="E35" s="1696"/>
    </row>
    <row r="36" spans="1:5">
      <c r="A36" s="2"/>
      <c r="B36" s="1"/>
      <c r="C36" s="1"/>
      <c r="D36" s="1"/>
      <c r="E36" s="1696"/>
    </row>
    <row r="37" spans="1:5">
      <c r="A37" s="2"/>
      <c r="B37" s="1"/>
      <c r="C37" s="1"/>
      <c r="D37" s="1"/>
      <c r="E37" s="1696"/>
    </row>
    <row r="38" spans="1:5">
      <c r="A38" s="2"/>
      <c r="B38" s="1"/>
      <c r="C38" s="1"/>
      <c r="D38" s="1"/>
      <c r="E38" s="1696"/>
    </row>
    <row r="39" spans="1:5">
      <c r="A39" s="2"/>
      <c r="B39" s="1"/>
      <c r="C39" s="1"/>
      <c r="D39" s="1"/>
      <c r="E39" s="1696"/>
    </row>
    <row r="40" spans="1:5">
      <c r="A40" s="2"/>
      <c r="B40" s="1"/>
      <c r="C40" s="1"/>
      <c r="D40" s="1"/>
      <c r="E40" s="1696"/>
    </row>
    <row r="41" spans="1:5">
      <c r="A41" s="2"/>
      <c r="B41" s="1"/>
      <c r="C41" s="1"/>
      <c r="D41" s="1"/>
      <c r="E41" s="1696"/>
    </row>
    <row r="42" spans="1:5">
      <c r="A42" s="2"/>
      <c r="B42" s="1"/>
      <c r="C42" s="1"/>
      <c r="D42" s="1"/>
      <c r="E42" s="1696"/>
    </row>
    <row r="43" spans="1:5">
      <c r="A43" s="2"/>
      <c r="B43" s="1"/>
      <c r="C43" s="1"/>
      <c r="D43" s="1"/>
      <c r="E43" s="1696"/>
    </row>
    <row r="44" spans="1:5">
      <c r="A44" s="2478">
        <f>+'2000'!A106:J106+1</f>
        <v>59</v>
      </c>
      <c r="B44" s="2195"/>
      <c r="C44" s="2195"/>
      <c r="D44" s="2195"/>
      <c r="E44" s="2196"/>
    </row>
  </sheetData>
  <sheetProtection algorithmName="SHA-512" hashValue="ilohHHUfYfp2qhaKUebd23oHUtbYAsGZdsQLqM1NFJ1kINSRWWV9KhaKDSFv/TZ756h5lMV6J5tm4J7T7oe5qg==" saltValue="1ALOxhYf+lLp1GuD2x1W3Q==" spinCount="100000" sheet="1" objects="1" scenarios="1"/>
  <mergeCells count="14">
    <mergeCell ref="A2:E2"/>
    <mergeCell ref="A6:E6"/>
    <mergeCell ref="A3:E3"/>
    <mergeCell ref="A4:E4"/>
    <mergeCell ref="A1:C1"/>
    <mergeCell ref="A10:B10"/>
    <mergeCell ref="A8:B9"/>
    <mergeCell ref="A5:E5"/>
    <mergeCell ref="A44:E44"/>
    <mergeCell ref="A7:E7"/>
    <mergeCell ref="C8:C9"/>
    <mergeCell ref="D8:D9"/>
    <mergeCell ref="E8:E9"/>
    <mergeCell ref="A17:E43"/>
  </mergeCells>
  <printOptions horizontalCentered="1"/>
  <pageMargins left="0.39370078740157499" right="0.39370078740157499" top="1.11555118110236" bottom="0.59055118110236204" header="0.31496062992126" footer="0.31496062992126"/>
  <pageSetup scale="76" orientation="portrait" r:id="rId1"/>
  <ignoredErrors>
    <ignoredError sqref="B11:B15 B16 C10:E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3" id="{00000000-000E-0000-2D00-000003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2D00-000001000000}">
            <xm:f>'\Coopératives\[Formulaire COOP_ 2015_VF_1.1.1.xlsx]Feuil1'!#REF!=0</xm:f>
            <x14:dxf>
              <font>
                <color theme="0"/>
              </font>
            </x14:dxf>
          </x14:cfRule>
          <xm:sqref>A6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euil45">
    <tabColor theme="9" tint="0.39997558519241921"/>
  </sheetPr>
  <dimension ref="A1:N50"/>
  <sheetViews>
    <sheetView zoomScale="90" zoomScaleNormal="90" workbookViewId="0">
      <selection sqref="A1:E1"/>
    </sheetView>
  </sheetViews>
  <sheetFormatPr baseColWidth="10" defaultColWidth="0" defaultRowHeight="15" outlineLevelCol="1"/>
  <cols>
    <col min="1" max="1" width="6" style="979" customWidth="1"/>
    <col min="2" max="2" width="10" style="979" customWidth="1"/>
    <col min="3" max="3" width="35.28515625" style="979" customWidth="1"/>
    <col min="4" max="4" width="16.5703125" style="979" customWidth="1"/>
    <col min="5" max="5" width="16" style="979" customWidth="1"/>
    <col min="6" max="6" width="15.5703125" style="979" customWidth="1"/>
    <col min="7" max="7" width="19.28515625" style="979" customWidth="1"/>
    <col min="8" max="8" width="1.42578125" style="979" customWidth="1"/>
    <col min="9" max="9" width="52.42578125" style="979" hidden="1" customWidth="1" outlineLevel="1"/>
    <col min="10" max="10" width="42.140625" style="979" hidden="1" customWidth="1" outlineLevel="1"/>
    <col min="11" max="11" width="0" style="979" hidden="1" customWidth="1" collapsed="1"/>
    <col min="12" max="14" width="0" style="979" hidden="1" customWidth="1"/>
    <col min="15" max="16384" width="11.42578125" style="979" hidden="1"/>
  </cols>
  <sheetData>
    <row r="1" spans="1:14" ht="24" customHeight="1">
      <c r="A1" s="1779" t="str">
        <f>Identification!A14</f>
        <v>QUÉBEC CHARTERED COMPANY</v>
      </c>
      <c r="B1" s="1780"/>
      <c r="C1" s="1780"/>
      <c r="D1" s="1780"/>
      <c r="E1" s="1780"/>
      <c r="F1" s="951"/>
      <c r="G1" s="232" t="str">
        <f>Identification!A15</f>
        <v>ANNUAL STATEMENT</v>
      </c>
    </row>
    <row r="2" spans="1:14">
      <c r="A2" s="2172" t="str">
        <f>IF(Langue=0,"ANNEXE "&amp;'T des M - T of C'!A58,"SCHEDULE "&amp;'T des M - T of C'!A58)</f>
        <v>SCHEDULE 2000.2</v>
      </c>
      <c r="B2" s="2173"/>
      <c r="C2" s="2173"/>
      <c r="D2" s="2173"/>
      <c r="E2" s="2173"/>
      <c r="F2" s="2173"/>
      <c r="G2" s="2174"/>
    </row>
    <row r="3" spans="1:14" ht="22.5" customHeight="1">
      <c r="A3" s="1940">
        <f>'300'!$A$3</f>
        <v>0</v>
      </c>
      <c r="B3" s="1941"/>
      <c r="C3" s="1941"/>
      <c r="D3" s="1941"/>
      <c r="E3" s="1941"/>
      <c r="F3" s="1941"/>
      <c r="G3" s="1942"/>
      <c r="H3" s="712"/>
      <c r="I3" s="712"/>
      <c r="J3" s="712"/>
    </row>
    <row r="4" spans="1:14" ht="22.5" customHeight="1">
      <c r="A4" s="1767" t="str">
        <f>UPPER('T des M - T of C'!B58)</f>
        <v>LIST OF THE 25 LARGEST DEPOSITORS</v>
      </c>
      <c r="B4" s="1768"/>
      <c r="C4" s="1768"/>
      <c r="D4" s="1768"/>
      <c r="E4" s="1768"/>
      <c r="F4" s="1768"/>
      <c r="G4" s="1769"/>
    </row>
    <row r="5" spans="1:14" ht="22.5" customHeight="1">
      <c r="A5" s="2181" t="str">
        <f>IF(Langue=0,"au "&amp;Identification!J19,"As at "&amp;Identification!J19)</f>
        <v xml:space="preserve">As at </v>
      </c>
      <c r="B5" s="2182"/>
      <c r="C5" s="2182"/>
      <c r="D5" s="2182"/>
      <c r="E5" s="2182"/>
      <c r="F5" s="2182"/>
      <c r="G5" s="2183"/>
    </row>
    <row r="6" spans="1:14">
      <c r="A6" s="2088" t="str">
        <f>IF(Langue=0,I6,J6)</f>
        <v>($000)</v>
      </c>
      <c r="B6" s="2089"/>
      <c r="C6" s="2089"/>
      <c r="D6" s="2089"/>
      <c r="E6" s="2089"/>
      <c r="F6" s="2089"/>
      <c r="G6" s="2090"/>
      <c r="I6" s="116" t="s">
        <v>325</v>
      </c>
      <c r="J6" s="258" t="s">
        <v>970</v>
      </c>
    </row>
    <row r="7" spans="1:14" ht="11.25" customHeight="1">
      <c r="A7" s="2829"/>
      <c r="B7" s="2830"/>
      <c r="C7" s="2830"/>
      <c r="D7" s="2830"/>
      <c r="E7" s="2830"/>
      <c r="F7" s="2830"/>
      <c r="G7" s="2831"/>
      <c r="J7" s="344"/>
    </row>
    <row r="8" spans="1:14" s="17" customFormat="1" ht="15" customHeight="1">
      <c r="A8" s="2289" t="str">
        <f>IF(Langue=0,I8,J8)</f>
        <v>TYPE OF DEPOSITOR</v>
      </c>
      <c r="B8" s="2307"/>
      <c r="C8" s="2208" t="str">
        <f>IF(Langue=0,I9,J9)</f>
        <v>Name of depositor</v>
      </c>
      <c r="D8" s="2208" t="str">
        <f>IF(Langue=0,I10,J10)</f>
        <v>Total deposits</v>
      </c>
      <c r="E8" s="2208" t="str">
        <f>IF(Langue=0,I11,J11)</f>
        <v>Guaranteed deposits</v>
      </c>
      <c r="F8" s="2208" t="str">
        <f>IF(Langue=0,I12,J12)</f>
        <v>Type of deposit</v>
      </c>
      <c r="G8" s="2208" t="str">
        <f>IF(Langue=0,I13,J13)</f>
        <v>(a) Term
(years)</v>
      </c>
      <c r="H8" s="979"/>
      <c r="I8" s="950" t="s">
        <v>502</v>
      </c>
      <c r="J8" s="174" t="s">
        <v>1514</v>
      </c>
      <c r="K8" s="979"/>
      <c r="L8" s="979"/>
      <c r="M8" s="979"/>
      <c r="N8" s="979"/>
    </row>
    <row r="9" spans="1:14" s="17" customFormat="1" ht="37.5" customHeight="1">
      <c r="A9" s="1896"/>
      <c r="B9" s="1898"/>
      <c r="C9" s="2209"/>
      <c r="D9" s="2209"/>
      <c r="E9" s="2209"/>
      <c r="F9" s="2209"/>
      <c r="G9" s="2209"/>
      <c r="H9" s="979"/>
      <c r="I9" s="928" t="s">
        <v>271</v>
      </c>
      <c r="J9" s="398" t="s">
        <v>1285</v>
      </c>
      <c r="K9" s="979"/>
      <c r="L9" s="979"/>
      <c r="M9" s="979"/>
      <c r="N9" s="979"/>
    </row>
    <row r="10" spans="1:14" s="17" customFormat="1">
      <c r="A10" s="214"/>
      <c r="B10" s="462" t="s">
        <v>377</v>
      </c>
      <c r="C10" s="536" t="s">
        <v>376</v>
      </c>
      <c r="D10" s="536" t="s">
        <v>378</v>
      </c>
      <c r="E10" s="536" t="s">
        <v>379</v>
      </c>
      <c r="F10" s="536" t="s">
        <v>380</v>
      </c>
      <c r="G10" s="536" t="s">
        <v>382</v>
      </c>
      <c r="H10" s="979"/>
      <c r="I10" s="928" t="s">
        <v>272</v>
      </c>
      <c r="J10" s="398" t="s">
        <v>1286</v>
      </c>
      <c r="K10" s="979"/>
      <c r="L10" s="979"/>
      <c r="M10" s="979"/>
      <c r="N10" s="979"/>
    </row>
    <row r="11" spans="1:14">
      <c r="A11" s="459" t="s">
        <v>385</v>
      </c>
      <c r="B11" s="1347"/>
      <c r="C11" s="1348"/>
      <c r="D11" s="1233"/>
      <c r="E11" s="1233"/>
      <c r="F11" s="1347"/>
      <c r="G11" s="1349"/>
      <c r="I11" s="928" t="s">
        <v>273</v>
      </c>
      <c r="J11" s="398" t="s">
        <v>1287</v>
      </c>
    </row>
    <row r="12" spans="1:14">
      <c r="A12" s="459" t="s">
        <v>194</v>
      </c>
      <c r="B12" s="1347"/>
      <c r="C12" s="1348"/>
      <c r="D12" s="1233"/>
      <c r="E12" s="1233"/>
      <c r="F12" s="1347"/>
      <c r="G12" s="1349"/>
      <c r="I12" s="928" t="s">
        <v>840</v>
      </c>
      <c r="J12" s="398" t="s">
        <v>1288</v>
      </c>
    </row>
    <row r="13" spans="1:14" ht="17.25">
      <c r="A13" s="459" t="s">
        <v>195</v>
      </c>
      <c r="B13" s="1347"/>
      <c r="C13" s="1348"/>
      <c r="D13" s="1233"/>
      <c r="E13" s="1233"/>
      <c r="F13" s="1347"/>
      <c r="G13" s="1349"/>
      <c r="I13" s="1019" t="s">
        <v>1373</v>
      </c>
      <c r="J13" s="639" t="s">
        <v>1372</v>
      </c>
    </row>
    <row r="14" spans="1:14">
      <c r="A14" s="459" t="s">
        <v>200</v>
      </c>
      <c r="B14" s="1347"/>
      <c r="C14" s="1348"/>
      <c r="D14" s="1233"/>
      <c r="E14" s="1233"/>
      <c r="F14" s="1347"/>
      <c r="G14" s="1349"/>
      <c r="J14" s="344"/>
    </row>
    <row r="15" spans="1:14">
      <c r="A15" s="459" t="s">
        <v>347</v>
      </c>
      <c r="B15" s="1347"/>
      <c r="C15" s="1348"/>
      <c r="D15" s="1233"/>
      <c r="E15" s="1233"/>
      <c r="F15" s="1347"/>
      <c r="G15" s="1349"/>
      <c r="J15" s="344"/>
    </row>
    <row r="16" spans="1:14">
      <c r="A16" s="459" t="s">
        <v>181</v>
      </c>
      <c r="B16" s="1347"/>
      <c r="C16" s="1348"/>
      <c r="D16" s="1233"/>
      <c r="E16" s="1233"/>
      <c r="F16" s="1347"/>
      <c r="G16" s="1349"/>
      <c r="J16" s="344"/>
    </row>
    <row r="17" spans="1:10">
      <c r="A17" s="459" t="s">
        <v>188</v>
      </c>
      <c r="B17" s="1347"/>
      <c r="C17" s="1348"/>
      <c r="D17" s="1233"/>
      <c r="E17" s="1233"/>
      <c r="F17" s="1347"/>
      <c r="G17" s="1349"/>
      <c r="J17" s="344"/>
    </row>
    <row r="18" spans="1:10">
      <c r="A18" s="459" t="s">
        <v>191</v>
      </c>
      <c r="B18" s="1347"/>
      <c r="C18" s="1348"/>
      <c r="D18" s="1233"/>
      <c r="E18" s="1233"/>
      <c r="F18" s="1347"/>
      <c r="G18" s="1349"/>
      <c r="J18" s="344"/>
    </row>
    <row r="19" spans="1:10">
      <c r="A19" s="459" t="s">
        <v>396</v>
      </c>
      <c r="B19" s="1347"/>
      <c r="C19" s="1348"/>
      <c r="D19" s="1233"/>
      <c r="E19" s="1233"/>
      <c r="F19" s="1347"/>
      <c r="G19" s="1349"/>
      <c r="J19" s="344"/>
    </row>
    <row r="20" spans="1:10">
      <c r="A20" s="463">
        <v>100</v>
      </c>
      <c r="B20" s="1347"/>
      <c r="C20" s="1348"/>
      <c r="D20" s="1233"/>
      <c r="E20" s="1233"/>
      <c r="F20" s="1347"/>
      <c r="G20" s="1349"/>
      <c r="J20" s="344"/>
    </row>
    <row r="21" spans="1:10">
      <c r="A21" s="463">
        <v>110</v>
      </c>
      <c r="B21" s="1347"/>
      <c r="C21" s="1348"/>
      <c r="D21" s="1233"/>
      <c r="E21" s="1233"/>
      <c r="F21" s="1347"/>
      <c r="G21" s="1349"/>
      <c r="J21" s="344"/>
    </row>
    <row r="22" spans="1:10">
      <c r="A22" s="463">
        <v>120</v>
      </c>
      <c r="B22" s="1347"/>
      <c r="C22" s="1348"/>
      <c r="D22" s="1233"/>
      <c r="E22" s="1233"/>
      <c r="F22" s="1347"/>
      <c r="G22" s="1349"/>
      <c r="J22" s="344"/>
    </row>
    <row r="23" spans="1:10">
      <c r="A23" s="463">
        <v>130</v>
      </c>
      <c r="B23" s="1347"/>
      <c r="C23" s="1348"/>
      <c r="D23" s="1233"/>
      <c r="E23" s="1233"/>
      <c r="F23" s="1347"/>
      <c r="G23" s="1349"/>
      <c r="J23" s="344"/>
    </row>
    <row r="24" spans="1:10">
      <c r="A24" s="463">
        <v>140</v>
      </c>
      <c r="B24" s="1347"/>
      <c r="C24" s="1348"/>
      <c r="D24" s="1233"/>
      <c r="E24" s="1233"/>
      <c r="F24" s="1347"/>
      <c r="G24" s="1349"/>
      <c r="J24" s="344"/>
    </row>
    <row r="25" spans="1:10">
      <c r="A25" s="463">
        <v>150</v>
      </c>
      <c r="B25" s="1347"/>
      <c r="C25" s="1348"/>
      <c r="D25" s="1233"/>
      <c r="E25" s="1233"/>
      <c r="F25" s="1347"/>
      <c r="G25" s="1349"/>
      <c r="J25" s="344"/>
    </row>
    <row r="26" spans="1:10">
      <c r="A26" s="463">
        <v>160</v>
      </c>
      <c r="B26" s="1347"/>
      <c r="C26" s="1348"/>
      <c r="D26" s="1233"/>
      <c r="E26" s="1233"/>
      <c r="F26" s="1347"/>
      <c r="G26" s="1349"/>
      <c r="J26" s="344"/>
    </row>
    <row r="27" spans="1:10">
      <c r="A27" s="463">
        <v>170</v>
      </c>
      <c r="B27" s="1347"/>
      <c r="C27" s="1348"/>
      <c r="D27" s="1233"/>
      <c r="E27" s="1233"/>
      <c r="F27" s="1347"/>
      <c r="G27" s="1349"/>
      <c r="J27" s="344"/>
    </row>
    <row r="28" spans="1:10">
      <c r="A28" s="463">
        <v>180</v>
      </c>
      <c r="B28" s="1347"/>
      <c r="C28" s="1348"/>
      <c r="D28" s="1233"/>
      <c r="E28" s="1233"/>
      <c r="F28" s="1347"/>
      <c r="G28" s="1349"/>
      <c r="J28" s="344"/>
    </row>
    <row r="29" spans="1:10">
      <c r="A29" s="463">
        <v>190</v>
      </c>
      <c r="B29" s="1347"/>
      <c r="C29" s="1348"/>
      <c r="D29" s="1233"/>
      <c r="E29" s="1233"/>
      <c r="F29" s="1347"/>
      <c r="G29" s="1349"/>
      <c r="J29" s="344"/>
    </row>
    <row r="30" spans="1:10">
      <c r="A30" s="463">
        <v>200</v>
      </c>
      <c r="B30" s="1347"/>
      <c r="C30" s="1348"/>
      <c r="D30" s="1233"/>
      <c r="E30" s="1233"/>
      <c r="F30" s="1347"/>
      <c r="G30" s="1349"/>
      <c r="J30" s="344"/>
    </row>
    <row r="31" spans="1:10">
      <c r="A31" s="463">
        <v>210</v>
      </c>
      <c r="B31" s="1347"/>
      <c r="C31" s="1348"/>
      <c r="D31" s="1233"/>
      <c r="E31" s="1233"/>
      <c r="F31" s="1347"/>
      <c r="G31" s="1349"/>
      <c r="J31" s="344"/>
    </row>
    <row r="32" spans="1:10">
      <c r="A32" s="463">
        <v>220</v>
      </c>
      <c r="B32" s="1347"/>
      <c r="C32" s="1348"/>
      <c r="D32" s="1233"/>
      <c r="E32" s="1233"/>
      <c r="F32" s="1347"/>
      <c r="G32" s="1349"/>
      <c r="J32" s="344"/>
    </row>
    <row r="33" spans="1:10">
      <c r="A33" s="463">
        <v>230</v>
      </c>
      <c r="B33" s="1347"/>
      <c r="C33" s="1348"/>
      <c r="D33" s="1233"/>
      <c r="E33" s="1233"/>
      <c r="F33" s="1347"/>
      <c r="G33" s="1349"/>
      <c r="J33" s="344"/>
    </row>
    <row r="34" spans="1:10">
      <c r="A34" s="463">
        <v>240</v>
      </c>
      <c r="B34" s="1347"/>
      <c r="C34" s="1348"/>
      <c r="D34" s="1233"/>
      <c r="E34" s="1233"/>
      <c r="F34" s="1347"/>
      <c r="G34" s="1349"/>
      <c r="J34" s="344"/>
    </row>
    <row r="35" spans="1:10">
      <c r="A35" s="463">
        <v>250</v>
      </c>
      <c r="B35" s="1350"/>
      <c r="C35" s="1351"/>
      <c r="D35" s="1352"/>
      <c r="E35" s="1352"/>
      <c r="F35" s="1350"/>
      <c r="G35" s="1353"/>
      <c r="J35" s="344"/>
    </row>
    <row r="36" spans="1:10" ht="17.25" customHeight="1">
      <c r="A36" s="2509" t="str">
        <f>IF(Langue=0,I36,J36)</f>
        <v>Type of depositor (02)</v>
      </c>
      <c r="B36" s="2826"/>
      <c r="C36" s="2826"/>
      <c r="D36" s="86"/>
      <c r="E36" s="2818" t="str">
        <f>IF(Langue=0,I43,J43)</f>
        <v>Type of deposit (05)</v>
      </c>
      <c r="F36" s="2500"/>
      <c r="G36" s="2501"/>
      <c r="I36" s="929" t="s">
        <v>496</v>
      </c>
      <c r="J36" s="157" t="s">
        <v>1318</v>
      </c>
    </row>
    <row r="37" spans="1:10">
      <c r="A37" s="292">
        <v>1</v>
      </c>
      <c r="B37" s="2825" t="str">
        <f>IF(Langue=0,I37,J37)</f>
        <v>Individual</v>
      </c>
      <c r="C37" s="2825"/>
      <c r="D37" s="86"/>
      <c r="E37" s="464">
        <v>1</v>
      </c>
      <c r="F37" s="2827" t="str">
        <f>IF(Langue=0,I44,J44)</f>
        <v>Demand deposits and certificates</v>
      </c>
      <c r="G37" s="2828"/>
      <c r="I37" s="929" t="s">
        <v>497</v>
      </c>
      <c r="J37" s="157" t="s">
        <v>1289</v>
      </c>
    </row>
    <row r="38" spans="1:10">
      <c r="A38" s="292">
        <v>2</v>
      </c>
      <c r="B38" s="2825" t="str">
        <f>IF(Langue=0,I38,J38)</f>
        <v>SME</v>
      </c>
      <c r="C38" s="2825"/>
      <c r="D38" s="86"/>
      <c r="E38" s="345">
        <v>2</v>
      </c>
      <c r="F38" s="2827" t="str">
        <f>IF(Langue=0,I45,J45)</f>
        <v>Term deposits and certificates</v>
      </c>
      <c r="G38" s="2828"/>
      <c r="I38" s="929" t="s">
        <v>498</v>
      </c>
      <c r="J38" s="157" t="s">
        <v>1290</v>
      </c>
    </row>
    <row r="39" spans="1:10">
      <c r="A39" s="292">
        <v>3</v>
      </c>
      <c r="B39" s="2825" t="str">
        <f>IF(Langue=0,I39,J39)</f>
        <v>Large business</v>
      </c>
      <c r="C39" s="2825"/>
      <c r="D39" s="86"/>
      <c r="E39" s="292">
        <v>3</v>
      </c>
      <c r="F39" s="2827" t="str">
        <f>IF(Langue=0,I46,J46)</f>
        <v>RRSPs\RIFFs and other registered plans</v>
      </c>
      <c r="G39" s="2828"/>
      <c r="I39" s="929" t="s">
        <v>499</v>
      </c>
      <c r="J39" s="157" t="s">
        <v>1291</v>
      </c>
    </row>
    <row r="40" spans="1:10" ht="17.25" customHeight="1">
      <c r="A40" s="292">
        <v>4</v>
      </c>
      <c r="B40" s="2825" t="str">
        <f>IF(Langue=0,I40,J40)</f>
        <v>Public sector</v>
      </c>
      <c r="C40" s="2825"/>
      <c r="D40" s="2819" t="str">
        <f>IF(Langue=0,I47,J47)</f>
        <v>(a) For term deposits or term certificates, indicate deposit term.
If a depositor has made several deposits, indicate the shortest term.</v>
      </c>
      <c r="E40" s="2820"/>
      <c r="F40" s="2820"/>
      <c r="G40" s="2821"/>
      <c r="I40" s="929" t="s">
        <v>500</v>
      </c>
      <c r="J40" s="157" t="s">
        <v>1292</v>
      </c>
    </row>
    <row r="41" spans="1:10">
      <c r="A41" s="292">
        <v>5</v>
      </c>
      <c r="B41" s="2825" t="str">
        <f>IF(Langue=0,I41,J41)</f>
        <v>Other</v>
      </c>
      <c r="C41" s="2825"/>
      <c r="D41" s="2822"/>
      <c r="E41" s="2823"/>
      <c r="F41" s="2823"/>
      <c r="G41" s="2824"/>
      <c r="I41" s="929" t="s">
        <v>41</v>
      </c>
      <c r="J41" s="157" t="s">
        <v>1152</v>
      </c>
    </row>
    <row r="42" spans="1:10">
      <c r="A42" s="2478">
        <f>+'2000.1'!A44:E44+1</f>
        <v>60</v>
      </c>
      <c r="B42" s="2195"/>
      <c r="C42" s="2195"/>
      <c r="D42" s="2195"/>
      <c r="E42" s="2195"/>
      <c r="F42" s="2195"/>
      <c r="G42" s="2196"/>
      <c r="J42" s="344"/>
    </row>
    <row r="43" spans="1:10">
      <c r="I43" s="929" t="s">
        <v>584</v>
      </c>
      <c r="J43" s="157" t="s">
        <v>1293</v>
      </c>
    </row>
    <row r="44" spans="1:10">
      <c r="I44" s="929" t="s">
        <v>283</v>
      </c>
      <c r="J44" s="157" t="s">
        <v>1294</v>
      </c>
    </row>
    <row r="45" spans="1:10" ht="15" customHeight="1">
      <c r="I45" s="929" t="s">
        <v>284</v>
      </c>
      <c r="J45" s="157" t="s">
        <v>1295</v>
      </c>
    </row>
    <row r="46" spans="1:10">
      <c r="I46" s="929" t="s">
        <v>501</v>
      </c>
      <c r="J46" s="157" t="s">
        <v>1296</v>
      </c>
    </row>
    <row r="47" spans="1:10">
      <c r="I47" s="14" t="s">
        <v>1374</v>
      </c>
      <c r="J47" s="2084" t="s">
        <v>1375</v>
      </c>
    </row>
    <row r="48" spans="1:10">
      <c r="C48" s="28"/>
      <c r="D48" s="28"/>
      <c r="G48" s="27"/>
      <c r="H48" s="27"/>
      <c r="I48" s="14"/>
      <c r="J48" s="2084"/>
    </row>
    <row r="49" spans="3:10" ht="40.5" customHeight="1">
      <c r="C49" s="1034"/>
      <c r="D49" s="1034"/>
      <c r="E49" s="27"/>
      <c r="F49" s="87"/>
      <c r="G49" s="27"/>
      <c r="H49" s="27"/>
      <c r="I49" s="14"/>
      <c r="J49" s="2084"/>
    </row>
    <row r="50" spans="3:10">
      <c r="E50" s="1034"/>
      <c r="F50" s="1034"/>
      <c r="G50" s="1034"/>
      <c r="H50" s="1034"/>
      <c r="I50" s="1034"/>
    </row>
  </sheetData>
  <sheetProtection algorithmName="SHA-512" hashValue="nfD18U2kovb1begJpkHjjjhaq/aHhRGXQ/7RoVmqvGCma3gFPhX40aMmUnb02XUoX87/1NgmWDXt8UzUD5DWRg==" saltValue="yGrD5AJ12g/ZNx2Y27Vzgg==" spinCount="100000" sheet="1" objects="1" scenarios="1"/>
  <mergeCells count="27">
    <mergeCell ref="A7:G7"/>
    <mergeCell ref="E8:E9"/>
    <mergeCell ref="A1:E1"/>
    <mergeCell ref="F39:G39"/>
    <mergeCell ref="A2:G2"/>
    <mergeCell ref="A3:G3"/>
    <mergeCell ref="F8:F9"/>
    <mergeCell ref="G8:G9"/>
    <mergeCell ref="D8:D9"/>
    <mergeCell ref="F37:G37"/>
    <mergeCell ref="C8:C9"/>
    <mergeCell ref="I47:I49"/>
    <mergeCell ref="J47:J49"/>
    <mergeCell ref="A42:G42"/>
    <mergeCell ref="A4:G4"/>
    <mergeCell ref="A5:G5"/>
    <mergeCell ref="A6:G6"/>
    <mergeCell ref="E36:G36"/>
    <mergeCell ref="D40:G41"/>
    <mergeCell ref="B37:C37"/>
    <mergeCell ref="B38:C38"/>
    <mergeCell ref="B41:C41"/>
    <mergeCell ref="A36:C36"/>
    <mergeCell ref="B40:C40"/>
    <mergeCell ref="B39:C39"/>
    <mergeCell ref="A8:B9"/>
    <mergeCell ref="F38:G38"/>
  </mergeCells>
  <dataValidations count="3">
    <dataValidation type="list" errorStyle="information" allowBlank="1" showInputMessage="1" showErrorMessage="1" error="Sélection de 1 à 5, en fonction de la grille Type de déposant" sqref="B11:B35" xr:uid="{00000000-0002-0000-2E00-000000000000}">
      <formula1>$A$37:$A$41</formula1>
    </dataValidation>
    <dataValidation type="list" errorStyle="information" allowBlank="1" showInputMessage="1" showErrorMessage="1" error="Sélection de 1 à 3, en fonction de la grille Type de dépôt" sqref="F11:F35" xr:uid="{00000000-0002-0000-2E00-000001000000}">
      <formula1>$E$37:$E$39</formula1>
    </dataValidation>
    <dataValidation type="whole" errorStyle="information" operator="lessThanOrEqual" allowBlank="1" showInputMessage="1" showErrorMessage="1" error="Le solde du dépôt garantis devrait être égale ou inférieur au solde du dépôt total." sqref="E11:E35" xr:uid="{00000000-0002-0000-2E00-000002000000}">
      <formula1>D11</formula1>
    </dataValidation>
  </dataValidations>
  <printOptions horizontalCentered="1"/>
  <pageMargins left="0.39370078740157499" right="0.39370078740157499" top="1.11555118110236" bottom="0.59055118110236204" header="0.31496062992126" footer="0.31496062992126"/>
  <pageSetup scale="76" orientation="portrait" r:id="rId1"/>
  <ignoredErrors>
    <ignoredError sqref="A11:A19 G10 C10:F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2E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2E00-000001000000}">
            <xm:f>'\Coopératives\[Formulaire COOP_ 2015_VF_1.1.1.xlsx]Feuil1'!#REF!=0</xm:f>
            <x14:dxf>
              <font>
                <color theme="0"/>
              </font>
            </x14:dxf>
          </x14:cfRule>
          <xm:sqref>A6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euil46">
    <tabColor theme="9" tint="0.39997558519241921"/>
  </sheetPr>
  <dimension ref="A1:P37"/>
  <sheetViews>
    <sheetView zoomScale="90" zoomScaleNormal="90" workbookViewId="0">
      <selection sqref="A1:I1"/>
    </sheetView>
  </sheetViews>
  <sheetFormatPr baseColWidth="10" defaultColWidth="0" defaultRowHeight="15" outlineLevelCol="1"/>
  <cols>
    <col min="1" max="1" width="41.85546875" style="979" customWidth="1"/>
    <col min="2" max="2" width="6" style="18" customWidth="1"/>
    <col min="3" max="12" width="11.28515625" style="979" customWidth="1"/>
    <col min="13" max="13" width="1.42578125" style="979" customWidth="1"/>
    <col min="14" max="14" width="47.42578125" style="929" hidden="1" customWidth="1" outlineLevel="1"/>
    <col min="15" max="15" width="48.28515625" style="929" hidden="1" customWidth="1" outlineLevel="1"/>
    <col min="16" max="16" width="0" style="979" hidden="1" customWidth="1" collapsed="1"/>
    <col min="17" max="16384" width="4.5703125" style="979" hidden="1"/>
  </cols>
  <sheetData>
    <row r="1" spans="1:15" ht="24" customHeight="1">
      <c r="A1" s="1779" t="str">
        <f>Identification!A14</f>
        <v>QUÉBEC CHARTERED COMPANY</v>
      </c>
      <c r="B1" s="1780"/>
      <c r="C1" s="1780"/>
      <c r="D1" s="1780"/>
      <c r="E1" s="1780"/>
      <c r="F1" s="1780"/>
      <c r="G1" s="1780"/>
      <c r="H1" s="1780"/>
      <c r="I1" s="1780"/>
      <c r="J1" s="951"/>
      <c r="K1" s="951"/>
      <c r="L1" s="232" t="str">
        <f>Identification!A15</f>
        <v>ANNUAL STATEMENT</v>
      </c>
    </row>
    <row r="2" spans="1:15">
      <c r="A2" s="2172" t="str">
        <f>IF(Langue=0,"ANNEXE "&amp;'T des M - T of C'!A59,"SCHEDULE "&amp;'T des M - T of C'!A59)</f>
        <v>SCHEDULE 2000.3</v>
      </c>
      <c r="B2" s="2173"/>
      <c r="C2" s="2173"/>
      <c r="D2" s="2173"/>
      <c r="E2" s="2173"/>
      <c r="F2" s="2173"/>
      <c r="G2" s="2173"/>
      <c r="H2" s="2173"/>
      <c r="I2" s="2173"/>
      <c r="J2" s="2173"/>
      <c r="K2" s="2173"/>
      <c r="L2" s="2174"/>
    </row>
    <row r="3" spans="1:15" ht="22.5" customHeight="1">
      <c r="A3" s="1940">
        <f>'300'!$A$3</f>
        <v>0</v>
      </c>
      <c r="B3" s="1941"/>
      <c r="C3" s="1941"/>
      <c r="D3" s="1941"/>
      <c r="E3" s="1941"/>
      <c r="F3" s="1941"/>
      <c r="G3" s="1941"/>
      <c r="H3" s="1941"/>
      <c r="I3" s="1941"/>
      <c r="J3" s="1941"/>
      <c r="K3" s="1941"/>
      <c r="L3" s="1942"/>
    </row>
    <row r="4" spans="1:15" ht="22.5" customHeight="1">
      <c r="A4" s="1767" t="str">
        <f>UPPER('T des M - T of C'!B59)</f>
        <v>DEPOSITS ISSUED THROUGH BROKERS</v>
      </c>
      <c r="B4" s="1768"/>
      <c r="C4" s="1768"/>
      <c r="D4" s="1768"/>
      <c r="E4" s="1768"/>
      <c r="F4" s="1768"/>
      <c r="G4" s="1768"/>
      <c r="H4" s="1768"/>
      <c r="I4" s="1768"/>
      <c r="J4" s="1768"/>
      <c r="K4" s="1768"/>
      <c r="L4" s="1769"/>
    </row>
    <row r="5" spans="1:15" ht="22.5" customHeight="1">
      <c r="A5" s="2181" t="str">
        <f>IF(Langue=0,"au "&amp;Identification!J19,"As at "&amp;Identification!J19)</f>
        <v xml:space="preserve">As at </v>
      </c>
      <c r="B5" s="2182"/>
      <c r="C5" s="2182"/>
      <c r="D5" s="2182"/>
      <c r="E5" s="2182"/>
      <c r="F5" s="2182"/>
      <c r="G5" s="2182"/>
      <c r="H5" s="2182"/>
      <c r="I5" s="2182"/>
      <c r="J5" s="2182"/>
      <c r="K5" s="2182"/>
      <c r="L5" s="2183"/>
    </row>
    <row r="6" spans="1:15">
      <c r="A6" s="2088" t="str">
        <f>IF(Langue=0,N6,O6)</f>
        <v>($000)</v>
      </c>
      <c r="B6" s="2089"/>
      <c r="C6" s="2089"/>
      <c r="D6" s="2089"/>
      <c r="E6" s="2089"/>
      <c r="F6" s="2089"/>
      <c r="G6" s="2089"/>
      <c r="H6" s="2089"/>
      <c r="I6" s="2089"/>
      <c r="J6" s="2089"/>
      <c r="K6" s="2089"/>
      <c r="L6" s="2090"/>
      <c r="N6" s="929" t="s">
        <v>325</v>
      </c>
      <c r="O6" s="157" t="s">
        <v>970</v>
      </c>
    </row>
    <row r="7" spans="1:15" ht="11.25" customHeight="1">
      <c r="A7" s="1904"/>
      <c r="B7" s="1905"/>
      <c r="C7" s="1905"/>
      <c r="D7" s="1905"/>
      <c r="E7" s="1905"/>
      <c r="F7" s="1905"/>
      <c r="G7" s="1905"/>
      <c r="H7" s="1905"/>
      <c r="I7" s="1905"/>
      <c r="J7" s="1905"/>
      <c r="K7" s="1905"/>
      <c r="L7" s="1906"/>
      <c r="O7" s="157"/>
    </row>
    <row r="8" spans="1:15" s="17" customFormat="1">
      <c r="A8" s="2289" t="str">
        <f>IF(Langue=0,N8,O8)</f>
        <v>TYPE OF DEPOSIT</v>
      </c>
      <c r="B8" s="2290"/>
      <c r="C8" s="2208" t="str">
        <f>IF(Langue=0,N27,O27)</f>
        <v>Broker 1</v>
      </c>
      <c r="D8" s="2208" t="str">
        <f>IF(Langue=0,N28,O28)</f>
        <v>Broker 2</v>
      </c>
      <c r="E8" s="2208" t="str">
        <f>IF(Langue=0,N29,O29)</f>
        <v>Broker 3</v>
      </c>
      <c r="F8" s="2208" t="str">
        <f>IF(Langue=0,N30,O30)</f>
        <v>Broker 4</v>
      </c>
      <c r="G8" s="2208" t="str">
        <f>IF(Langue=0,N31,O31)</f>
        <v>Broker 5</v>
      </c>
      <c r="H8" s="2208" t="str">
        <f>IF(Langue=0,N32,O32)</f>
        <v>Broker 6</v>
      </c>
      <c r="I8" s="2208" t="str">
        <f>IF(Langue=0,N33,O33)</f>
        <v>Broker 7</v>
      </c>
      <c r="J8" s="2208" t="str">
        <f>IF(Langue=0,N34,O34)</f>
        <v>Broker 8</v>
      </c>
      <c r="K8" s="2208" t="str">
        <f>IF(Langue=0,N35,O35)</f>
        <v>Broker 9</v>
      </c>
      <c r="L8" s="2208" t="str">
        <f>IF(Langue=0,N36,O36)</f>
        <v>Broker 10</v>
      </c>
      <c r="M8" s="979"/>
      <c r="N8" s="929" t="s">
        <v>503</v>
      </c>
      <c r="O8" s="157" t="s">
        <v>1297</v>
      </c>
    </row>
    <row r="9" spans="1:15" s="17" customFormat="1" ht="37.5" customHeight="1">
      <c r="A9" s="1896"/>
      <c r="B9" s="1897"/>
      <c r="C9" s="2209"/>
      <c r="D9" s="2209"/>
      <c r="E9" s="2209"/>
      <c r="F9" s="2209"/>
      <c r="G9" s="2209"/>
      <c r="H9" s="2209"/>
      <c r="I9" s="2209"/>
      <c r="J9" s="2209"/>
      <c r="K9" s="2209"/>
      <c r="L9" s="2209"/>
      <c r="M9" s="979"/>
      <c r="N9" s="929"/>
      <c r="O9" s="157"/>
    </row>
    <row r="10" spans="1:15" s="17" customFormat="1" ht="15" customHeight="1">
      <c r="A10" s="2155"/>
      <c r="B10" s="2156"/>
      <c r="C10" s="536" t="s">
        <v>376</v>
      </c>
      <c r="D10" s="536" t="s">
        <v>378</v>
      </c>
      <c r="E10" s="536" t="s">
        <v>379</v>
      </c>
      <c r="F10" s="536" t="s">
        <v>380</v>
      </c>
      <c r="G10" s="536" t="s">
        <v>381</v>
      </c>
      <c r="H10" s="536" t="s">
        <v>382</v>
      </c>
      <c r="I10" s="536" t="s">
        <v>383</v>
      </c>
      <c r="J10" s="536" t="s">
        <v>384</v>
      </c>
      <c r="K10" s="536" t="s">
        <v>164</v>
      </c>
      <c r="L10" s="536" t="s">
        <v>145</v>
      </c>
      <c r="M10" s="979"/>
      <c r="N10" s="929"/>
      <c r="O10" s="157"/>
    </row>
    <row r="11" spans="1:15" s="17" customFormat="1" ht="34.5" customHeight="1">
      <c r="A11" s="465" t="str">
        <f t="shared" ref="A11:A21" si="0">IF(Langue=0,N11,O11)</f>
        <v>Name of broker</v>
      </c>
      <c r="B11" s="466" t="s">
        <v>196</v>
      </c>
      <c r="C11" s="1354"/>
      <c r="D11" s="1354"/>
      <c r="E11" s="1354"/>
      <c r="F11" s="1354"/>
      <c r="G11" s="1354"/>
      <c r="H11" s="1354"/>
      <c r="I11" s="1354"/>
      <c r="J11" s="1354"/>
      <c r="K11" s="1354"/>
      <c r="L11" s="1355"/>
      <c r="M11" s="979"/>
      <c r="N11" s="929" t="s">
        <v>296</v>
      </c>
      <c r="O11" s="157" t="s">
        <v>1307</v>
      </c>
    </row>
    <row r="12" spans="1:15" ht="15" customHeight="1">
      <c r="A12" s="130" t="str">
        <f t="shared" si="0"/>
        <v>Demand deposits and certificates</v>
      </c>
      <c r="B12" s="461" t="s">
        <v>385</v>
      </c>
      <c r="C12" s="1227"/>
      <c r="D12" s="1227"/>
      <c r="E12" s="1227"/>
      <c r="F12" s="1227"/>
      <c r="G12" s="1227"/>
      <c r="H12" s="1227"/>
      <c r="I12" s="1227"/>
      <c r="J12" s="1227"/>
      <c r="K12" s="1227"/>
      <c r="L12" s="1228"/>
      <c r="N12" s="929" t="s">
        <v>283</v>
      </c>
      <c r="O12" s="157" t="s">
        <v>1294</v>
      </c>
    </row>
    <row r="13" spans="1:15" ht="15" customHeight="1">
      <c r="A13" s="130" t="str">
        <f t="shared" si="0"/>
        <v>Term deposits and certificates (0 to 30 days)</v>
      </c>
      <c r="B13" s="461" t="s">
        <v>194</v>
      </c>
      <c r="C13" s="1227"/>
      <c r="D13" s="1227"/>
      <c r="E13" s="1227"/>
      <c r="F13" s="1227"/>
      <c r="G13" s="1227"/>
      <c r="H13" s="1227"/>
      <c r="I13" s="1227"/>
      <c r="J13" s="1227"/>
      <c r="K13" s="1227"/>
      <c r="L13" s="1228"/>
      <c r="N13" s="929" t="s">
        <v>286</v>
      </c>
      <c r="O13" s="157" t="s">
        <v>1308</v>
      </c>
    </row>
    <row r="14" spans="1:15" ht="15" customHeight="1">
      <c r="A14" s="130" t="str">
        <f t="shared" si="0"/>
        <v>Term deposits and certificates (1 to 3 months)</v>
      </c>
      <c r="B14" s="461" t="s">
        <v>195</v>
      </c>
      <c r="C14" s="1227"/>
      <c r="D14" s="1227"/>
      <c r="E14" s="1227"/>
      <c r="F14" s="1227"/>
      <c r="G14" s="1227"/>
      <c r="H14" s="1227"/>
      <c r="I14" s="1227"/>
      <c r="J14" s="1227"/>
      <c r="K14" s="1227"/>
      <c r="L14" s="1228"/>
      <c r="N14" s="929" t="s">
        <v>287</v>
      </c>
      <c r="O14" s="157" t="s">
        <v>1309</v>
      </c>
    </row>
    <row r="15" spans="1:15" ht="15" customHeight="1">
      <c r="A15" s="130" t="str">
        <f t="shared" si="0"/>
        <v>Term deposits and certificates (3 to 6 months)</v>
      </c>
      <c r="B15" s="461" t="s">
        <v>200</v>
      </c>
      <c r="C15" s="1227"/>
      <c r="D15" s="1227"/>
      <c r="E15" s="1227"/>
      <c r="F15" s="1227"/>
      <c r="G15" s="1227"/>
      <c r="H15" s="1227"/>
      <c r="I15" s="1227"/>
      <c r="J15" s="1227"/>
      <c r="K15" s="1227"/>
      <c r="L15" s="1228"/>
      <c r="N15" s="929" t="s">
        <v>288</v>
      </c>
      <c r="O15" s="157" t="s">
        <v>1310</v>
      </c>
    </row>
    <row r="16" spans="1:15" ht="15" customHeight="1">
      <c r="A16" s="130" t="str">
        <f t="shared" si="0"/>
        <v>Term deposits and certificates (6 to 12 months)</v>
      </c>
      <c r="B16" s="461" t="s">
        <v>347</v>
      </c>
      <c r="C16" s="1227"/>
      <c r="D16" s="1227"/>
      <c r="E16" s="1227"/>
      <c r="F16" s="1227"/>
      <c r="G16" s="1227"/>
      <c r="H16" s="1227"/>
      <c r="I16" s="1227"/>
      <c r="J16" s="1227"/>
      <c r="K16" s="1227"/>
      <c r="L16" s="1228"/>
      <c r="N16" s="929" t="s">
        <v>289</v>
      </c>
      <c r="O16" s="157" t="s">
        <v>1311</v>
      </c>
    </row>
    <row r="17" spans="1:16" ht="15" customHeight="1">
      <c r="A17" s="130" t="str">
        <f t="shared" si="0"/>
        <v>Term deposits and certificates (1 to 2 years)</v>
      </c>
      <c r="B17" s="461" t="s">
        <v>181</v>
      </c>
      <c r="C17" s="1227"/>
      <c r="D17" s="1227"/>
      <c r="E17" s="1227"/>
      <c r="F17" s="1227"/>
      <c r="G17" s="1227"/>
      <c r="H17" s="1227"/>
      <c r="I17" s="1227"/>
      <c r="J17" s="1227"/>
      <c r="K17" s="1227"/>
      <c r="L17" s="1228"/>
      <c r="N17" s="929" t="s">
        <v>290</v>
      </c>
      <c r="O17" s="157" t="s">
        <v>1312</v>
      </c>
    </row>
    <row r="18" spans="1:16" ht="15" customHeight="1">
      <c r="A18" s="130" t="str">
        <f t="shared" si="0"/>
        <v>Term deposits and certificates (2 to 3 years)</v>
      </c>
      <c r="B18" s="461" t="s">
        <v>188</v>
      </c>
      <c r="C18" s="1227"/>
      <c r="D18" s="1227"/>
      <c r="E18" s="1227"/>
      <c r="F18" s="1227"/>
      <c r="G18" s="1227"/>
      <c r="H18" s="1227"/>
      <c r="I18" s="1227"/>
      <c r="J18" s="1227"/>
      <c r="K18" s="1227"/>
      <c r="L18" s="1228"/>
      <c r="N18" s="929" t="s">
        <v>291</v>
      </c>
      <c r="O18" s="157" t="s">
        <v>1313</v>
      </c>
    </row>
    <row r="19" spans="1:16" ht="15" customHeight="1">
      <c r="A19" s="130" t="str">
        <f t="shared" si="0"/>
        <v>Term deposits and certificates (3 to 5 years)</v>
      </c>
      <c r="B19" s="461" t="s">
        <v>191</v>
      </c>
      <c r="C19" s="1227"/>
      <c r="D19" s="1227"/>
      <c r="E19" s="1227"/>
      <c r="F19" s="1227"/>
      <c r="G19" s="1227"/>
      <c r="H19" s="1227"/>
      <c r="I19" s="1227"/>
      <c r="J19" s="1227"/>
      <c r="K19" s="1227"/>
      <c r="L19" s="1228"/>
      <c r="N19" s="929" t="s">
        <v>292</v>
      </c>
      <c r="O19" s="157" t="s">
        <v>1314</v>
      </c>
    </row>
    <row r="20" spans="1:16" ht="30" customHeight="1">
      <c r="A20" s="143" t="str">
        <f t="shared" si="0"/>
        <v>Term deposits and certificates (over 5 years) - 
non-redeemable on demand after 5 years</v>
      </c>
      <c r="B20" s="461" t="s">
        <v>396</v>
      </c>
      <c r="C20" s="1227"/>
      <c r="D20" s="1227"/>
      <c r="E20" s="1227"/>
      <c r="F20" s="1227"/>
      <c r="G20" s="1227"/>
      <c r="H20" s="1227"/>
      <c r="I20" s="1227"/>
      <c r="J20" s="1227"/>
      <c r="K20" s="1227"/>
      <c r="L20" s="1228"/>
      <c r="N20" s="947" t="s">
        <v>293</v>
      </c>
      <c r="O20" s="261" t="s">
        <v>1315</v>
      </c>
    </row>
    <row r="21" spans="1:16" ht="30" customHeight="1">
      <c r="A21" s="143" t="str">
        <f t="shared" si="0"/>
        <v>Term deposits and certificates (over 5 years) - 
redeemable on demand after 5 years</v>
      </c>
      <c r="B21" s="463">
        <v>100</v>
      </c>
      <c r="C21" s="1227"/>
      <c r="D21" s="1227"/>
      <c r="E21" s="1227"/>
      <c r="F21" s="1227"/>
      <c r="G21" s="1227"/>
      <c r="H21" s="1227"/>
      <c r="I21" s="1227"/>
      <c r="J21" s="1227"/>
      <c r="K21" s="1227"/>
      <c r="L21" s="1228"/>
      <c r="N21" s="947" t="s">
        <v>294</v>
      </c>
      <c r="O21" s="261" t="s">
        <v>1316</v>
      </c>
    </row>
    <row r="22" spans="1:16" s="18" customFormat="1" ht="22.5" customHeight="1">
      <c r="A22" s="204" t="s">
        <v>80</v>
      </c>
      <c r="B22" s="983">
        <v>199</v>
      </c>
      <c r="C22" s="1356">
        <f>SUM(C12:C21)</f>
        <v>0</v>
      </c>
      <c r="D22" s="1356">
        <f t="shared" ref="D22:L22" si="1">SUM(D12:D21)</f>
        <v>0</v>
      </c>
      <c r="E22" s="1356">
        <f t="shared" si="1"/>
        <v>0</v>
      </c>
      <c r="F22" s="1356">
        <f t="shared" si="1"/>
        <v>0</v>
      </c>
      <c r="G22" s="1356">
        <f t="shared" si="1"/>
        <v>0</v>
      </c>
      <c r="H22" s="1356">
        <f t="shared" si="1"/>
        <v>0</v>
      </c>
      <c r="I22" s="1356">
        <f t="shared" si="1"/>
        <v>0</v>
      </c>
      <c r="J22" s="1356">
        <f t="shared" si="1"/>
        <v>0</v>
      </c>
      <c r="K22" s="1356">
        <f t="shared" si="1"/>
        <v>0</v>
      </c>
      <c r="L22" s="1357">
        <f t="shared" si="1"/>
        <v>0</v>
      </c>
      <c r="N22" s="929"/>
      <c r="O22" s="157"/>
    </row>
    <row r="23" spans="1:16">
      <c r="A23" s="2835" t="s">
        <v>324</v>
      </c>
      <c r="B23" s="2836"/>
      <c r="C23" s="2837"/>
      <c r="D23" s="2837"/>
      <c r="E23" s="2837"/>
      <c r="F23" s="2837"/>
      <c r="G23" s="2837"/>
      <c r="H23" s="2837"/>
      <c r="I23" s="2837"/>
      <c r="J23" s="2837"/>
      <c r="K23" s="2837"/>
      <c r="L23" s="2838"/>
      <c r="O23" s="157"/>
    </row>
    <row r="24" spans="1:16">
      <c r="A24" s="2160" t="str">
        <f>IF(Langue=0,N24,O24)</f>
        <v>Deposits Obtained via Financial Intermediary Agents</v>
      </c>
      <c r="B24" s="2213"/>
      <c r="C24" s="2841" t="str">
        <f>IF(Langue=0,N25,O25)</f>
        <v>Amount</v>
      </c>
      <c r="E24" s="1070"/>
      <c r="F24" s="1070"/>
      <c r="G24" s="1070"/>
      <c r="H24" s="1070"/>
      <c r="I24" s="1070"/>
      <c r="J24" s="1070"/>
      <c r="K24" s="1070"/>
      <c r="L24" s="1071"/>
      <c r="N24" s="929" t="s">
        <v>227</v>
      </c>
      <c r="O24" s="157" t="s">
        <v>1317</v>
      </c>
    </row>
    <row r="25" spans="1:16" ht="36.75" customHeight="1">
      <c r="A25" s="1767"/>
      <c r="B25" s="1769"/>
      <c r="C25" s="2842"/>
      <c r="E25" s="1070"/>
      <c r="F25" s="1070"/>
      <c r="G25" s="1070"/>
      <c r="H25" s="1070"/>
      <c r="I25" s="1070"/>
      <c r="J25" s="1070"/>
      <c r="K25" s="1070"/>
      <c r="L25" s="1071"/>
      <c r="N25" s="929" t="s">
        <v>205</v>
      </c>
      <c r="O25" s="157" t="s">
        <v>1196</v>
      </c>
    </row>
    <row r="26" spans="1:16">
      <c r="A26" s="2839"/>
      <c r="B26" s="2840"/>
      <c r="C26" s="538" t="s">
        <v>149</v>
      </c>
      <c r="E26" s="1070"/>
      <c r="F26" s="1070"/>
      <c r="G26" s="1070"/>
      <c r="H26" s="1070"/>
      <c r="I26" s="1070"/>
      <c r="J26" s="1070"/>
      <c r="K26" s="1070"/>
      <c r="L26" s="1071"/>
      <c r="O26" s="157"/>
    </row>
    <row r="27" spans="1:16">
      <c r="A27" s="467" t="s">
        <v>814</v>
      </c>
      <c r="B27" s="1002">
        <v>210</v>
      </c>
      <c r="C27" s="1228"/>
      <c r="E27" s="1070"/>
      <c r="F27" s="1070"/>
      <c r="G27" s="1070"/>
      <c r="H27" s="1070"/>
      <c r="I27" s="1070"/>
      <c r="J27" s="1070"/>
      <c r="K27" s="1070"/>
      <c r="L27" s="1071"/>
      <c r="N27" s="929" t="s">
        <v>274</v>
      </c>
      <c r="O27" s="157" t="s">
        <v>1298</v>
      </c>
    </row>
    <row r="28" spans="1:16">
      <c r="A28" s="206" t="s">
        <v>58</v>
      </c>
      <c r="B28" s="1002">
        <v>220</v>
      </c>
      <c r="C28" s="1230"/>
      <c r="L28" s="980"/>
      <c r="N28" s="929" t="s">
        <v>275</v>
      </c>
      <c r="O28" s="157" t="s">
        <v>1299</v>
      </c>
    </row>
    <row r="29" spans="1:16" ht="37.5" customHeight="1">
      <c r="A29" s="978"/>
      <c r="B29" s="979"/>
      <c r="L29" s="980"/>
      <c r="N29" s="929" t="s">
        <v>2210</v>
      </c>
      <c r="O29" s="157" t="s">
        <v>2211</v>
      </c>
    </row>
    <row r="30" spans="1:16">
      <c r="A30" s="978"/>
      <c r="B30" s="979"/>
      <c r="L30" s="980"/>
      <c r="N30" s="929" t="s">
        <v>276</v>
      </c>
      <c r="O30" s="157" t="s">
        <v>1300</v>
      </c>
      <c r="P30" s="17"/>
    </row>
    <row r="31" spans="1:16">
      <c r="A31" s="978"/>
      <c r="B31" s="979"/>
      <c r="L31" s="980"/>
      <c r="N31" s="929" t="s">
        <v>277</v>
      </c>
      <c r="O31" s="157" t="s">
        <v>1301</v>
      </c>
    </row>
    <row r="32" spans="1:16">
      <c r="A32" s="978"/>
      <c r="B32" s="979"/>
      <c r="L32" s="980"/>
      <c r="N32" s="929" t="s">
        <v>278</v>
      </c>
      <c r="O32" s="157" t="s">
        <v>1302</v>
      </c>
    </row>
    <row r="33" spans="1:15">
      <c r="A33" s="978"/>
      <c r="B33" s="979"/>
      <c r="L33" s="980"/>
      <c r="N33" s="929" t="s">
        <v>279</v>
      </c>
      <c r="O33" s="157" t="s">
        <v>1303</v>
      </c>
    </row>
    <row r="34" spans="1:15">
      <c r="A34" s="978"/>
      <c r="B34" s="979"/>
      <c r="L34" s="980"/>
      <c r="N34" s="929" t="s">
        <v>280</v>
      </c>
      <c r="O34" s="157" t="s">
        <v>1304</v>
      </c>
    </row>
    <row r="35" spans="1:15">
      <c r="A35" s="978"/>
      <c r="B35" s="979"/>
      <c r="L35" s="980"/>
      <c r="N35" s="929" t="s">
        <v>281</v>
      </c>
      <c r="O35" s="157" t="s">
        <v>1305</v>
      </c>
    </row>
    <row r="36" spans="1:15">
      <c r="A36" s="978"/>
      <c r="B36" s="979"/>
      <c r="L36" s="980"/>
      <c r="N36" s="929" t="s">
        <v>282</v>
      </c>
      <c r="O36" s="157" t="s">
        <v>1306</v>
      </c>
    </row>
    <row r="37" spans="1:15">
      <c r="A37" s="2832">
        <f>+'2000.2'!A42:G42+1</f>
        <v>61</v>
      </c>
      <c r="B37" s="2833"/>
      <c r="C37" s="2833"/>
      <c r="D37" s="2833"/>
      <c r="E37" s="2833"/>
      <c r="F37" s="2833"/>
      <c r="G37" s="2833"/>
      <c r="H37" s="2833"/>
      <c r="I37" s="2833"/>
      <c r="J37" s="2833"/>
      <c r="K37" s="2833"/>
      <c r="L37" s="2834"/>
    </row>
  </sheetData>
  <sheetProtection algorithmName="SHA-512" hashValue="T7ac9sLzR4lrQwiI1ygcf+EkTYEYOewZGll04Akhmx6eg+tPA4TGzlyVrycqsxHA6HOQTL50t1ilYjdkeTvcLQ==" saltValue="Vd7UbG4OvQYuPH9fwsw7FA==" spinCount="100000" sheet="1" objects="1" scenarios="1"/>
  <mergeCells count="24">
    <mergeCell ref="A10:B10"/>
    <mergeCell ref="C8:C9"/>
    <mergeCell ref="D8:D9"/>
    <mergeCell ref="A37:L37"/>
    <mergeCell ref="A23:L23"/>
    <mergeCell ref="A24:B25"/>
    <mergeCell ref="A26:B26"/>
    <mergeCell ref="C24:C25"/>
    <mergeCell ref="L8:L9"/>
    <mergeCell ref="A6:L6"/>
    <mergeCell ref="J8:J9"/>
    <mergeCell ref="K8:K9"/>
    <mergeCell ref="A1:I1"/>
    <mergeCell ref="A3:L3"/>
    <mergeCell ref="A2:L2"/>
    <mergeCell ref="A4:L4"/>
    <mergeCell ref="A5:L5"/>
    <mergeCell ref="E8:E9"/>
    <mergeCell ref="F8:F9"/>
    <mergeCell ref="G8:G9"/>
    <mergeCell ref="H8:H9"/>
    <mergeCell ref="A7:L7"/>
    <mergeCell ref="I8:I9"/>
    <mergeCell ref="A8:B9"/>
  </mergeCells>
  <printOptions horizontalCentered="1"/>
  <pageMargins left="0.97370078740157495" right="0.39370078740157499" top="0.59055118110236204" bottom="0.59055118110236204" header="0.31496062992126" footer="0.31496062992126"/>
  <pageSetup scale="70" orientation="landscape" r:id="rId1"/>
  <ignoredErrors>
    <ignoredError sqref="C10:L10 B12:B22"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2F00-000002000000}">
            <xm:f>'\Coopératives\[Formulaire COOP_ 2015_VF_1.1.1.xlsx]Feuil1'!#REF!=0</xm:f>
            <x14:dxf>
              <font>
                <color theme="0"/>
              </font>
            </x14:dxf>
          </x14:cfRule>
          <xm:sqref>A6:B6</xm:sqref>
        </x14:conditionalFormatting>
        <x14:conditionalFormatting xmlns:xm="http://schemas.microsoft.com/office/excel/2006/main">
          <x14:cfRule type="expression" priority="1" id="{00000000-000E-0000-2F00-000001000000}">
            <xm:f>'\Coopératives\[Formulaire COOP_ 2015_VF_1.1.1.xlsx]Feuil1'!#REF!=0</xm:f>
            <x14:dxf>
              <font>
                <color theme="0"/>
              </font>
            </x14:dxf>
          </x14:cfRule>
          <xm:sqref>A4:B4</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euil47">
    <tabColor theme="9"/>
    <pageSetUpPr fitToPage="1"/>
  </sheetPr>
  <dimension ref="A1:N32"/>
  <sheetViews>
    <sheetView zoomScale="90" zoomScaleNormal="90" workbookViewId="0">
      <selection activeCell="A5" sqref="A5:J5"/>
    </sheetView>
  </sheetViews>
  <sheetFormatPr baseColWidth="10" defaultColWidth="0" defaultRowHeight="15" outlineLevelCol="1"/>
  <cols>
    <col min="1" max="1" width="6.42578125" style="929" customWidth="1"/>
    <col min="2" max="2" width="30.85546875" style="929" customWidth="1"/>
    <col min="3" max="3" width="11.85546875" style="929" customWidth="1"/>
    <col min="4" max="4" width="10.5703125" style="929" customWidth="1"/>
    <col min="5" max="5" width="11" style="929" customWidth="1"/>
    <col min="6" max="6" width="14.140625" style="929" customWidth="1"/>
    <col min="7" max="7" width="14.5703125" style="929" customWidth="1"/>
    <col min="8" max="8" width="13.5703125" style="929" customWidth="1"/>
    <col min="9" max="9" width="31" style="929" customWidth="1"/>
    <col min="10" max="10" width="19.28515625" style="929" customWidth="1"/>
    <col min="11" max="11" width="1.42578125" style="929" customWidth="1"/>
    <col min="12" max="12" width="24.7109375" style="929" hidden="1" customWidth="1" outlineLevel="1"/>
    <col min="13" max="13" width="21.5703125" style="929" hidden="1" customWidth="1" outlineLevel="1"/>
    <col min="14" max="14" width="0" style="929" hidden="1" customWidth="1" collapsed="1"/>
    <col min="15" max="16384" width="11.42578125" style="929" hidden="1"/>
  </cols>
  <sheetData>
    <row r="1" spans="1:13" ht="24" customHeight="1">
      <c r="A1" s="1779" t="str">
        <f>Identification!A14</f>
        <v>QUÉBEC CHARTERED COMPANY</v>
      </c>
      <c r="B1" s="1780"/>
      <c r="C1" s="1780"/>
      <c r="D1" s="1780"/>
      <c r="E1" s="1780"/>
      <c r="F1" s="1780"/>
      <c r="G1" s="1780"/>
      <c r="H1" s="1780"/>
      <c r="I1" s="951"/>
      <c r="J1" s="232" t="str">
        <f>Identification!A15</f>
        <v>ANNUAL STATEMENT</v>
      </c>
    </row>
    <row r="2" spans="1:13">
      <c r="A2" s="2172" t="str">
        <f>IF(Langue=0,"ANNEXE "&amp;'T des M - T of C'!A60,"SCHEDULE "&amp;'T des M - T of C'!A60)</f>
        <v>SCHEDULE 2100</v>
      </c>
      <c r="B2" s="2173"/>
      <c r="C2" s="2173"/>
      <c r="D2" s="2173"/>
      <c r="E2" s="2173"/>
      <c r="F2" s="2173"/>
      <c r="G2" s="2173"/>
      <c r="H2" s="2173"/>
      <c r="I2" s="2173"/>
      <c r="J2" s="2174"/>
    </row>
    <row r="3" spans="1:13" ht="22.5" customHeight="1">
      <c r="A3" s="1940">
        <f>'300'!$A$3</f>
        <v>0</v>
      </c>
      <c r="B3" s="1941"/>
      <c r="C3" s="1941"/>
      <c r="D3" s="1941"/>
      <c r="E3" s="1941"/>
      <c r="F3" s="1941"/>
      <c r="G3" s="1941"/>
      <c r="H3" s="1941"/>
      <c r="I3" s="1941"/>
      <c r="J3" s="1942"/>
    </row>
    <row r="4" spans="1:13" ht="22.5" customHeight="1">
      <c r="A4" s="1767" t="str">
        <f>UPPER('T des M - T of C'!B60)</f>
        <v>MORTGAGES</v>
      </c>
      <c r="B4" s="1768"/>
      <c r="C4" s="1768"/>
      <c r="D4" s="1768"/>
      <c r="E4" s="1768"/>
      <c r="F4" s="1768"/>
      <c r="G4" s="1768"/>
      <c r="H4" s="1768"/>
      <c r="I4" s="1768"/>
      <c r="J4" s="1769"/>
    </row>
    <row r="5" spans="1:13" ht="22.5" customHeight="1">
      <c r="A5" s="2181" t="str">
        <f>IF(Langue=0,"au "&amp;Identification!J19,"As at "&amp;Identification!J19)</f>
        <v xml:space="preserve">As at </v>
      </c>
      <c r="B5" s="2182"/>
      <c r="C5" s="2182"/>
      <c r="D5" s="2182"/>
      <c r="E5" s="2182"/>
      <c r="F5" s="2182"/>
      <c r="G5" s="2182"/>
      <c r="H5" s="2182"/>
      <c r="I5" s="2182"/>
      <c r="J5" s="2183"/>
    </row>
    <row r="6" spans="1:13">
      <c r="A6" s="2088" t="str">
        <f>IF(Langue=0,L6,M6)</f>
        <v>($000)</v>
      </c>
      <c r="B6" s="2089"/>
      <c r="C6" s="2089"/>
      <c r="D6" s="2089"/>
      <c r="E6" s="2089"/>
      <c r="F6" s="2089"/>
      <c r="G6" s="2089"/>
      <c r="H6" s="2089"/>
      <c r="I6" s="2089"/>
      <c r="J6" s="2090"/>
      <c r="L6" s="116" t="s">
        <v>325</v>
      </c>
      <c r="M6" s="258" t="s">
        <v>970</v>
      </c>
    </row>
    <row r="7" spans="1:13" ht="11.25" customHeight="1">
      <c r="A7" s="2178"/>
      <c r="B7" s="2179"/>
      <c r="C7" s="2179"/>
      <c r="D7" s="2179"/>
      <c r="E7" s="2179"/>
      <c r="F7" s="2179"/>
      <c r="G7" s="2179"/>
      <c r="H7" s="2179"/>
      <c r="I7" s="2179"/>
      <c r="J7" s="2180"/>
      <c r="M7" s="157"/>
    </row>
    <row r="8" spans="1:13" ht="15" customHeight="1">
      <c r="A8" s="1943" t="str">
        <f>IF(Langue=0,L8,M8)</f>
        <v>NAME OF LENDER</v>
      </c>
      <c r="B8" s="1945"/>
      <c r="C8" s="2165" t="str">
        <f>IF(Langue=0,L9,M9)</f>
        <v>Year Granted</v>
      </c>
      <c r="D8" s="2165" t="str">
        <f>IF(Langue=0,L10,M10)</f>
        <v>Interest Rate</v>
      </c>
      <c r="E8" s="2165" t="str">
        <f>IF(Langue=0,L11,M11)</f>
        <v>Term (months)</v>
      </c>
      <c r="F8" s="2165" t="str">
        <f>IF(Langue=0,L12,M12)</f>
        <v>Original Loan</v>
      </c>
      <c r="G8" s="2165" t="str">
        <f>IF(Langue=0,L13,M13)</f>
        <v>Loan Balance</v>
      </c>
      <c r="H8" s="2165" t="str">
        <f>IF(Langue=0,L14,M14)</f>
        <v>Interest Past Due</v>
      </c>
      <c r="I8" s="2843" t="str">
        <f>IF(Langue=0,L15,M15)</f>
        <v>Collateral</v>
      </c>
      <c r="J8" s="2843"/>
      <c r="L8" s="929" t="s">
        <v>495</v>
      </c>
      <c r="M8" s="157" t="s">
        <v>2381</v>
      </c>
    </row>
    <row r="9" spans="1:13" ht="30" customHeight="1">
      <c r="A9" s="2184"/>
      <c r="B9" s="2341"/>
      <c r="C9" s="2166"/>
      <c r="D9" s="2166"/>
      <c r="E9" s="2166"/>
      <c r="F9" s="2166"/>
      <c r="G9" s="2166"/>
      <c r="H9" s="2166"/>
      <c r="I9" s="539" t="str">
        <f>IF(Langue=0,L16,M16)</f>
        <v>Description</v>
      </c>
      <c r="J9" s="539" t="str">
        <f>IF(Langue=0,L17,M17)</f>
        <v>Balance Sheet Value</v>
      </c>
      <c r="L9" s="929" t="s">
        <v>210</v>
      </c>
      <c r="M9" s="157" t="s">
        <v>1410</v>
      </c>
    </row>
    <row r="10" spans="1:13">
      <c r="A10" s="214"/>
      <c r="B10" s="462" t="s">
        <v>377</v>
      </c>
      <c r="C10" s="462" t="s">
        <v>376</v>
      </c>
      <c r="D10" s="536" t="s">
        <v>378</v>
      </c>
      <c r="E10" s="536" t="s">
        <v>379</v>
      </c>
      <c r="F10" s="536" t="s">
        <v>380</v>
      </c>
      <c r="G10" s="536" t="s">
        <v>381</v>
      </c>
      <c r="H10" s="536" t="s">
        <v>382</v>
      </c>
      <c r="I10" s="536" t="s">
        <v>383</v>
      </c>
      <c r="J10" s="536" t="s">
        <v>384</v>
      </c>
      <c r="L10" s="929" t="s">
        <v>173</v>
      </c>
      <c r="M10" s="157" t="s">
        <v>1411</v>
      </c>
    </row>
    <row r="11" spans="1:13" ht="15" customHeight="1">
      <c r="A11" s="459" t="s">
        <v>385</v>
      </c>
      <c r="B11" s="1251"/>
      <c r="C11" s="1255"/>
      <c r="D11" s="1257"/>
      <c r="E11" s="1251"/>
      <c r="F11" s="1208"/>
      <c r="G11" s="1205"/>
      <c r="H11" s="1205"/>
      <c r="I11" s="1251"/>
      <c r="J11" s="1218"/>
      <c r="L11" s="929" t="s">
        <v>2370</v>
      </c>
      <c r="M11" s="157" t="s">
        <v>2371</v>
      </c>
    </row>
    <row r="12" spans="1:13" ht="15" customHeight="1">
      <c r="A12" s="459" t="s">
        <v>194</v>
      </c>
      <c r="B12" s="1251"/>
      <c r="C12" s="1255"/>
      <c r="D12" s="1257"/>
      <c r="E12" s="1251"/>
      <c r="F12" s="1208"/>
      <c r="G12" s="1205"/>
      <c r="H12" s="1205"/>
      <c r="I12" s="1251"/>
      <c r="J12" s="1218"/>
      <c r="L12" s="929" t="s">
        <v>212</v>
      </c>
      <c r="M12" s="157" t="s">
        <v>1412</v>
      </c>
    </row>
    <row r="13" spans="1:13" ht="15" customHeight="1">
      <c r="A13" s="459" t="s">
        <v>195</v>
      </c>
      <c r="B13" s="1251"/>
      <c r="C13" s="1255"/>
      <c r="D13" s="1257"/>
      <c r="E13" s="1251"/>
      <c r="F13" s="1208"/>
      <c r="G13" s="1205"/>
      <c r="H13" s="1205"/>
      <c r="I13" s="1251"/>
      <c r="J13" s="1218"/>
      <c r="L13" s="929" t="s">
        <v>214</v>
      </c>
      <c r="M13" s="157" t="s">
        <v>2307</v>
      </c>
    </row>
    <row r="14" spans="1:13" ht="15" customHeight="1">
      <c r="A14" s="459" t="s">
        <v>200</v>
      </c>
      <c r="B14" s="1251"/>
      <c r="C14" s="1255"/>
      <c r="D14" s="1257"/>
      <c r="E14" s="1251"/>
      <c r="F14" s="1208"/>
      <c r="G14" s="1205"/>
      <c r="H14" s="1205"/>
      <c r="I14" s="1251"/>
      <c r="J14" s="1218"/>
      <c r="L14" s="929" t="s">
        <v>18</v>
      </c>
      <c r="M14" s="157" t="s">
        <v>1522</v>
      </c>
    </row>
    <row r="15" spans="1:13" ht="15" customHeight="1">
      <c r="A15" s="459" t="s">
        <v>347</v>
      </c>
      <c r="B15" s="1251"/>
      <c r="C15" s="1255"/>
      <c r="D15" s="1257"/>
      <c r="E15" s="1251"/>
      <c r="F15" s="1208"/>
      <c r="G15" s="1205"/>
      <c r="H15" s="1205"/>
      <c r="I15" s="1251"/>
      <c r="J15" s="1218"/>
      <c r="L15" s="929" t="s">
        <v>100</v>
      </c>
      <c r="M15" s="157" t="s">
        <v>974</v>
      </c>
    </row>
    <row r="16" spans="1:13" ht="15" customHeight="1">
      <c r="A16" s="459" t="s">
        <v>181</v>
      </c>
      <c r="B16" s="1251"/>
      <c r="C16" s="1255"/>
      <c r="D16" s="1257"/>
      <c r="E16" s="1251"/>
      <c r="F16" s="1208"/>
      <c r="G16" s="1205"/>
      <c r="H16" s="1205"/>
      <c r="I16" s="1251"/>
      <c r="J16" s="1218"/>
      <c r="L16" s="929" t="s">
        <v>79</v>
      </c>
      <c r="M16" s="157" t="s">
        <v>79</v>
      </c>
    </row>
    <row r="17" spans="1:13" ht="15" customHeight="1">
      <c r="A17" s="459" t="s">
        <v>188</v>
      </c>
      <c r="B17" s="1251"/>
      <c r="C17" s="1255"/>
      <c r="D17" s="1257"/>
      <c r="E17" s="1251"/>
      <c r="F17" s="1208"/>
      <c r="G17" s="1205"/>
      <c r="H17" s="1205"/>
      <c r="I17" s="1251"/>
      <c r="J17" s="1218"/>
      <c r="L17" s="929" t="s">
        <v>201</v>
      </c>
      <c r="M17" s="157" t="s">
        <v>1388</v>
      </c>
    </row>
    <row r="18" spans="1:13" ht="15" customHeight="1">
      <c r="A18" s="459" t="s">
        <v>191</v>
      </c>
      <c r="B18" s="1251"/>
      <c r="C18" s="1255"/>
      <c r="D18" s="1257"/>
      <c r="E18" s="1251"/>
      <c r="F18" s="1208"/>
      <c r="G18" s="1205"/>
      <c r="H18" s="1205"/>
      <c r="I18" s="1251"/>
      <c r="J18" s="1218"/>
      <c r="M18" s="157"/>
    </row>
    <row r="19" spans="1:13" ht="15" customHeight="1">
      <c r="A19" s="459" t="s">
        <v>396</v>
      </c>
      <c r="B19" s="1251"/>
      <c r="C19" s="1255"/>
      <c r="D19" s="1257"/>
      <c r="E19" s="1251"/>
      <c r="F19" s="1208"/>
      <c r="G19" s="1205"/>
      <c r="H19" s="1205"/>
      <c r="I19" s="1251"/>
      <c r="J19" s="1218"/>
      <c r="M19" s="157"/>
    </row>
    <row r="20" spans="1:13" ht="15" customHeight="1">
      <c r="A20" s="468">
        <v>100</v>
      </c>
      <c r="B20" s="1251"/>
      <c r="C20" s="1255"/>
      <c r="D20" s="1257"/>
      <c r="E20" s="1251"/>
      <c r="F20" s="1208"/>
      <c r="G20" s="1205"/>
      <c r="H20" s="1205"/>
      <c r="I20" s="1251"/>
      <c r="J20" s="1218"/>
      <c r="M20" s="157"/>
    </row>
    <row r="21" spans="1:13" ht="15" customHeight="1">
      <c r="A21" s="468">
        <v>110</v>
      </c>
      <c r="B21" s="1251"/>
      <c r="C21" s="1255"/>
      <c r="D21" s="1257"/>
      <c r="E21" s="1251"/>
      <c r="F21" s="1208"/>
      <c r="G21" s="1205"/>
      <c r="H21" s="1205"/>
      <c r="I21" s="1251"/>
      <c r="J21" s="1218"/>
      <c r="M21" s="157"/>
    </row>
    <row r="22" spans="1:13" ht="15" customHeight="1">
      <c r="A22" s="468">
        <v>120</v>
      </c>
      <c r="B22" s="1251"/>
      <c r="C22" s="1255"/>
      <c r="D22" s="1257"/>
      <c r="E22" s="1251"/>
      <c r="F22" s="1208"/>
      <c r="G22" s="1205"/>
      <c r="H22" s="1205"/>
      <c r="I22" s="1251"/>
      <c r="J22" s="1218"/>
      <c r="M22" s="157"/>
    </row>
    <row r="23" spans="1:13" ht="15" customHeight="1">
      <c r="A23" s="468">
        <v>130</v>
      </c>
      <c r="B23" s="1251"/>
      <c r="C23" s="1255"/>
      <c r="D23" s="1257"/>
      <c r="E23" s="1251"/>
      <c r="F23" s="1208"/>
      <c r="G23" s="1205"/>
      <c r="H23" s="1205"/>
      <c r="I23" s="1251"/>
      <c r="J23" s="1218"/>
      <c r="M23" s="157"/>
    </row>
    <row r="24" spans="1:13" ht="15" customHeight="1">
      <c r="A24" s="468">
        <v>140</v>
      </c>
      <c r="B24" s="1251"/>
      <c r="C24" s="1255"/>
      <c r="D24" s="1257"/>
      <c r="E24" s="1251"/>
      <c r="F24" s="1208"/>
      <c r="G24" s="1205"/>
      <c r="H24" s="1205"/>
      <c r="I24" s="1251"/>
      <c r="J24" s="1218"/>
      <c r="M24" s="157"/>
    </row>
    <row r="25" spans="1:13" ht="15" customHeight="1">
      <c r="A25" s="468">
        <v>150</v>
      </c>
      <c r="B25" s="1251"/>
      <c r="C25" s="1255"/>
      <c r="D25" s="1257"/>
      <c r="E25" s="1251"/>
      <c r="F25" s="1208"/>
      <c r="G25" s="1205"/>
      <c r="H25" s="1205"/>
      <c r="I25" s="1251"/>
      <c r="J25" s="1218"/>
      <c r="M25" s="157"/>
    </row>
    <row r="26" spans="1:13" ht="15" customHeight="1">
      <c r="A26" s="468">
        <v>160</v>
      </c>
      <c r="B26" s="1251"/>
      <c r="C26" s="1255"/>
      <c r="D26" s="1257"/>
      <c r="E26" s="1251"/>
      <c r="F26" s="1208"/>
      <c r="G26" s="1205"/>
      <c r="H26" s="1205"/>
      <c r="I26" s="1251"/>
      <c r="J26" s="1218"/>
      <c r="M26" s="157"/>
    </row>
    <row r="27" spans="1:13" ht="15" customHeight="1">
      <c r="A27" s="468">
        <v>170</v>
      </c>
      <c r="B27" s="1251"/>
      <c r="C27" s="1255"/>
      <c r="D27" s="1257"/>
      <c r="E27" s="1251"/>
      <c r="F27" s="1208"/>
      <c r="G27" s="1205"/>
      <c r="H27" s="1205"/>
      <c r="I27" s="1251"/>
      <c r="J27" s="1218"/>
      <c r="M27" s="157"/>
    </row>
    <row r="28" spans="1:13" ht="15" customHeight="1">
      <c r="A28" s="468">
        <v>180</v>
      </c>
      <c r="B28" s="1251"/>
      <c r="C28" s="1255"/>
      <c r="D28" s="1257"/>
      <c r="E28" s="1251"/>
      <c r="F28" s="1208"/>
      <c r="G28" s="1205"/>
      <c r="H28" s="1205"/>
      <c r="I28" s="1251"/>
      <c r="J28" s="1218"/>
      <c r="M28" s="157"/>
    </row>
    <row r="29" spans="1:13" ht="15" customHeight="1">
      <c r="A29" s="468">
        <v>190</v>
      </c>
      <c r="B29" s="1253"/>
      <c r="C29" s="1258"/>
      <c r="D29" s="1260"/>
      <c r="E29" s="1253"/>
      <c r="F29" s="1208"/>
      <c r="G29" s="1205"/>
      <c r="H29" s="1205"/>
      <c r="I29" s="1253"/>
      <c r="J29" s="1218"/>
      <c r="M29" s="157"/>
    </row>
    <row r="30" spans="1:13" ht="22.5" customHeight="1">
      <c r="A30" s="295">
        <v>199</v>
      </c>
      <c r="B30" s="668" t="s">
        <v>80</v>
      </c>
      <c r="C30" s="469"/>
      <c r="D30" s="669"/>
      <c r="E30" s="670"/>
      <c r="F30" s="1358">
        <f>SUM(F11:F29)</f>
        <v>0</v>
      </c>
      <c r="G30" s="1523">
        <f>SUM(G11:G29)</f>
        <v>0</v>
      </c>
      <c r="H30" s="1584">
        <f>SUM(H11:H29)</f>
        <v>0</v>
      </c>
      <c r="I30" s="670"/>
      <c r="J30" s="1115">
        <f>SUM(J11:J29)</f>
        <v>0</v>
      </c>
    </row>
    <row r="31" spans="1:13" ht="15" customHeight="1">
      <c r="A31" s="1744"/>
      <c r="B31" s="1745"/>
      <c r="C31" s="1745"/>
      <c r="D31" s="1745"/>
      <c r="E31" s="1745"/>
      <c r="F31" s="1"/>
      <c r="G31" s="1"/>
      <c r="H31" s="1"/>
      <c r="I31" s="1745"/>
      <c r="J31" s="1696"/>
    </row>
    <row r="32" spans="1:13">
      <c r="A32" s="2478">
        <f>+'2000.3'!A37:L37+1</f>
        <v>62</v>
      </c>
      <c r="B32" s="2195"/>
      <c r="C32" s="2195"/>
      <c r="D32" s="2195"/>
      <c r="E32" s="2195"/>
      <c r="F32" s="2195"/>
      <c r="G32" s="2195"/>
      <c r="H32" s="2195"/>
      <c r="I32" s="2195"/>
      <c r="J32" s="2196"/>
    </row>
  </sheetData>
  <sheetProtection algorithmName="SHA-512" hashValue="Giusk48RIithmxiyHfj31VZDlIgcOQbWRKsYurlF7PmdHkV63qcyn6LoIT60s/YdKZpTo5RHOFTq+a/CQRhHFw==" saltValue="OY+0VcWPSWkm6EKF3K4mhg==" spinCount="100000" sheet="1" objects="1" scenarios="1"/>
  <mergeCells count="17">
    <mergeCell ref="A31:J31"/>
    <mergeCell ref="A32:J32"/>
    <mergeCell ref="A1:H1"/>
    <mergeCell ref="A2:J2"/>
    <mergeCell ref="A6:J6"/>
    <mergeCell ref="A7:J7"/>
    <mergeCell ref="H8:H9"/>
    <mergeCell ref="I8:J8"/>
    <mergeCell ref="A4:J4"/>
    <mergeCell ref="C8:C9"/>
    <mergeCell ref="D8:D9"/>
    <mergeCell ref="E8:E9"/>
    <mergeCell ref="F8:F9"/>
    <mergeCell ref="G8:G9"/>
    <mergeCell ref="A5:J5"/>
    <mergeCell ref="A3:J3"/>
    <mergeCell ref="A8:B9"/>
  </mergeCells>
  <hyperlinks>
    <hyperlink ref="G30" location="_P100210001" tooltip="Bilan - ligne 2100 \ Balance Sheet - Line 2100" display="_100_2100_01" xr:uid="{00000000-0004-0000-3000-000000000000}"/>
    <hyperlink ref="G30:H30" location="_P100210001" tooltip="Bilan - ligne 2100" display="_100_2100_01" xr:uid="{00000000-0004-0000-3000-000001000000}"/>
    <hyperlink ref="H30" location="'2100'!A1" tooltip="Bilan - ligne 2100 \ Balance Sheet - Line 2100" display="'2100'!A1" xr:uid="{00000000-0004-0000-3000-000002000000}"/>
  </hyperlinks>
  <printOptions horizontalCentered="1"/>
  <pageMargins left="0.98425196850393704" right="0.39370078740157499" top="0.59055118110236204" bottom="0.59055118110236204" header="0.31496062992126" footer="0.31496062992126"/>
  <pageSetup scale="75" orientation="landscape" r:id="rId1"/>
  <colBreaks count="1" manualBreakCount="1">
    <brk id="10" max="1048575" man="1"/>
  </colBreaks>
  <ignoredErrors>
    <ignoredError sqref="A11:A19 C10:J1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6" id="{00000000-000E-0000-3000-000006000000}">
            <xm:f>'\Coopératives\[Formulaire COOP_ 2015_VF_1.1.1.xlsx]Feuil1'!#REF!=0</xm:f>
            <x14:dxf>
              <font>
                <color theme="0"/>
              </font>
            </x14:dxf>
          </x14:cfRule>
          <xm:sqref>A6</xm:sqref>
        </x14:conditionalFormatting>
        <x14:conditionalFormatting xmlns:xm="http://schemas.microsoft.com/office/excel/2006/main">
          <x14:cfRule type="expression" priority="5" id="{00000000-000E-0000-3000-000005000000}">
            <xm:f>'\Coopératives\[Formulaire COOP_ 2015_VF_1.1.1.xlsx]Feuil1'!#REF!=0</xm:f>
            <x14:dxf>
              <font>
                <color theme="0"/>
              </font>
            </x14:dxf>
          </x14:cfRule>
          <xm:sqref>A4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FF00"/>
  </sheetPr>
  <dimension ref="A1:L124"/>
  <sheetViews>
    <sheetView topLeftCell="A91" zoomScale="90" zoomScaleNormal="90" workbookViewId="0">
      <selection activeCell="C119" sqref="C119:G119"/>
    </sheetView>
  </sheetViews>
  <sheetFormatPr baseColWidth="10" defaultColWidth="0" defaultRowHeight="15" outlineLevelCol="1"/>
  <cols>
    <col min="1" max="1" width="2.85546875" style="929" customWidth="1"/>
    <col min="2" max="2" width="5.7109375" style="929" customWidth="1"/>
    <col min="3" max="3" width="65.28515625" style="929" customWidth="1"/>
    <col min="4" max="4" width="6.42578125" style="929" customWidth="1"/>
    <col min="5" max="5" width="12" style="929" customWidth="1"/>
    <col min="6" max="6" width="6.42578125" style="929" customWidth="1"/>
    <col min="7" max="7" width="13.28515625" style="929" customWidth="1"/>
    <col min="8" max="8" width="4.28515625" style="929" customWidth="1"/>
    <col min="9" max="9" width="11.42578125" style="929" hidden="1" customWidth="1"/>
    <col min="10" max="10" width="66.140625" style="971" hidden="1" customWidth="1" outlineLevel="1"/>
    <col min="11" max="11" width="62.85546875" style="971" hidden="1" customWidth="1" outlineLevel="1"/>
    <col min="12" max="12" width="0" style="929" hidden="1" customWidth="1" collapsed="1"/>
    <col min="13" max="16384" width="11.42578125" style="929" hidden="1"/>
  </cols>
  <sheetData>
    <row r="1" spans="1:11" ht="24" customHeight="1">
      <c r="A1" s="959" t="str">
        <f>Identification!A14</f>
        <v>QUÉBEC CHARTERED COMPANY</v>
      </c>
      <c r="B1" s="1022"/>
      <c r="C1" s="960"/>
      <c r="D1" s="960"/>
      <c r="E1" s="951"/>
      <c r="F1" s="951"/>
      <c r="G1" s="232" t="str">
        <f>Identification!A15</f>
        <v>ANNUAL STATEMENT</v>
      </c>
    </row>
    <row r="2" spans="1:11">
      <c r="A2" s="1764" t="str">
        <f>IF(Langue=0,"ANNEXE "&amp;'T des M - T of C'!A8,"SCHEDULE "&amp;'T des M - T of C'!A8)</f>
        <v>SCHEDULE 300</v>
      </c>
      <c r="B2" s="1765"/>
      <c r="C2" s="1765"/>
      <c r="D2" s="1765"/>
      <c r="E2" s="1765"/>
      <c r="F2" s="1765"/>
      <c r="G2" s="1766"/>
    </row>
    <row r="3" spans="1:11" ht="22.5" customHeight="1">
      <c r="A3" s="1781">
        <f>Identification!$G$12</f>
        <v>0</v>
      </c>
      <c r="B3" s="1782"/>
      <c r="C3" s="1782"/>
      <c r="D3" s="1782"/>
      <c r="E3" s="1782"/>
      <c r="F3" s="1782"/>
      <c r="G3" s="1783"/>
    </row>
    <row r="4" spans="1:11" ht="22.5" customHeight="1">
      <c r="A4" s="1808" t="str">
        <f>UPPER('T des M - T of C'!B8)</f>
        <v>STATEMENT OF INCOME</v>
      </c>
      <c r="B4" s="1809"/>
      <c r="C4" s="1809"/>
      <c r="D4" s="1809"/>
      <c r="E4" s="1809"/>
      <c r="F4" s="1809"/>
      <c r="G4" s="1810"/>
    </row>
    <row r="5" spans="1:11" ht="22.5" customHeight="1">
      <c r="A5" s="1816" t="str">
        <f>Identification!D19&amp;" "&amp;Identification!J19</f>
        <v xml:space="preserve">For the fiscal year ended </v>
      </c>
      <c r="B5" s="1817"/>
      <c r="C5" s="1817"/>
      <c r="D5" s="1817"/>
      <c r="E5" s="1817"/>
      <c r="F5" s="1817"/>
      <c r="G5" s="1818"/>
    </row>
    <row r="6" spans="1:11" ht="15" customHeight="1">
      <c r="A6" s="1794" t="str">
        <f>IF(Langue=0,J6,K6)</f>
        <v>($000)</v>
      </c>
      <c r="B6" s="1795"/>
      <c r="C6" s="1795"/>
      <c r="D6" s="1795"/>
      <c r="E6" s="1795"/>
      <c r="F6" s="1795"/>
      <c r="G6" s="1796"/>
      <c r="J6" s="740" t="s">
        <v>969</v>
      </c>
      <c r="K6" s="737" t="s">
        <v>970</v>
      </c>
    </row>
    <row r="7" spans="1:11" ht="11.25" customHeight="1">
      <c r="A7" s="1605"/>
      <c r="B7" s="1606"/>
      <c r="C7" s="1606"/>
      <c r="D7" s="1791" t="str">
        <f>'100'!D7:E7</f>
        <v>Current</v>
      </c>
      <c r="E7" s="1791"/>
      <c r="F7" s="1791" t="str">
        <f>'100'!F7:G7</f>
        <v>Previous</v>
      </c>
      <c r="G7" s="1792"/>
      <c r="K7" s="699"/>
    </row>
    <row r="8" spans="1:11" ht="26.25" customHeight="1">
      <c r="A8" s="1814" t="str">
        <f>IF(Langue=0,J8,K8)</f>
        <v>INTEREST INCOME</v>
      </c>
      <c r="B8" s="1821"/>
      <c r="C8" s="1821"/>
      <c r="D8" s="1821"/>
      <c r="E8" s="208" t="s">
        <v>377</v>
      </c>
      <c r="F8" s="955"/>
      <c r="G8" s="1671" t="s">
        <v>378</v>
      </c>
      <c r="J8" s="971" t="s">
        <v>365</v>
      </c>
      <c r="K8" s="699" t="s">
        <v>1129</v>
      </c>
    </row>
    <row r="9" spans="1:11" ht="15" customHeight="1">
      <c r="A9" s="928"/>
      <c r="B9" s="1819" t="str">
        <f>IF(Langue=0,J9,K9)</f>
        <v>Interest Income</v>
      </c>
      <c r="C9" s="1819"/>
      <c r="D9" s="1819"/>
      <c r="E9" s="1819"/>
      <c r="F9" s="1819"/>
      <c r="G9" s="1820"/>
      <c r="J9" s="971" t="s">
        <v>568</v>
      </c>
      <c r="K9" s="699" t="s">
        <v>1130</v>
      </c>
    </row>
    <row r="10" spans="1:11" ht="15" customHeight="1">
      <c r="A10" s="928"/>
      <c r="D10" s="1020"/>
      <c r="G10" s="930"/>
      <c r="K10" s="699"/>
    </row>
    <row r="11" spans="1:11" ht="15" customHeight="1">
      <c r="A11" s="928"/>
      <c r="C11" s="963" t="str">
        <f>IF(Langue=0,J11,K11)</f>
        <v>Cash, Deposits and Short-Term Securities</v>
      </c>
      <c r="D11" s="494">
        <v>3000</v>
      </c>
      <c r="E11" s="1106"/>
      <c r="F11" s="1624">
        <v>3000</v>
      </c>
      <c r="G11" s="1106"/>
      <c r="J11" s="971" t="s">
        <v>2401</v>
      </c>
      <c r="K11" s="699" t="s">
        <v>2402</v>
      </c>
    </row>
    <row r="12" spans="1:11" ht="15" customHeight="1">
      <c r="A12" s="928"/>
      <c r="C12" s="963" t="str">
        <f t="shared" ref="C12:C19" si="0">IF(Langue=0,J12,K12)</f>
        <v>Bonds and Debentures</v>
      </c>
      <c r="D12" s="494">
        <v>3010</v>
      </c>
      <c r="E12" s="1106"/>
      <c r="F12" s="1624">
        <v>3010</v>
      </c>
      <c r="G12" s="1106"/>
      <c r="J12" s="971" t="s">
        <v>1</v>
      </c>
      <c r="K12" s="699" t="s">
        <v>1067</v>
      </c>
    </row>
    <row r="13" spans="1:11" ht="15" customHeight="1">
      <c r="A13" s="928"/>
      <c r="C13" s="963" t="str">
        <f t="shared" si="0"/>
        <v>Mortgage Loans</v>
      </c>
      <c r="D13" s="494">
        <v>3020</v>
      </c>
      <c r="E13" s="1106"/>
      <c r="F13" s="1624">
        <v>3020</v>
      </c>
      <c r="G13" s="1106"/>
      <c r="J13" s="971" t="s">
        <v>28</v>
      </c>
      <c r="K13" s="699" t="s">
        <v>1131</v>
      </c>
    </row>
    <row r="14" spans="1:11" ht="15" customHeight="1">
      <c r="A14" s="928"/>
      <c r="C14" s="963" t="str">
        <f t="shared" si="0"/>
        <v>Commercial Loans</v>
      </c>
      <c r="D14" s="494">
        <v>3030</v>
      </c>
      <c r="E14" s="1106"/>
      <c r="F14" s="1624">
        <v>3030</v>
      </c>
      <c r="G14" s="1106"/>
      <c r="J14" s="971" t="s">
        <v>841</v>
      </c>
      <c r="K14" s="699" t="s">
        <v>1132</v>
      </c>
    </row>
    <row r="15" spans="1:11" ht="15" customHeight="1">
      <c r="A15" s="928"/>
      <c r="C15" s="963" t="str">
        <f t="shared" si="0"/>
        <v>Leasing</v>
      </c>
      <c r="D15" s="494">
        <v>3040</v>
      </c>
      <c r="E15" s="1106"/>
      <c r="F15" s="1624">
        <v>3040</v>
      </c>
      <c r="G15" s="1106"/>
      <c r="J15" s="971" t="s">
        <v>29</v>
      </c>
      <c r="K15" s="699" t="s">
        <v>1079</v>
      </c>
    </row>
    <row r="16" spans="1:11" ht="15" customHeight="1">
      <c r="A16" s="928"/>
      <c r="C16" s="963" t="str">
        <f t="shared" si="0"/>
        <v>Consumer Loans</v>
      </c>
      <c r="D16" s="494">
        <v>3050</v>
      </c>
      <c r="E16" s="1106"/>
      <c r="F16" s="1624">
        <v>3050</v>
      </c>
      <c r="G16" s="1106"/>
      <c r="J16" s="971" t="s">
        <v>30</v>
      </c>
      <c r="K16" s="699" t="s">
        <v>1133</v>
      </c>
    </row>
    <row r="17" spans="1:11" ht="15" customHeight="1">
      <c r="A17" s="928"/>
      <c r="C17" s="963" t="str">
        <f t="shared" si="0"/>
        <v>Collateral Loans</v>
      </c>
      <c r="D17" s="494">
        <v>3060</v>
      </c>
      <c r="E17" s="1106"/>
      <c r="F17" s="1624">
        <v>3060</v>
      </c>
      <c r="G17" s="1106"/>
      <c r="J17" s="971" t="s">
        <v>31</v>
      </c>
      <c r="K17" s="699" t="s">
        <v>1134</v>
      </c>
    </row>
    <row r="18" spans="1:11" ht="15" customHeight="1">
      <c r="A18" s="928"/>
      <c r="C18" s="963" t="str">
        <f t="shared" si="0"/>
        <v>Financial Institution and  Public Sector Loans</v>
      </c>
      <c r="D18" s="494">
        <v>3070</v>
      </c>
      <c r="E18" s="1106"/>
      <c r="F18" s="1624">
        <v>3070</v>
      </c>
      <c r="G18" s="1106"/>
      <c r="J18" s="971" t="s">
        <v>842</v>
      </c>
      <c r="K18" s="699" t="s">
        <v>2242</v>
      </c>
    </row>
    <row r="19" spans="1:11" ht="15" customHeight="1">
      <c r="A19" s="928"/>
      <c r="C19" s="963" t="str">
        <f t="shared" si="0"/>
        <v>Other Interest Income</v>
      </c>
      <c r="D19" s="494">
        <v>3080</v>
      </c>
      <c r="E19" s="1107"/>
      <c r="F19" s="1624">
        <v>3080</v>
      </c>
      <c r="G19" s="1107"/>
      <c r="J19" s="971" t="s">
        <v>32</v>
      </c>
      <c r="K19" s="699" t="s">
        <v>1135</v>
      </c>
    </row>
    <row r="20" spans="1:11">
      <c r="A20" s="1605"/>
      <c r="B20" s="1606"/>
      <c r="C20" s="1606"/>
      <c r="D20" s="1606"/>
      <c r="E20" s="1673" t="s">
        <v>376</v>
      </c>
      <c r="F20" s="1606"/>
      <c r="G20" s="1607"/>
      <c r="K20" s="699"/>
    </row>
    <row r="21" spans="1:11">
      <c r="A21" s="928"/>
      <c r="B21" s="1614" t="str">
        <f>IF(Langue=0,J21,K21)</f>
        <v>Total Interest Income</v>
      </c>
      <c r="C21" s="1614"/>
      <c r="D21" s="1041">
        <v>3099</v>
      </c>
      <c r="E21" s="1108">
        <f>SUM(E11:E19)</f>
        <v>0</v>
      </c>
      <c r="F21" s="1624">
        <v>3099</v>
      </c>
      <c r="G21" s="1102">
        <f>SUM(G11:G19)</f>
        <v>0</v>
      </c>
      <c r="J21" s="971" t="s">
        <v>308</v>
      </c>
      <c r="K21" s="699" t="s">
        <v>1136</v>
      </c>
    </row>
    <row r="22" spans="1:11" ht="11.25" customHeight="1">
      <c r="A22" s="2"/>
      <c r="B22" s="1"/>
      <c r="C22" s="1"/>
      <c r="D22" s="1"/>
      <c r="E22" s="1"/>
      <c r="F22" s="1"/>
      <c r="G22" s="1696"/>
      <c r="K22" s="699"/>
    </row>
    <row r="23" spans="1:11" ht="15" customHeight="1">
      <c r="A23" s="928"/>
      <c r="B23" s="1614" t="str">
        <f>IF(Langue=0,J23,K23)</f>
        <v>Interest Expenses</v>
      </c>
      <c r="C23" s="1614"/>
      <c r="D23" s="1614"/>
      <c r="E23" s="1673" t="s">
        <v>377</v>
      </c>
      <c r="F23" s="1614"/>
      <c r="G23" s="1615"/>
      <c r="J23" s="971" t="s">
        <v>351</v>
      </c>
      <c r="K23" s="699" t="s">
        <v>1137</v>
      </c>
    </row>
    <row r="24" spans="1:11" ht="15" customHeight="1">
      <c r="A24" s="928"/>
      <c r="C24" s="963" t="str">
        <f>IF(Langue=0,J24,K24)</f>
        <v>Demand Deposits</v>
      </c>
      <c r="D24" s="1041">
        <v>3100</v>
      </c>
      <c r="E24" s="1106"/>
      <c r="F24" s="1624">
        <v>3100</v>
      </c>
      <c r="G24" s="1106"/>
      <c r="J24" s="971" t="s">
        <v>298</v>
      </c>
      <c r="K24" s="699" t="s">
        <v>1138</v>
      </c>
    </row>
    <row r="25" spans="1:11" ht="15" customHeight="1">
      <c r="A25" s="928"/>
      <c r="C25" s="963" t="str">
        <f>IF(Langue=0,J25,K25)</f>
        <v>Term Deposits and Certificates</v>
      </c>
      <c r="D25" s="1041">
        <v>3110</v>
      </c>
      <c r="E25" s="1106"/>
      <c r="F25" s="1624">
        <v>3110</v>
      </c>
      <c r="G25" s="1106"/>
      <c r="J25" s="971" t="s">
        <v>284</v>
      </c>
      <c r="K25" s="699" t="s">
        <v>1139</v>
      </c>
    </row>
    <row r="26" spans="1:11" ht="15" customHeight="1">
      <c r="A26" s="928"/>
      <c r="C26" s="963" t="str">
        <f>IF(Langue=0,J26,K26)</f>
        <v>Subordinated Debt</v>
      </c>
      <c r="D26" s="1041">
        <v>3120</v>
      </c>
      <c r="E26" s="1106"/>
      <c r="F26" s="1624">
        <v>3120</v>
      </c>
      <c r="G26" s="1106"/>
      <c r="J26" s="971" t="s">
        <v>838</v>
      </c>
      <c r="K26" s="699" t="s">
        <v>1106</v>
      </c>
    </row>
    <row r="27" spans="1:11" ht="15" customHeight="1">
      <c r="A27" s="928"/>
      <c r="C27" s="963" t="str">
        <f>IF(Langue=0,J27,K27)</f>
        <v>Other Loans</v>
      </c>
      <c r="D27" s="1041">
        <v>3130</v>
      </c>
      <c r="E27" s="1106"/>
      <c r="F27" s="1624">
        <v>3130</v>
      </c>
      <c r="G27" s="1106"/>
      <c r="J27" s="971" t="s">
        <v>21</v>
      </c>
      <c r="K27" s="699" t="s">
        <v>1140</v>
      </c>
    </row>
    <row r="28" spans="1:11" ht="15" customHeight="1">
      <c r="A28" s="928"/>
      <c r="C28" s="963" t="str">
        <f>IF(Langue=0,J28,K28)</f>
        <v>Other Interest Expenses</v>
      </c>
      <c r="D28" s="1041">
        <v>3140</v>
      </c>
      <c r="E28" s="1107"/>
      <c r="F28" s="1624">
        <v>3140</v>
      </c>
      <c r="G28" s="1107"/>
      <c r="J28" s="971" t="s">
        <v>33</v>
      </c>
      <c r="K28" s="699" t="s">
        <v>1141</v>
      </c>
    </row>
    <row r="29" spans="1:11">
      <c r="A29" s="1605"/>
      <c r="B29" s="1606"/>
      <c r="C29" s="1606"/>
      <c r="D29" s="1606"/>
      <c r="E29" s="1673" t="s">
        <v>376</v>
      </c>
      <c r="F29" s="1606"/>
      <c r="G29" s="1607"/>
      <c r="K29" s="699"/>
    </row>
    <row r="30" spans="1:11">
      <c r="A30" s="928"/>
      <c r="B30" s="1614" t="str">
        <f>IF(Langue=0,J30,K30)</f>
        <v>Total Interest Expenses</v>
      </c>
      <c r="C30" s="1614"/>
      <c r="D30" s="1041">
        <v>3189</v>
      </c>
      <c r="E30" s="1108">
        <f>SUM(E24:E28)</f>
        <v>0</v>
      </c>
      <c r="F30" s="1624">
        <v>3189</v>
      </c>
      <c r="G30" s="1102">
        <f>SUM(G24:G28)</f>
        <v>0</v>
      </c>
      <c r="J30" s="971" t="s">
        <v>309</v>
      </c>
      <c r="K30" s="699" t="s">
        <v>1142</v>
      </c>
    </row>
    <row r="31" spans="1:11" ht="11.25" customHeight="1">
      <c r="A31" s="2"/>
      <c r="B31" s="1"/>
      <c r="C31" s="1"/>
      <c r="D31" s="1"/>
      <c r="E31" s="1"/>
      <c r="F31" s="1"/>
      <c r="G31" s="1696"/>
      <c r="K31" s="699"/>
    </row>
    <row r="32" spans="1:11">
      <c r="A32" s="928"/>
      <c r="B32" s="1614" t="str">
        <f>IF(Langue=0,J32,K32)</f>
        <v>Net Interest Income</v>
      </c>
      <c r="C32" s="1614"/>
      <c r="D32" s="1041">
        <v>3199</v>
      </c>
      <c r="E32" s="1108">
        <f>E21-E30</f>
        <v>0</v>
      </c>
      <c r="F32" s="1624">
        <v>3199</v>
      </c>
      <c r="G32" s="1102">
        <f>G21-G30</f>
        <v>0</v>
      </c>
      <c r="J32" s="971" t="s">
        <v>310</v>
      </c>
      <c r="K32" s="699" t="s">
        <v>1143</v>
      </c>
    </row>
    <row r="33" spans="1:11">
      <c r="A33" s="928"/>
      <c r="B33" s="953"/>
      <c r="C33" s="953"/>
      <c r="D33" s="953"/>
      <c r="E33" s="953"/>
      <c r="G33" s="397"/>
      <c r="K33" s="699"/>
    </row>
    <row r="34" spans="1:11">
      <c r="A34" s="700"/>
      <c r="B34" s="957" t="str">
        <f>IF(Langue=0,J34,K34)</f>
        <v>Provision for Expected Credit Losses</v>
      </c>
      <c r="C34" s="957"/>
      <c r="D34" s="701">
        <v>3210</v>
      </c>
      <c r="E34" s="1107"/>
      <c r="F34" s="1624">
        <v>3210</v>
      </c>
      <c r="G34" s="1107"/>
      <c r="J34" s="971" t="s">
        <v>2475</v>
      </c>
      <c r="K34" s="738" t="s">
        <v>2476</v>
      </c>
    </row>
    <row r="35" spans="1:11">
      <c r="A35" s="700"/>
      <c r="B35" s="957"/>
      <c r="C35" s="957"/>
      <c r="D35" s="957"/>
      <c r="E35" s="957"/>
      <c r="F35" s="1044"/>
      <c r="G35" s="702"/>
      <c r="J35" s="740"/>
      <c r="K35" s="699"/>
    </row>
    <row r="36" spans="1:11">
      <c r="A36" s="700"/>
      <c r="B36" s="957" t="str">
        <f>IF(Langue=0,J36,K36)</f>
        <v>Net Interest Income after Provision for Expected Credit Losses</v>
      </c>
      <c r="C36" s="957"/>
      <c r="D36" s="701">
        <v>3219</v>
      </c>
      <c r="E36" s="1109">
        <f>+_P300319902-E34</f>
        <v>0</v>
      </c>
      <c r="F36" s="1624">
        <v>3219</v>
      </c>
      <c r="G36" s="1102">
        <f>G32-G34</f>
        <v>0</v>
      </c>
      <c r="J36" s="740" t="s">
        <v>2479</v>
      </c>
      <c r="K36" s="741" t="s">
        <v>2480</v>
      </c>
    </row>
    <row r="37" spans="1:11">
      <c r="A37" s="928"/>
      <c r="B37" s="953"/>
      <c r="C37" s="953"/>
      <c r="D37" s="953"/>
      <c r="E37" s="953"/>
      <c r="G37" s="397"/>
      <c r="K37" s="699"/>
    </row>
    <row r="38" spans="1:11" s="967" customFormat="1" ht="24" customHeight="1">
      <c r="A38" s="966" t="str">
        <f>IF(Langue=0,J38,K38)</f>
        <v>OTHER INCOME</v>
      </c>
      <c r="B38" s="968"/>
      <c r="C38" s="968"/>
      <c r="D38" s="968"/>
      <c r="E38" s="1674"/>
      <c r="F38" s="955"/>
      <c r="G38" s="1675"/>
      <c r="J38" s="973" t="s">
        <v>364</v>
      </c>
      <c r="K38" s="133" t="s">
        <v>1144</v>
      </c>
    </row>
    <row r="39" spans="1:11">
      <c r="A39" s="928"/>
      <c r="B39" s="1614" t="str">
        <f>IF(Langue=0,J39,K39)</f>
        <v>Trading Income</v>
      </c>
      <c r="C39" s="1614"/>
      <c r="D39" s="500">
        <v>3300</v>
      </c>
      <c r="E39" s="1107"/>
      <c r="F39" s="500">
        <v>3300</v>
      </c>
      <c r="G39" s="1107"/>
      <c r="J39" s="971" t="s">
        <v>34</v>
      </c>
      <c r="K39" s="699" t="s">
        <v>1145</v>
      </c>
    </row>
    <row r="40" spans="1:11" ht="11.25" customHeight="1">
      <c r="A40" s="1605"/>
      <c r="B40" s="1606"/>
      <c r="C40" s="1606"/>
      <c r="D40" s="1606"/>
      <c r="E40" s="1606"/>
      <c r="F40" s="1606"/>
      <c r="G40" s="1607"/>
      <c r="K40" s="699"/>
    </row>
    <row r="41" spans="1:11">
      <c r="A41" s="928"/>
      <c r="B41" s="1614" t="str">
        <f>IF(Langue=0,J41,K41)</f>
        <v>Net Income (Loss) from Real Estate</v>
      </c>
      <c r="C41" s="1614"/>
      <c r="D41" s="1614"/>
      <c r="E41" s="1673" t="s">
        <v>377</v>
      </c>
      <c r="F41" s="1614"/>
      <c r="G41" s="1615"/>
      <c r="J41" s="971" t="s">
        <v>35</v>
      </c>
      <c r="K41" s="699" t="s">
        <v>1147</v>
      </c>
    </row>
    <row r="42" spans="1:11">
      <c r="A42" s="928"/>
      <c r="C42" s="963" t="str">
        <f>IF(Langue=0,J42,K42)</f>
        <v>Real Estate for Own Use</v>
      </c>
      <c r="D42" s="473">
        <v>3310</v>
      </c>
      <c r="E42" s="1106"/>
      <c r="F42" s="473">
        <v>3310</v>
      </c>
      <c r="G42" s="1106"/>
      <c r="J42" s="971" t="s">
        <v>11</v>
      </c>
      <c r="K42" s="699" t="s">
        <v>1146</v>
      </c>
    </row>
    <row r="43" spans="1:11">
      <c r="A43" s="928"/>
      <c r="C43" s="963" t="str">
        <f>IF(Langue=0,J43,K43)</f>
        <v>Investment Properties</v>
      </c>
      <c r="D43" s="1041">
        <v>3315</v>
      </c>
      <c r="E43" s="1106"/>
      <c r="F43" s="1624">
        <v>3315</v>
      </c>
      <c r="G43" s="1106"/>
      <c r="J43" s="971" t="s">
        <v>12</v>
      </c>
      <c r="K43" s="699" t="s">
        <v>1088</v>
      </c>
    </row>
    <row r="44" spans="1:11">
      <c r="A44" s="928"/>
      <c r="C44" s="963" t="str">
        <f>IF(Langue=0,J44,K44)</f>
        <v>Foreclosed Real Estate</v>
      </c>
      <c r="D44" s="501">
        <v>3320</v>
      </c>
      <c r="E44" s="1110">
        <f>+_P121089919</f>
        <v>0</v>
      </c>
      <c r="F44" s="473">
        <v>3320</v>
      </c>
      <c r="G44" s="1107"/>
      <c r="J44" s="971" t="s">
        <v>13</v>
      </c>
      <c r="K44" s="699" t="s">
        <v>1080</v>
      </c>
    </row>
    <row r="45" spans="1:11">
      <c r="A45" s="1605"/>
      <c r="B45" s="1606"/>
      <c r="C45" s="1606"/>
      <c r="D45" s="1606"/>
      <c r="E45" s="1673" t="s">
        <v>376</v>
      </c>
      <c r="F45" s="1606"/>
      <c r="G45" s="1607"/>
      <c r="K45" s="699"/>
    </row>
    <row r="46" spans="1:11">
      <c r="A46" s="928"/>
      <c r="B46" s="1614" t="str">
        <f>IF(Langue=0,J46,K46)</f>
        <v>Total Net Income (Loss) from Real Estate</v>
      </c>
      <c r="C46" s="1614"/>
      <c r="D46" s="500">
        <v>3325</v>
      </c>
      <c r="E46" s="1102">
        <f>SUM(E42:E44)</f>
        <v>0</v>
      </c>
      <c r="F46" s="500">
        <v>3325</v>
      </c>
      <c r="G46" s="1102">
        <f>SUM(G42:G44)</f>
        <v>0</v>
      </c>
      <c r="J46" s="971" t="s">
        <v>311</v>
      </c>
      <c r="K46" s="699" t="s">
        <v>1148</v>
      </c>
    </row>
    <row r="47" spans="1:11" ht="11.25" customHeight="1">
      <c r="A47" s="2"/>
      <c r="B47" s="1"/>
      <c r="C47" s="1"/>
      <c r="D47" s="1"/>
      <c r="E47" s="1"/>
      <c r="F47" s="1"/>
      <c r="G47" s="1696"/>
      <c r="K47" s="699"/>
    </row>
    <row r="48" spans="1:11">
      <c r="A48" s="928"/>
      <c r="B48" s="1614" t="str">
        <f>IF(Langue=0,J48,K48)</f>
        <v>Income (Loss) on Securities</v>
      </c>
      <c r="C48" s="1614"/>
      <c r="D48" s="1614"/>
      <c r="E48" s="1673" t="s">
        <v>377</v>
      </c>
      <c r="F48" s="1614"/>
      <c r="G48" s="1615"/>
      <c r="J48" s="971" t="s">
        <v>569</v>
      </c>
      <c r="K48" s="742" t="s">
        <v>1149</v>
      </c>
    </row>
    <row r="49" spans="1:11" s="734" customFormat="1" ht="15" customHeight="1">
      <c r="A49" s="733"/>
      <c r="C49" s="396" t="str">
        <f t="shared" ref="C49" si="1">IF(Langue=0,J49,K49)</f>
        <v>Financial asset at fair value through profit or loss</v>
      </c>
      <c r="D49" s="983">
        <v>3331</v>
      </c>
      <c r="E49" s="1111"/>
      <c r="F49" s="473">
        <v>3331</v>
      </c>
      <c r="G49" s="1106"/>
      <c r="J49" s="971" t="s">
        <v>2439</v>
      </c>
      <c r="K49" s="742" t="s">
        <v>2464</v>
      </c>
    </row>
    <row r="50" spans="1:11" s="734" customFormat="1" ht="15" customHeight="1">
      <c r="A50" s="733"/>
      <c r="C50" s="396" t="str">
        <f t="shared" ref="C50" si="2">IF(Langue=0,J50,K50)</f>
        <v>Financial asset at fair value through other compréhensive income</v>
      </c>
      <c r="D50" s="983">
        <v>3341</v>
      </c>
      <c r="E50" s="1111"/>
      <c r="F50" s="473">
        <v>3341</v>
      </c>
      <c r="G50" s="1106"/>
      <c r="J50" s="971" t="s">
        <v>2469</v>
      </c>
      <c r="K50" s="742" t="s">
        <v>2470</v>
      </c>
    </row>
    <row r="51" spans="1:11" s="734" customFormat="1" ht="15" customHeight="1">
      <c r="A51" s="733"/>
      <c r="C51" s="396" t="str">
        <f t="shared" ref="C51" si="3">IF(Langue=0,J51,K51)</f>
        <v>Financial asset at amortized cost</v>
      </c>
      <c r="D51" s="503">
        <v>3351</v>
      </c>
      <c r="E51" s="1111"/>
      <c r="F51" s="473">
        <v>3351</v>
      </c>
      <c r="G51" s="1106"/>
      <c r="J51" s="971" t="s">
        <v>2440</v>
      </c>
      <c r="K51" s="742" t="s">
        <v>2465</v>
      </c>
    </row>
    <row r="52" spans="1:11" s="734" customFormat="1" ht="30">
      <c r="A52" s="733"/>
      <c r="C52" s="739" t="str">
        <f t="shared" ref="C52:C54" si="4">IF(Langue=0,J52,K52)</f>
        <v>Gain (Loss) arising from derecognition of financialassets measured at amortized cost</v>
      </c>
      <c r="D52" s="503">
        <v>3372</v>
      </c>
      <c r="E52" s="1111"/>
      <c r="F52" s="473">
        <v>3372</v>
      </c>
      <c r="G52" s="1106"/>
      <c r="J52" s="743" t="s">
        <v>2441</v>
      </c>
      <c r="K52" s="744" t="s">
        <v>2466</v>
      </c>
    </row>
    <row r="53" spans="1:11" s="734" customFormat="1" ht="30">
      <c r="A53" s="733"/>
      <c r="C53" s="739" t="str">
        <f t="shared" si="4"/>
        <v>Gain (Loss) arising from reclassification of financial assets measured at amortized cost and into the fair value through profit or loss</v>
      </c>
      <c r="D53" s="503">
        <v>3373</v>
      </c>
      <c r="E53" s="1111"/>
      <c r="F53" s="473">
        <v>3373</v>
      </c>
      <c r="G53" s="1106"/>
      <c r="J53" s="743" t="s">
        <v>2442</v>
      </c>
      <c r="K53" s="744" t="s">
        <v>2467</v>
      </c>
    </row>
    <row r="54" spans="1:11" s="734" customFormat="1" ht="45">
      <c r="A54" s="733"/>
      <c r="C54" s="739" t="str">
        <f t="shared" si="4"/>
        <v>Gain (Loss) arising from reclassification of financial assets measured at fair value through other comprehensive income and into the fair value through profit or loss</v>
      </c>
      <c r="D54" s="503">
        <v>3374</v>
      </c>
      <c r="E54" s="1111"/>
      <c r="F54" s="473">
        <v>3374</v>
      </c>
      <c r="G54" s="1106"/>
      <c r="J54" s="743" t="s">
        <v>2443</v>
      </c>
      <c r="K54" s="744" t="s">
        <v>2468</v>
      </c>
    </row>
    <row r="55" spans="1:11" ht="15" customHeight="1">
      <c r="A55" s="928"/>
      <c r="C55" s="396" t="str">
        <f>IF(Langue=0,J55,K55)</f>
        <v>Foreign Currency Translation</v>
      </c>
      <c r="D55" s="503">
        <v>3370</v>
      </c>
      <c r="E55" s="1107"/>
      <c r="F55" s="473">
        <v>3370</v>
      </c>
      <c r="G55" s="1107"/>
      <c r="J55" s="971" t="s">
        <v>768</v>
      </c>
      <c r="K55" s="699" t="s">
        <v>1177</v>
      </c>
    </row>
    <row r="56" spans="1:11">
      <c r="A56" s="1605"/>
      <c r="B56" s="1606"/>
      <c r="C56" s="1606"/>
      <c r="D56" s="1606"/>
      <c r="E56" s="1673" t="s">
        <v>376</v>
      </c>
      <c r="F56" s="1606"/>
      <c r="G56" s="1607"/>
      <c r="K56" s="699"/>
    </row>
    <row r="57" spans="1:11">
      <c r="A57" s="928"/>
      <c r="B57" s="1614" t="str">
        <f>IF(Langue=0,J57,K57)</f>
        <v>Total Income (Loss) on Securities</v>
      </c>
      <c r="C57" s="1614"/>
      <c r="D57" s="500">
        <v>3399</v>
      </c>
      <c r="E57" s="1103">
        <f>SUM(E49:E55)</f>
        <v>0</v>
      </c>
      <c r="F57" s="500">
        <v>3399</v>
      </c>
      <c r="G57" s="1102">
        <f>SUM(G49:G55)</f>
        <v>0</v>
      </c>
      <c r="J57" s="971" t="s">
        <v>366</v>
      </c>
      <c r="K57" s="699" t="s">
        <v>1172</v>
      </c>
    </row>
    <row r="58" spans="1:11" ht="11.25" customHeight="1">
      <c r="A58" s="2"/>
      <c r="B58" s="1"/>
      <c r="C58" s="1"/>
      <c r="D58" s="1"/>
      <c r="E58" s="1"/>
      <c r="F58" s="1"/>
      <c r="G58" s="1696"/>
      <c r="K58" s="699"/>
    </row>
    <row r="59" spans="1:11">
      <c r="A59" s="1752">
        <f>+'100'!A209:G209+1</f>
        <v>8</v>
      </c>
      <c r="B59" s="1753"/>
      <c r="C59" s="1753"/>
      <c r="D59" s="1753"/>
      <c r="E59" s="1753"/>
      <c r="F59" s="1753"/>
      <c r="G59" s="1754"/>
      <c r="K59" s="699"/>
    </row>
    <row r="60" spans="1:11">
      <c r="A60" s="1761" t="str">
        <f>A1</f>
        <v>QUÉBEC CHARTERED COMPANY</v>
      </c>
      <c r="B60" s="1762"/>
      <c r="C60" s="1762"/>
      <c r="D60" s="1762"/>
      <c r="E60" s="1762"/>
      <c r="F60" s="1762"/>
      <c r="G60" s="1763"/>
      <c r="I60" s="929" t="s">
        <v>324</v>
      </c>
      <c r="K60" s="699"/>
    </row>
    <row r="61" spans="1:11">
      <c r="A61" s="1764" t="str">
        <f>$A$2</f>
        <v>SCHEDULE 300</v>
      </c>
      <c r="B61" s="1765"/>
      <c r="C61" s="1765"/>
      <c r="D61" s="1765"/>
      <c r="E61" s="1765"/>
      <c r="F61" s="1765"/>
      <c r="G61" s="1766"/>
      <c r="K61" s="699"/>
    </row>
    <row r="62" spans="1:11" ht="22.5" customHeight="1">
      <c r="A62" s="1767">
        <f>A3</f>
        <v>0</v>
      </c>
      <c r="B62" s="1768"/>
      <c r="C62" s="1768"/>
      <c r="D62" s="1768"/>
      <c r="E62" s="1768"/>
      <c r="F62" s="1768"/>
      <c r="G62" s="1769"/>
      <c r="K62" s="699"/>
    </row>
    <row r="63" spans="1:11" ht="22.5" customHeight="1">
      <c r="A63" s="1808" t="str">
        <f>IF(Langue=0,A4&amp;" (suite)",A4&amp;" (continued)")</f>
        <v>STATEMENT OF INCOME (continued)</v>
      </c>
      <c r="B63" s="1809"/>
      <c r="C63" s="1809"/>
      <c r="D63" s="1809"/>
      <c r="E63" s="1809"/>
      <c r="F63" s="1809"/>
      <c r="G63" s="1810"/>
      <c r="K63" s="699"/>
    </row>
    <row r="64" spans="1:11" ht="22.5" customHeight="1">
      <c r="A64" s="1773" t="str">
        <f>A5</f>
        <v xml:space="preserve">For the fiscal year ended </v>
      </c>
      <c r="B64" s="1774"/>
      <c r="C64" s="1774"/>
      <c r="D64" s="1774"/>
      <c r="E64" s="1774"/>
      <c r="F64" s="1774"/>
      <c r="G64" s="1775"/>
      <c r="K64" s="699"/>
    </row>
    <row r="65" spans="1:11">
      <c r="A65" s="1794" t="str">
        <f>$A$6</f>
        <v>($000)</v>
      </c>
      <c r="B65" s="1795"/>
      <c r="C65" s="1795"/>
      <c r="D65" s="1795"/>
      <c r="E65" s="1795"/>
      <c r="F65" s="1795"/>
      <c r="G65" s="1796"/>
      <c r="K65" s="699"/>
    </row>
    <row r="66" spans="1:11" ht="11.25" customHeight="1">
      <c r="A66" s="1605"/>
      <c r="B66" s="1606"/>
      <c r="C66" s="1606"/>
      <c r="D66" s="1804" t="str">
        <f>+$D$7</f>
        <v>Current</v>
      </c>
      <c r="E66" s="1804"/>
      <c r="F66" s="1804" t="str">
        <f>+$F$7</f>
        <v>Previous</v>
      </c>
      <c r="G66" s="1813"/>
      <c r="K66" s="699"/>
    </row>
    <row r="67" spans="1:11" s="967" customFormat="1" ht="33.75" customHeight="1">
      <c r="A67" s="1814" t="str">
        <f>IF(Langue=0,J67,K67)</f>
        <v>OTHER INCOME (continued)</v>
      </c>
      <c r="B67" s="1815"/>
      <c r="C67" s="1815"/>
      <c r="D67" s="1815"/>
      <c r="E67" s="208" t="s">
        <v>377</v>
      </c>
      <c r="F67" s="955"/>
      <c r="G67" s="1671" t="s">
        <v>378</v>
      </c>
      <c r="J67" s="973" t="s">
        <v>1128</v>
      </c>
      <c r="K67" s="133" t="s">
        <v>2245</v>
      </c>
    </row>
    <row r="68" spans="1:11">
      <c r="A68" s="928"/>
      <c r="B68" s="1614" t="str">
        <f>IF(Langue=0,J68,K68)</f>
        <v>Fees and Commissions</v>
      </c>
      <c r="C68" s="1614"/>
      <c r="D68" s="1614"/>
      <c r="E68" s="1647"/>
      <c r="F68" s="1614"/>
      <c r="G68" s="1615"/>
      <c r="J68" s="971" t="s">
        <v>570</v>
      </c>
      <c r="K68" s="699" t="s">
        <v>1150</v>
      </c>
    </row>
    <row r="69" spans="1:11" ht="15" customHeight="1">
      <c r="A69" s="928"/>
      <c r="C69" s="963" t="str">
        <f t="shared" ref="C69:C74" si="5">IF(Langue=0,J69,K69)</f>
        <v>Administration Fees</v>
      </c>
      <c r="D69" s="1041">
        <v>3500</v>
      </c>
      <c r="E69" s="1106"/>
      <c r="F69" s="1624">
        <v>3500</v>
      </c>
      <c r="G69" s="1106"/>
      <c r="J69" s="971" t="s">
        <v>40</v>
      </c>
      <c r="K69" s="699" t="s">
        <v>2243</v>
      </c>
    </row>
    <row r="70" spans="1:11" ht="15" customHeight="1">
      <c r="A70" s="928"/>
      <c r="C70" s="963" t="str">
        <f t="shared" si="5"/>
        <v>Loan and Commitment Fees</v>
      </c>
      <c r="D70" s="1041">
        <v>3505</v>
      </c>
      <c r="E70" s="1106"/>
      <c r="F70" s="1624">
        <v>3505</v>
      </c>
      <c r="G70" s="1106"/>
      <c r="J70" s="971" t="s">
        <v>39</v>
      </c>
      <c r="K70" s="699" t="s">
        <v>1153</v>
      </c>
    </row>
    <row r="71" spans="1:11" ht="15" customHeight="1">
      <c r="A71" s="928"/>
      <c r="C71" s="963" t="str">
        <f t="shared" si="5"/>
        <v>Estates, Trusts and Agencies</v>
      </c>
      <c r="D71" s="501">
        <v>3510</v>
      </c>
      <c r="E71" s="1112">
        <f>+_P351029902</f>
        <v>0</v>
      </c>
      <c r="F71" s="473">
        <v>3510</v>
      </c>
      <c r="G71" s="1106"/>
      <c r="J71" s="971" t="s">
        <v>36</v>
      </c>
      <c r="K71" s="699" t="s">
        <v>1154</v>
      </c>
    </row>
    <row r="72" spans="1:11" ht="15" customHeight="1">
      <c r="A72" s="928"/>
      <c r="C72" s="963" t="str">
        <f t="shared" si="5"/>
        <v>Real Estate Commissions (Net)</v>
      </c>
      <c r="D72" s="1041">
        <v>3515</v>
      </c>
      <c r="E72" s="1106"/>
      <c r="F72" s="1624">
        <v>3515</v>
      </c>
      <c r="G72" s="1106"/>
      <c r="J72" s="971" t="s">
        <v>37</v>
      </c>
      <c r="K72" s="699" t="s">
        <v>2244</v>
      </c>
    </row>
    <row r="73" spans="1:11" ht="15" customHeight="1">
      <c r="A73" s="928"/>
      <c r="C73" s="963" t="str">
        <f t="shared" si="5"/>
        <v>Management Fees</v>
      </c>
      <c r="D73" s="1041">
        <v>3520</v>
      </c>
      <c r="E73" s="1106"/>
      <c r="F73" s="1624">
        <v>3520</v>
      </c>
      <c r="G73" s="1106"/>
      <c r="J73" s="971" t="s">
        <v>38</v>
      </c>
      <c r="K73" s="699" t="s">
        <v>1151</v>
      </c>
    </row>
    <row r="74" spans="1:11" ht="15" customHeight="1">
      <c r="A74" s="928"/>
      <c r="C74" s="963" t="str">
        <f t="shared" si="5"/>
        <v>Other</v>
      </c>
      <c r="D74" s="1041">
        <v>3525</v>
      </c>
      <c r="E74" s="1107"/>
      <c r="F74" s="1624">
        <v>3525</v>
      </c>
      <c r="G74" s="1107"/>
      <c r="J74" s="971" t="s">
        <v>41</v>
      </c>
      <c r="K74" s="699" t="s">
        <v>1152</v>
      </c>
    </row>
    <row r="75" spans="1:11">
      <c r="A75" s="1605"/>
      <c r="B75" s="1606"/>
      <c r="C75" s="1606"/>
      <c r="D75" s="1606"/>
      <c r="E75" s="1647" t="s">
        <v>376</v>
      </c>
      <c r="F75" s="1606"/>
      <c r="G75" s="1607"/>
      <c r="K75" s="699"/>
    </row>
    <row r="76" spans="1:11">
      <c r="A76" s="928"/>
      <c r="B76" s="1614" t="str">
        <f>IF(Langue=0,J76,K76)</f>
        <v>Total Fees and Commissions</v>
      </c>
      <c r="C76" s="1614"/>
      <c r="D76" s="502">
        <v>3545</v>
      </c>
      <c r="E76" s="1102">
        <f>SUM(E69:E74)</f>
        <v>0</v>
      </c>
      <c r="F76" s="500">
        <v>3545</v>
      </c>
      <c r="G76" s="1102">
        <f>SUM(G69:G74)</f>
        <v>0</v>
      </c>
      <c r="J76" s="971" t="s">
        <v>312</v>
      </c>
      <c r="K76" s="699" t="s">
        <v>1155</v>
      </c>
    </row>
    <row r="77" spans="1:11" s="1609" customFormat="1">
      <c r="A77" s="1608"/>
      <c r="B77" s="1614"/>
      <c r="C77" s="1614"/>
      <c r="D77" s="1648"/>
      <c r="E77" s="1649"/>
      <c r="F77" s="500"/>
      <c r="G77" s="1102"/>
      <c r="J77" s="1617"/>
      <c r="K77" s="699"/>
    </row>
    <row r="78" spans="1:11">
      <c r="A78" s="928"/>
      <c r="B78" s="1614" t="str">
        <f>IF(Langue=0,J78,K78)</f>
        <v>Other Non-Interest Income</v>
      </c>
      <c r="C78" s="1614"/>
      <c r="D78" s="1041">
        <v>3550</v>
      </c>
      <c r="E78" s="1107"/>
      <c r="F78" s="1624">
        <v>3550</v>
      </c>
      <c r="G78" s="1107"/>
      <c r="J78" s="971" t="s">
        <v>323</v>
      </c>
      <c r="K78" s="699" t="s">
        <v>1163</v>
      </c>
    </row>
    <row r="79" spans="1:11" ht="11.25" customHeight="1">
      <c r="A79" s="2"/>
      <c r="B79" s="1"/>
      <c r="C79" s="1"/>
      <c r="D79" s="1"/>
      <c r="E79" s="1"/>
      <c r="F79" s="1"/>
      <c r="G79" s="1696"/>
      <c r="K79" s="699"/>
    </row>
    <row r="80" spans="1:11">
      <c r="A80" s="546"/>
      <c r="B80" s="1611" t="str">
        <f>IF(Langue=0,J80,K80)</f>
        <v>Earnings (Losses) from Non-consolidated Subsidiary Operations</v>
      </c>
      <c r="C80" s="1611"/>
      <c r="D80" s="503">
        <v>3555</v>
      </c>
      <c r="E80" s="1107"/>
      <c r="F80" s="473">
        <v>3555</v>
      </c>
      <c r="G80" s="1107"/>
      <c r="J80" s="971" t="s">
        <v>934</v>
      </c>
      <c r="K80" s="699" t="s">
        <v>2246</v>
      </c>
    </row>
    <row r="81" spans="1:11" ht="8.25" customHeight="1">
      <c r="A81" s="2"/>
      <c r="B81" s="1"/>
      <c r="C81" s="1"/>
      <c r="D81" s="1"/>
      <c r="E81" s="1"/>
      <c r="F81" s="1"/>
      <c r="G81" s="1696"/>
      <c r="K81" s="699"/>
    </row>
    <row r="82" spans="1:11">
      <c r="A82" s="928"/>
      <c r="B82" s="1614" t="str">
        <f>IF(Langue=0,J82,K82)</f>
        <v>Earnings (Losses) from Associates and Joint Ventures</v>
      </c>
      <c r="C82" s="1614"/>
      <c r="D82" s="501">
        <v>3450</v>
      </c>
      <c r="E82" s="1110">
        <f>+_P150019910</f>
        <v>0</v>
      </c>
      <c r="F82" s="473">
        <v>3450</v>
      </c>
      <c r="G82" s="1107"/>
      <c r="J82" s="971" t="s">
        <v>350</v>
      </c>
      <c r="K82" s="699" t="s">
        <v>1156</v>
      </c>
    </row>
    <row r="83" spans="1:11" ht="8.25" customHeight="1">
      <c r="A83" s="2"/>
      <c r="B83" s="1"/>
      <c r="C83" s="1"/>
      <c r="D83" s="1"/>
      <c r="E83" s="1"/>
      <c r="F83" s="1"/>
      <c r="G83" s="1696"/>
      <c r="K83" s="699"/>
    </row>
    <row r="84" spans="1:11">
      <c r="A84" s="928"/>
      <c r="B84" s="1612" t="str">
        <f>IF(Langue=0,J84,K84)</f>
        <v>Total Other Income</v>
      </c>
      <c r="C84" s="1612"/>
      <c r="D84" s="502">
        <v>3560</v>
      </c>
      <c r="E84" s="1103">
        <f>SUM(E39,E46,E57,E76,E78,E80,E82)</f>
        <v>0</v>
      </c>
      <c r="F84" s="500">
        <v>3560</v>
      </c>
      <c r="G84" s="1102">
        <f>SUM(G39,G46,G57,G76,G78,G80,G82)</f>
        <v>0</v>
      </c>
      <c r="J84" s="971" t="s">
        <v>367</v>
      </c>
      <c r="K84" s="699" t="s">
        <v>1164</v>
      </c>
    </row>
    <row r="85" spans="1:11" ht="11.25" customHeight="1">
      <c r="A85" s="2"/>
      <c r="B85" s="1"/>
      <c r="C85" s="1"/>
      <c r="D85" s="1"/>
      <c r="E85" s="1"/>
      <c r="F85" s="1"/>
      <c r="G85" s="1696"/>
      <c r="K85" s="699"/>
    </row>
    <row r="86" spans="1:11" ht="33.75" customHeight="1">
      <c r="A86" s="1814" t="str">
        <f>IF(Langue=0,J86,K86)</f>
        <v>NON-INTEREST EXPENSES</v>
      </c>
      <c r="B86" s="1815"/>
      <c r="C86" s="1815"/>
      <c r="D86" s="1815"/>
      <c r="E86" s="208" t="s">
        <v>377</v>
      </c>
      <c r="F86" s="955"/>
      <c r="G86" s="1671" t="s">
        <v>378</v>
      </c>
      <c r="J86" s="971" t="s">
        <v>572</v>
      </c>
      <c r="K86" s="699" t="s">
        <v>1157</v>
      </c>
    </row>
    <row r="87" spans="1:11">
      <c r="A87" s="928"/>
      <c r="B87" s="1811" t="str">
        <f t="shared" ref="B87:B92" si="6">IF(Langue=0,J87,K87)</f>
        <v>Salaries</v>
      </c>
      <c r="C87" s="1812"/>
      <c r="D87" s="1041">
        <v>3710</v>
      </c>
      <c r="E87" s="1106"/>
      <c r="F87" s="1624">
        <v>3710</v>
      </c>
      <c r="G87" s="1106"/>
      <c r="J87" s="971" t="s">
        <v>42</v>
      </c>
      <c r="K87" s="699" t="s">
        <v>1158</v>
      </c>
    </row>
    <row r="88" spans="1:11">
      <c r="A88" s="928"/>
      <c r="B88" s="1811" t="str">
        <f t="shared" si="6"/>
        <v>Mortgage Expenses</v>
      </c>
      <c r="C88" s="1812"/>
      <c r="D88" s="1041">
        <v>3720</v>
      </c>
      <c r="E88" s="1106"/>
      <c r="F88" s="1624">
        <v>3720</v>
      </c>
      <c r="G88" s="1106"/>
      <c r="J88" s="971" t="s">
        <v>225</v>
      </c>
      <c r="K88" s="699" t="s">
        <v>1159</v>
      </c>
    </row>
    <row r="89" spans="1:11">
      <c r="A89" s="928"/>
      <c r="B89" s="1811" t="str">
        <f t="shared" si="6"/>
        <v>Audit and Accounting Fees</v>
      </c>
      <c r="C89" s="1812"/>
      <c r="D89" s="1041">
        <v>3730</v>
      </c>
      <c r="E89" s="1106"/>
      <c r="F89" s="1624">
        <v>3730</v>
      </c>
      <c r="G89" s="1106"/>
      <c r="J89" s="971" t="s">
        <v>44</v>
      </c>
      <c r="K89" s="699" t="s">
        <v>1161</v>
      </c>
    </row>
    <row r="90" spans="1:11">
      <c r="A90" s="928"/>
      <c r="B90" s="1811" t="str">
        <f t="shared" si="6"/>
        <v>Directors’ Fees</v>
      </c>
      <c r="C90" s="1812"/>
      <c r="D90" s="1041">
        <v>3740</v>
      </c>
      <c r="E90" s="1106"/>
      <c r="F90" s="1624">
        <v>3740</v>
      </c>
      <c r="G90" s="1106"/>
      <c r="J90" s="971" t="s">
        <v>43</v>
      </c>
      <c r="K90" s="699" t="s">
        <v>1160</v>
      </c>
    </row>
    <row r="91" spans="1:11">
      <c r="A91" s="928"/>
      <c r="B91" s="1811" t="str">
        <f t="shared" si="6"/>
        <v>Management Fees</v>
      </c>
      <c r="C91" s="1812"/>
      <c r="D91" s="1041">
        <v>3750</v>
      </c>
      <c r="E91" s="1106"/>
      <c r="F91" s="1624">
        <v>3750</v>
      </c>
      <c r="G91" s="1106"/>
      <c r="J91" s="971" t="s">
        <v>45</v>
      </c>
      <c r="K91" s="699" t="s">
        <v>1151</v>
      </c>
    </row>
    <row r="92" spans="1:11">
      <c r="A92" s="928"/>
      <c r="B92" s="1811" t="str">
        <f t="shared" si="6"/>
        <v>Other Non-Interest Expenses</v>
      </c>
      <c r="C92" s="1812"/>
      <c r="D92" s="501">
        <v>3765</v>
      </c>
      <c r="E92" s="1110">
        <f>+_P376539902</f>
        <v>0</v>
      </c>
      <c r="F92" s="473">
        <v>3765</v>
      </c>
      <c r="G92" s="1107"/>
      <c r="J92" s="971" t="s">
        <v>352</v>
      </c>
      <c r="K92" s="699" t="s">
        <v>1162</v>
      </c>
    </row>
    <row r="93" spans="1:11">
      <c r="A93" s="1605"/>
      <c r="B93" s="1606"/>
      <c r="C93" s="1606"/>
      <c r="D93" s="1606"/>
      <c r="E93" s="1647" t="s">
        <v>376</v>
      </c>
      <c r="F93" s="1606"/>
      <c r="G93" s="1607"/>
      <c r="K93" s="699"/>
    </row>
    <row r="94" spans="1:11">
      <c r="A94" s="928"/>
      <c r="B94" s="1614" t="str">
        <f>IF(Langue=0,J94,K94)</f>
        <v>Total Non-Interest Expenses</v>
      </c>
      <c r="C94" s="1614"/>
      <c r="D94" s="1041">
        <v>3799</v>
      </c>
      <c r="E94" s="1113">
        <f>SUM(E87:E92)</f>
        <v>0</v>
      </c>
      <c r="F94" s="1624">
        <v>3799</v>
      </c>
      <c r="G94" s="1113">
        <f>SUM(G87:G92)</f>
        <v>0</v>
      </c>
      <c r="J94" s="971" t="s">
        <v>573</v>
      </c>
      <c r="K94" s="699" t="s">
        <v>1165</v>
      </c>
    </row>
    <row r="95" spans="1:11" ht="15" customHeight="1">
      <c r="A95" s="928"/>
      <c r="B95" s="1612" t="str">
        <f>IF(Langue=0,J95,K95)</f>
        <v>NET INCOME (LOSS) BEFORE TAXES AND DISCONTINUED OPERATIONS</v>
      </c>
      <c r="C95" s="1612"/>
      <c r="D95" s="701">
        <v>3800</v>
      </c>
      <c r="E95" s="1114">
        <f>+E36+E84-E94</f>
        <v>0</v>
      </c>
      <c r="F95" s="1624">
        <v>3800</v>
      </c>
      <c r="G95" s="1105">
        <f>+G36+G84-G94</f>
        <v>0</v>
      </c>
      <c r="J95" s="971" t="s">
        <v>574</v>
      </c>
      <c r="K95" s="699" t="s">
        <v>1171</v>
      </c>
    </row>
    <row r="96" spans="1:11" ht="11.25" customHeight="1">
      <c r="A96" s="2"/>
      <c r="B96" s="1"/>
      <c r="C96" s="1"/>
      <c r="D96" s="1"/>
      <c r="E96" s="1"/>
      <c r="F96" s="1"/>
      <c r="G96" s="1696"/>
      <c r="K96" s="699"/>
    </row>
    <row r="97" spans="1:11" ht="15" customHeight="1">
      <c r="A97" s="928"/>
      <c r="B97" s="1614" t="str">
        <f>IF(Langue=0,J97,K97)</f>
        <v>Income Taxes</v>
      </c>
      <c r="C97" s="1614"/>
      <c r="D97" s="1614"/>
      <c r="E97" s="1647" t="s">
        <v>377</v>
      </c>
      <c r="F97" s="1614"/>
      <c r="G97" s="1615"/>
      <c r="J97" s="971" t="s">
        <v>571</v>
      </c>
      <c r="K97" s="699" t="s">
        <v>1108</v>
      </c>
    </row>
    <row r="98" spans="1:11" ht="15" customHeight="1">
      <c r="A98" s="928"/>
      <c r="C98" s="963" t="str">
        <f>IF(Langue=0,J98,K98)</f>
        <v>Current</v>
      </c>
      <c r="D98" s="494">
        <v>3900</v>
      </c>
      <c r="E98" s="1106"/>
      <c r="F98" s="1624">
        <v>3900</v>
      </c>
      <c r="G98" s="1106"/>
      <c r="J98" s="971" t="s">
        <v>47</v>
      </c>
      <c r="K98" s="699" t="s">
        <v>1109</v>
      </c>
    </row>
    <row r="99" spans="1:11" ht="15" customHeight="1">
      <c r="A99" s="928"/>
      <c r="C99" s="963" t="str">
        <f>IF(Langue=0,J99,K99)</f>
        <v>Deferred</v>
      </c>
      <c r="D99" s="494">
        <v>3910</v>
      </c>
      <c r="E99" s="1107"/>
      <c r="F99" s="1624">
        <v>3910</v>
      </c>
      <c r="G99" s="1107"/>
      <c r="J99" s="971" t="s">
        <v>285</v>
      </c>
      <c r="K99" s="699" t="s">
        <v>1110</v>
      </c>
    </row>
    <row r="100" spans="1:11" ht="11.25" customHeight="1">
      <c r="A100" s="1605"/>
      <c r="B100" s="1606"/>
      <c r="C100" s="1606"/>
      <c r="D100" s="1606"/>
      <c r="E100" s="1647" t="s">
        <v>376</v>
      </c>
      <c r="F100" s="1606"/>
      <c r="G100" s="1607"/>
      <c r="K100" s="699"/>
    </row>
    <row r="101" spans="1:11">
      <c r="A101" s="928"/>
      <c r="B101" s="1614" t="str">
        <f>IF(Langue=0,J101,K101)</f>
        <v>Net Income (Loss) before Discontinued Operations</v>
      </c>
      <c r="C101" s="1614"/>
      <c r="D101" s="1041">
        <v>3929</v>
      </c>
      <c r="E101" s="1115">
        <f>E95-SUM(E98:E99)</f>
        <v>0</v>
      </c>
      <c r="F101" s="1624">
        <v>3929</v>
      </c>
      <c r="G101" s="1115">
        <f>G95-SUM(G98:G99)</f>
        <v>0</v>
      </c>
      <c r="J101" s="971" t="s">
        <v>575</v>
      </c>
      <c r="K101" s="699" t="s">
        <v>1166</v>
      </c>
    </row>
    <row r="102" spans="1:11" ht="11.25" customHeight="1">
      <c r="A102" s="2"/>
      <c r="B102" s="1"/>
      <c r="C102" s="1"/>
      <c r="D102" s="1"/>
      <c r="E102" s="1"/>
      <c r="F102" s="1"/>
      <c r="G102" s="1696"/>
      <c r="K102" s="699"/>
    </row>
    <row r="103" spans="1:11" ht="15" customHeight="1">
      <c r="A103" s="928"/>
      <c r="B103" s="1614" t="str">
        <f>IF(Langue=0,J103,K103)</f>
        <v>Discontinued Operations</v>
      </c>
      <c r="C103" s="1614"/>
      <c r="D103" s="1041">
        <v>3940</v>
      </c>
      <c r="E103" s="1107"/>
      <c r="F103" s="1624">
        <v>3940</v>
      </c>
      <c r="G103" s="1107"/>
      <c r="J103" s="971" t="s">
        <v>576</v>
      </c>
      <c r="K103" s="699" t="s">
        <v>1167</v>
      </c>
    </row>
    <row r="104" spans="1:11" ht="11.25" customHeight="1">
      <c r="A104" s="2"/>
      <c r="B104" s="1"/>
      <c r="C104" s="1"/>
      <c r="D104" s="1"/>
      <c r="E104" s="1"/>
      <c r="F104" s="1"/>
      <c r="G104" s="1696"/>
      <c r="K104" s="699"/>
    </row>
    <row r="105" spans="1:11" ht="15" customHeight="1">
      <c r="A105" s="1623" t="str">
        <f>IF(Langue=0,J105,K105)</f>
        <v>NET INCOME (LOSS)</v>
      </c>
      <c r="B105" s="1614"/>
      <c r="C105" s="1614"/>
      <c r="D105" s="1041">
        <v>3999</v>
      </c>
      <c r="E105" s="1114">
        <f>SUM(E101,E103)</f>
        <v>0</v>
      </c>
      <c r="F105" s="501">
        <v>3999</v>
      </c>
      <c r="G105" s="1625">
        <f>SUM(G101,G103)</f>
        <v>0</v>
      </c>
      <c r="J105" s="971" t="s">
        <v>551</v>
      </c>
      <c r="K105" s="699" t="s">
        <v>1168</v>
      </c>
    </row>
    <row r="106" spans="1:11" ht="11.25" customHeight="1">
      <c r="A106" s="2"/>
      <c r="B106" s="1"/>
      <c r="C106" s="1"/>
      <c r="D106" s="1"/>
      <c r="E106" s="1"/>
      <c r="F106" s="1"/>
      <c r="G106" s="1696"/>
      <c r="K106" s="699"/>
    </row>
    <row r="107" spans="1:11" ht="15" customHeight="1">
      <c r="A107" s="928"/>
      <c r="B107" s="1614" t="str">
        <f>IF(Langue=0,J107,K107)</f>
        <v>Attributable to:</v>
      </c>
      <c r="C107" s="1614"/>
      <c r="D107" s="1614"/>
      <c r="E107" s="1647" t="s">
        <v>377</v>
      </c>
      <c r="F107" s="1614"/>
      <c r="G107" s="1615"/>
      <c r="J107" s="971" t="s">
        <v>198</v>
      </c>
      <c r="K107" s="699" t="s">
        <v>1169</v>
      </c>
    </row>
    <row r="108" spans="1:11" ht="15" customHeight="1">
      <c r="A108" s="928"/>
      <c r="C108" s="963" t="str">
        <f>IF(Langue=0,J108,K108)</f>
        <v>Equity Holders</v>
      </c>
      <c r="D108" s="500">
        <v>3990</v>
      </c>
      <c r="E108" s="1652">
        <f>_P300399902-_P300399101</f>
        <v>0</v>
      </c>
      <c r="F108" s="500">
        <v>3990</v>
      </c>
      <c r="G108" s="1650">
        <f>_P300399903-_P300399103</f>
        <v>0</v>
      </c>
      <c r="J108" s="971" t="s">
        <v>313</v>
      </c>
      <c r="K108" s="699" t="s">
        <v>1170</v>
      </c>
    </row>
    <row r="109" spans="1:11" ht="15" customHeight="1">
      <c r="A109" s="928"/>
      <c r="C109" s="963" t="str">
        <f>IF(Langue=0,J109,K109)</f>
        <v>Non-controlling Interests</v>
      </c>
      <c r="D109" s="500">
        <v>3991</v>
      </c>
      <c r="E109" s="1651">
        <v>0</v>
      </c>
      <c r="F109" s="500">
        <v>3991</v>
      </c>
      <c r="G109" s="1651">
        <v>0</v>
      </c>
      <c r="J109" s="971" t="s">
        <v>48</v>
      </c>
      <c r="K109" s="699" t="s">
        <v>1120</v>
      </c>
    </row>
    <row r="110" spans="1:11">
      <c r="A110" s="928"/>
      <c r="C110" s="1822"/>
      <c r="D110" s="1822"/>
      <c r="E110" s="1822"/>
      <c r="F110" s="1822"/>
      <c r="G110" s="1823"/>
    </row>
    <row r="111" spans="1:11">
      <c r="A111" s="928"/>
      <c r="C111" s="1822"/>
      <c r="D111" s="1822"/>
      <c r="E111" s="1822"/>
      <c r="F111" s="1822"/>
      <c r="G111" s="1823"/>
    </row>
    <row r="112" spans="1:11">
      <c r="A112" s="928"/>
      <c r="C112" s="1822"/>
      <c r="D112" s="1822"/>
      <c r="E112" s="1822"/>
      <c r="F112" s="1822"/>
      <c r="G112" s="1823"/>
    </row>
    <row r="113" spans="1:7">
      <c r="A113" s="928"/>
      <c r="C113" s="1822"/>
      <c r="D113" s="1822"/>
      <c r="E113" s="1822"/>
      <c r="F113" s="1822"/>
      <c r="G113" s="1823"/>
    </row>
    <row r="114" spans="1:7">
      <c r="A114" s="928"/>
      <c r="C114" s="1822"/>
      <c r="D114" s="1822"/>
      <c r="E114" s="1822"/>
      <c r="F114" s="1822"/>
      <c r="G114" s="1823"/>
    </row>
    <row r="115" spans="1:7" ht="15" customHeight="1">
      <c r="A115" s="928"/>
      <c r="C115" s="1822"/>
      <c r="D115" s="1822"/>
      <c r="E115" s="1822"/>
      <c r="F115" s="1822"/>
      <c r="G115" s="1823"/>
    </row>
    <row r="116" spans="1:7">
      <c r="A116" s="928"/>
      <c r="C116" s="1822"/>
      <c r="D116" s="1822"/>
      <c r="E116" s="1822"/>
      <c r="F116" s="1822"/>
      <c r="G116" s="1823"/>
    </row>
    <row r="117" spans="1:7">
      <c r="A117" s="928"/>
      <c r="C117" s="1822"/>
      <c r="D117" s="1822"/>
      <c r="E117" s="1822"/>
      <c r="F117" s="1822"/>
      <c r="G117" s="1823"/>
    </row>
    <row r="118" spans="1:7" ht="15" customHeight="1">
      <c r="A118" s="928"/>
      <c r="C118" s="1822"/>
      <c r="D118" s="1822"/>
      <c r="E118" s="1822"/>
      <c r="F118" s="1822"/>
      <c r="G118" s="1823"/>
    </row>
    <row r="119" spans="1:7" ht="15" customHeight="1">
      <c r="A119" s="928"/>
      <c r="C119" s="1822"/>
      <c r="D119" s="1822"/>
      <c r="E119" s="1822"/>
      <c r="F119" s="1822"/>
      <c r="G119" s="1823"/>
    </row>
    <row r="120" spans="1:7" ht="15" customHeight="1">
      <c r="A120" s="928"/>
      <c r="C120" s="1822"/>
      <c r="D120" s="1822"/>
      <c r="E120" s="1822"/>
      <c r="F120" s="1822"/>
      <c r="G120" s="1823"/>
    </row>
    <row r="121" spans="1:7">
      <c r="A121" s="928"/>
      <c r="C121" s="1822"/>
      <c r="D121" s="1822"/>
      <c r="E121" s="1822"/>
      <c r="F121" s="1822"/>
      <c r="G121" s="1823"/>
    </row>
    <row r="122" spans="1:7">
      <c r="A122" s="928"/>
      <c r="C122" s="1822"/>
      <c r="D122" s="1822"/>
      <c r="E122" s="1822"/>
      <c r="F122" s="1822"/>
      <c r="G122" s="1823"/>
    </row>
    <row r="123" spans="1:7">
      <c r="A123" s="928"/>
      <c r="C123" s="1822"/>
      <c r="D123" s="1822"/>
      <c r="E123" s="1822"/>
      <c r="F123" s="1822"/>
      <c r="G123" s="1823"/>
    </row>
    <row r="124" spans="1:7">
      <c r="A124" s="1752">
        <f>A59+1</f>
        <v>9</v>
      </c>
      <c r="B124" s="1753"/>
      <c r="C124" s="1753"/>
      <c r="D124" s="1753"/>
      <c r="E124" s="1753"/>
      <c r="F124" s="1753"/>
      <c r="G124" s="1754"/>
    </row>
  </sheetData>
  <sheetProtection algorithmName="SHA-512" hashValue="AKuYI3fv6Vgobsn/XArn2fp0LeLjRXgrhzN3Pb2iJAIE2AVgRcJr/PdUT1IWifZDOmpYfSRjbdSJ5MH8r+YAww==" saltValue="FQj+pq3S4jukgRwy+Nl9gQ==" spinCount="100000" sheet="1" objects="1" scenarios="1"/>
  <mergeCells count="53">
    <mergeCell ref="A102:G102"/>
    <mergeCell ref="C117:G117"/>
    <mergeCell ref="C112:G112"/>
    <mergeCell ref="C113:G113"/>
    <mergeCell ref="C119:G119"/>
    <mergeCell ref="C118:G118"/>
    <mergeCell ref="A124:G124"/>
    <mergeCell ref="B90:C90"/>
    <mergeCell ref="B91:C91"/>
    <mergeCell ref="B92:C92"/>
    <mergeCell ref="A96:G96"/>
    <mergeCell ref="C116:G116"/>
    <mergeCell ref="C120:G120"/>
    <mergeCell ref="C122:G122"/>
    <mergeCell ref="C115:G115"/>
    <mergeCell ref="A106:G106"/>
    <mergeCell ref="C123:G123"/>
    <mergeCell ref="C114:G114"/>
    <mergeCell ref="C121:G121"/>
    <mergeCell ref="C111:G111"/>
    <mergeCell ref="C110:G110"/>
    <mergeCell ref="A104:G104"/>
    <mergeCell ref="A59:G59"/>
    <mergeCell ref="D66:E66"/>
    <mergeCell ref="A22:G22"/>
    <mergeCell ref="A2:G2"/>
    <mergeCell ref="A3:G3"/>
    <mergeCell ref="A4:G4"/>
    <mergeCell ref="A5:G5"/>
    <mergeCell ref="A6:G6"/>
    <mergeCell ref="B9:G9"/>
    <mergeCell ref="A8:D8"/>
    <mergeCell ref="D7:E7"/>
    <mergeCell ref="F7:G7"/>
    <mergeCell ref="A58:G58"/>
    <mergeCell ref="A31:G31"/>
    <mergeCell ref="A47:G47"/>
    <mergeCell ref="A64:G64"/>
    <mergeCell ref="A62:G62"/>
    <mergeCell ref="A63:G63"/>
    <mergeCell ref="A60:G60"/>
    <mergeCell ref="A79:G79"/>
    <mergeCell ref="B89:C89"/>
    <mergeCell ref="A83:G83"/>
    <mergeCell ref="F66:G66"/>
    <mergeCell ref="B87:C87"/>
    <mergeCell ref="B88:C88"/>
    <mergeCell ref="A61:G61"/>
    <mergeCell ref="A67:D67"/>
    <mergeCell ref="A86:D86"/>
    <mergeCell ref="A65:G65"/>
    <mergeCell ref="A81:G81"/>
    <mergeCell ref="A85:G85"/>
  </mergeCells>
  <conditionalFormatting sqref="A3">
    <cfRule type="cellIs" dxfId="120" priority="3" operator="equal">
      <formula>0</formula>
    </cfRule>
  </conditionalFormatting>
  <conditionalFormatting sqref="A62">
    <cfRule type="cellIs" dxfId="119" priority="2" operator="equal">
      <formula>0</formula>
    </cfRule>
  </conditionalFormatting>
  <hyperlinks>
    <hyperlink ref="D44" location="_P121089919" tooltip="Annexe\Schedule 1210" display="_P121089919" xr:uid="{00000000-0004-0000-0400-000000000000}"/>
    <hyperlink ref="D71" location="_P351029902" tooltip="Annexe\Schedule 3510" display="_P351029902" xr:uid="{00000000-0004-0000-0400-000001000000}"/>
    <hyperlink ref="D82" location="_P150019910" tooltip="Annexe\Schedule 1500" display="_P150019910" xr:uid="{00000000-0004-0000-0400-000002000000}"/>
    <hyperlink ref="D92" location="_P376539902" tooltip="Annexe\Schedule 3765" display="_P376539902" xr:uid="{00000000-0004-0000-0400-000003000000}"/>
    <hyperlink ref="F105" r:id="rId1" tooltip="Annexe/Schedule 400" display="_400_4000_03" xr:uid="{00000000-0004-0000-0400-000004000000}"/>
  </hyperlinks>
  <printOptions horizontalCentered="1"/>
  <pageMargins left="0.39370078740157499" right="0.39370078740157499" top="0.31496062992126" bottom="0.39370078740157499" header="0.118110236220472" footer="0.118110236220472"/>
  <pageSetup scale="60" orientation="portrait" r:id="rId2"/>
  <rowBreaks count="1" manualBreakCount="1">
    <brk id="59" max="7" man="1"/>
  </rowBreaks>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euil75">
    <tabColor theme="9"/>
    <pageSetUpPr fitToPage="1"/>
  </sheetPr>
  <dimension ref="A1:N32"/>
  <sheetViews>
    <sheetView zoomScale="90" zoomScaleNormal="90" workbookViewId="0">
      <selection sqref="A1:H1"/>
    </sheetView>
  </sheetViews>
  <sheetFormatPr baseColWidth="10" defaultColWidth="0" defaultRowHeight="15" outlineLevelCol="1"/>
  <cols>
    <col min="1" max="1" width="6.42578125" style="929" customWidth="1"/>
    <col min="2" max="2" width="30.85546875" style="929" customWidth="1"/>
    <col min="3" max="3" width="11.85546875" style="929" customWidth="1"/>
    <col min="4" max="4" width="10.5703125" style="929" customWidth="1"/>
    <col min="5" max="5" width="10.85546875" style="929" customWidth="1"/>
    <col min="6" max="6" width="14.140625" style="929" customWidth="1"/>
    <col min="7" max="7" width="14.5703125" style="929" customWidth="1"/>
    <col min="8" max="8" width="13.5703125" style="929" customWidth="1"/>
    <col min="9" max="9" width="31" style="929" customWidth="1"/>
    <col min="10" max="10" width="19.28515625" style="929" customWidth="1"/>
    <col min="11" max="11" width="1.42578125" style="929" customWidth="1"/>
    <col min="12" max="12" width="21.42578125" style="929" hidden="1" customWidth="1" outlineLevel="1"/>
    <col min="13" max="13" width="20.140625" style="929" hidden="1" customWidth="1" outlineLevel="1"/>
    <col min="14" max="14" width="0" style="929" hidden="1" customWidth="1" collapsed="1"/>
    <col min="15" max="16384" width="11.42578125" style="929" hidden="1"/>
  </cols>
  <sheetData>
    <row r="1" spans="1:13" ht="24" customHeight="1">
      <c r="A1" s="1779" t="str">
        <f>Identification!A14</f>
        <v>QUÉBEC CHARTERED COMPANY</v>
      </c>
      <c r="B1" s="1780"/>
      <c r="C1" s="1780"/>
      <c r="D1" s="1780"/>
      <c r="E1" s="1780"/>
      <c r="F1" s="1780"/>
      <c r="G1" s="1780"/>
      <c r="H1" s="1780"/>
      <c r="I1" s="951"/>
      <c r="J1" s="232" t="str">
        <f>Identification!A15</f>
        <v>ANNUAL STATEMENT</v>
      </c>
    </row>
    <row r="2" spans="1:13">
      <c r="A2" s="2172" t="str">
        <f>IF(Langue=0,"ANNEXE "&amp;'T des M - T of C'!A61,"SCHEDULE "&amp;'T des M - T of C'!A61)</f>
        <v>SCHEDULE 2110</v>
      </c>
      <c r="B2" s="2173"/>
      <c r="C2" s="2173"/>
      <c r="D2" s="2173"/>
      <c r="E2" s="2173"/>
      <c r="F2" s="2173"/>
      <c r="G2" s="2173"/>
      <c r="H2" s="2173"/>
      <c r="I2" s="2173"/>
      <c r="J2" s="2174"/>
    </row>
    <row r="3" spans="1:13" ht="22.5" customHeight="1">
      <c r="A3" s="1940">
        <f>'300'!$A$3</f>
        <v>0</v>
      </c>
      <c r="B3" s="1941"/>
      <c r="C3" s="1941"/>
      <c r="D3" s="1941"/>
      <c r="E3" s="1941"/>
      <c r="F3" s="1941"/>
      <c r="G3" s="1941"/>
      <c r="H3" s="1941"/>
      <c r="I3" s="1941"/>
      <c r="J3" s="1942"/>
    </row>
    <row r="4" spans="1:13" ht="22.5" customHeight="1">
      <c r="A4" s="1767" t="str">
        <f>UPPER('T des M - T of C'!B61)</f>
        <v>OTHER NON-SUBORDINATED DEBT</v>
      </c>
      <c r="B4" s="1768"/>
      <c r="C4" s="1768"/>
      <c r="D4" s="1768"/>
      <c r="E4" s="1768"/>
      <c r="F4" s="1768"/>
      <c r="G4" s="1768"/>
      <c r="H4" s="1768"/>
      <c r="I4" s="1768"/>
      <c r="J4" s="1769"/>
    </row>
    <row r="5" spans="1:13" ht="22.5" customHeight="1">
      <c r="A5" s="2181" t="str">
        <f>IF(Langue=0,"au "&amp;Identification!J19,"As at "&amp;Identification!J19)</f>
        <v xml:space="preserve">As at </v>
      </c>
      <c r="B5" s="2182"/>
      <c r="C5" s="2182"/>
      <c r="D5" s="2182"/>
      <c r="E5" s="2182"/>
      <c r="F5" s="2182"/>
      <c r="G5" s="2182"/>
      <c r="H5" s="2182"/>
      <c r="I5" s="2182"/>
      <c r="J5" s="2183"/>
    </row>
    <row r="6" spans="1:13">
      <c r="A6" s="2088" t="str">
        <f>IF(Langue=0,L7,M7)</f>
        <v>($000)</v>
      </c>
      <c r="B6" s="2089"/>
      <c r="C6" s="2089"/>
      <c r="D6" s="2089"/>
      <c r="E6" s="2089"/>
      <c r="F6" s="2089"/>
      <c r="G6" s="2089"/>
      <c r="H6" s="2089"/>
      <c r="I6" s="2089"/>
      <c r="J6" s="2090"/>
    </row>
    <row r="7" spans="1:13" ht="11.25" customHeight="1">
      <c r="A7" s="2191"/>
      <c r="B7" s="2192"/>
      <c r="C7" s="2192"/>
      <c r="D7" s="2192"/>
      <c r="E7" s="2192"/>
      <c r="F7" s="2192"/>
      <c r="G7" s="2192"/>
      <c r="H7" s="2192"/>
      <c r="I7" s="2192"/>
      <c r="J7" s="2193"/>
      <c r="L7" s="116" t="s">
        <v>325</v>
      </c>
      <c r="M7" s="258" t="s">
        <v>970</v>
      </c>
    </row>
    <row r="8" spans="1:13" ht="15" customHeight="1">
      <c r="A8" s="1943" t="str">
        <f>IF(Langue=0,L8,M8)</f>
        <v>NAME OF LENDER</v>
      </c>
      <c r="B8" s="1945"/>
      <c r="C8" s="2165" t="str">
        <f>IF(Langue=0,L9,M9)</f>
        <v>Year Granted</v>
      </c>
      <c r="D8" s="2165" t="str">
        <f>IF(Langue=0,L10,M10)</f>
        <v>Interest Rate</v>
      </c>
      <c r="E8" s="2165" t="str">
        <f>IF(Langue=0,L11,M11)</f>
        <v>Term (months)</v>
      </c>
      <c r="F8" s="2165" t="str">
        <f>IF(Langue=0,L12,M12)</f>
        <v>Original Loan</v>
      </c>
      <c r="G8" s="2165" t="str">
        <f>IF(Langue=0,L13,M13)</f>
        <v>Loan Balance</v>
      </c>
      <c r="H8" s="2165" t="str">
        <f>IF(Langue=0,L14,M14)</f>
        <v>Interest Past Due</v>
      </c>
      <c r="I8" s="2843" t="str">
        <f>IF(Langue=0,L15,M15)</f>
        <v>Collateral</v>
      </c>
      <c r="J8" s="2843"/>
      <c r="L8" s="929" t="s">
        <v>495</v>
      </c>
      <c r="M8" s="157" t="s">
        <v>2381</v>
      </c>
    </row>
    <row r="9" spans="1:13" ht="30" customHeight="1">
      <c r="A9" s="2184"/>
      <c r="B9" s="2341"/>
      <c r="C9" s="2166"/>
      <c r="D9" s="2166"/>
      <c r="E9" s="2166"/>
      <c r="F9" s="2166"/>
      <c r="G9" s="2166"/>
      <c r="H9" s="2166"/>
      <c r="I9" s="539" t="str">
        <f>IF(Langue=0,L16,M16)</f>
        <v>Description</v>
      </c>
      <c r="J9" s="539" t="str">
        <f>IF(Langue=0,L17,M17)</f>
        <v>Balance Sheet Value</v>
      </c>
      <c r="L9" s="929" t="s">
        <v>210</v>
      </c>
      <c r="M9" s="157" t="s">
        <v>1410</v>
      </c>
    </row>
    <row r="10" spans="1:13">
      <c r="A10" s="214"/>
      <c r="B10" s="462" t="s">
        <v>377</v>
      </c>
      <c r="C10" s="462" t="s">
        <v>376</v>
      </c>
      <c r="D10" s="536" t="s">
        <v>378</v>
      </c>
      <c r="E10" s="536" t="s">
        <v>379</v>
      </c>
      <c r="F10" s="536" t="s">
        <v>380</v>
      </c>
      <c r="G10" s="536" t="s">
        <v>381</v>
      </c>
      <c r="H10" s="536" t="s">
        <v>382</v>
      </c>
      <c r="I10" s="536" t="s">
        <v>383</v>
      </c>
      <c r="J10" s="536" t="s">
        <v>384</v>
      </c>
      <c r="L10" s="929" t="s">
        <v>173</v>
      </c>
      <c r="M10" s="157" t="s">
        <v>1411</v>
      </c>
    </row>
    <row r="11" spans="1:13" ht="15" customHeight="1">
      <c r="A11" s="459" t="s">
        <v>385</v>
      </c>
      <c r="B11" s="1251"/>
      <c r="C11" s="1255"/>
      <c r="D11" s="1257"/>
      <c r="E11" s="1251"/>
      <c r="F11" s="1208"/>
      <c r="G11" s="1205"/>
      <c r="H11" s="1205"/>
      <c r="I11" s="1251"/>
      <c r="J11" s="1218"/>
      <c r="L11" s="929" t="s">
        <v>2370</v>
      </c>
      <c r="M11" s="157" t="s">
        <v>2371</v>
      </c>
    </row>
    <row r="12" spans="1:13" ht="15" customHeight="1">
      <c r="A12" s="459" t="s">
        <v>194</v>
      </c>
      <c r="B12" s="1251"/>
      <c r="C12" s="1255"/>
      <c r="D12" s="1257"/>
      <c r="E12" s="1251"/>
      <c r="F12" s="1208"/>
      <c r="G12" s="1205"/>
      <c r="H12" s="1205"/>
      <c r="I12" s="1251"/>
      <c r="J12" s="1218"/>
      <c r="L12" s="929" t="s">
        <v>212</v>
      </c>
      <c r="M12" s="157" t="s">
        <v>1412</v>
      </c>
    </row>
    <row r="13" spans="1:13" ht="15" customHeight="1">
      <c r="A13" s="459" t="s">
        <v>195</v>
      </c>
      <c r="B13" s="1251"/>
      <c r="C13" s="1255"/>
      <c r="D13" s="1257"/>
      <c r="E13" s="1251"/>
      <c r="F13" s="1208"/>
      <c r="G13" s="1205"/>
      <c r="H13" s="1205"/>
      <c r="I13" s="1251"/>
      <c r="J13" s="1218"/>
      <c r="L13" s="929" t="s">
        <v>214</v>
      </c>
      <c r="M13" s="157" t="s">
        <v>2307</v>
      </c>
    </row>
    <row r="14" spans="1:13" ht="15" customHeight="1">
      <c r="A14" s="459" t="s">
        <v>200</v>
      </c>
      <c r="B14" s="1251"/>
      <c r="C14" s="1255"/>
      <c r="D14" s="1257"/>
      <c r="E14" s="1251"/>
      <c r="F14" s="1208"/>
      <c r="G14" s="1205"/>
      <c r="H14" s="1205"/>
      <c r="I14" s="1251"/>
      <c r="J14" s="1218"/>
      <c r="L14" s="929" t="s">
        <v>18</v>
      </c>
      <c r="M14" s="157" t="s">
        <v>1522</v>
      </c>
    </row>
    <row r="15" spans="1:13" ht="15" customHeight="1">
      <c r="A15" s="459" t="s">
        <v>347</v>
      </c>
      <c r="B15" s="1251"/>
      <c r="C15" s="1255"/>
      <c r="D15" s="1257"/>
      <c r="E15" s="1251"/>
      <c r="F15" s="1208"/>
      <c r="G15" s="1205"/>
      <c r="H15" s="1205"/>
      <c r="I15" s="1251"/>
      <c r="J15" s="1218"/>
      <c r="L15" s="929" t="s">
        <v>100</v>
      </c>
      <c r="M15" s="157" t="s">
        <v>974</v>
      </c>
    </row>
    <row r="16" spans="1:13" ht="15" customHeight="1">
      <c r="A16" s="459" t="s">
        <v>181</v>
      </c>
      <c r="B16" s="1251"/>
      <c r="C16" s="1255"/>
      <c r="D16" s="1257"/>
      <c r="E16" s="1251"/>
      <c r="F16" s="1208"/>
      <c r="G16" s="1205"/>
      <c r="H16" s="1205"/>
      <c r="I16" s="1251"/>
      <c r="J16" s="1218"/>
      <c r="L16" s="929" t="s">
        <v>79</v>
      </c>
      <c r="M16" s="157" t="s">
        <v>79</v>
      </c>
    </row>
    <row r="17" spans="1:13" ht="15" customHeight="1">
      <c r="A17" s="459" t="s">
        <v>188</v>
      </c>
      <c r="B17" s="1251"/>
      <c r="C17" s="1255"/>
      <c r="D17" s="1257"/>
      <c r="E17" s="1251"/>
      <c r="F17" s="1208"/>
      <c r="G17" s="1205"/>
      <c r="H17" s="1205"/>
      <c r="I17" s="1251"/>
      <c r="J17" s="1218"/>
      <c r="L17" s="929" t="s">
        <v>201</v>
      </c>
      <c r="M17" s="157" t="s">
        <v>1388</v>
      </c>
    </row>
    <row r="18" spans="1:13" ht="15" customHeight="1">
      <c r="A18" s="459" t="s">
        <v>191</v>
      </c>
      <c r="B18" s="1251"/>
      <c r="C18" s="1255"/>
      <c r="D18" s="1257"/>
      <c r="E18" s="1251"/>
      <c r="F18" s="1208"/>
      <c r="G18" s="1205"/>
      <c r="H18" s="1205"/>
      <c r="I18" s="1251"/>
      <c r="J18" s="1218"/>
      <c r="M18" s="157"/>
    </row>
    <row r="19" spans="1:13" ht="15" customHeight="1">
      <c r="A19" s="459" t="s">
        <v>396</v>
      </c>
      <c r="B19" s="1251"/>
      <c r="C19" s="1255"/>
      <c r="D19" s="1257"/>
      <c r="E19" s="1251"/>
      <c r="F19" s="1208"/>
      <c r="G19" s="1205"/>
      <c r="H19" s="1205"/>
      <c r="I19" s="1251"/>
      <c r="J19" s="1218"/>
      <c r="M19" s="157"/>
    </row>
    <row r="20" spans="1:13" ht="15" customHeight="1">
      <c r="A20" s="468">
        <v>100</v>
      </c>
      <c r="B20" s="1251"/>
      <c r="C20" s="1255"/>
      <c r="D20" s="1257"/>
      <c r="E20" s="1251"/>
      <c r="F20" s="1208"/>
      <c r="G20" s="1205"/>
      <c r="H20" s="1205"/>
      <c r="I20" s="1251"/>
      <c r="J20" s="1218"/>
      <c r="M20" s="157"/>
    </row>
    <row r="21" spans="1:13" ht="15" customHeight="1">
      <c r="A21" s="468">
        <v>110</v>
      </c>
      <c r="B21" s="1251"/>
      <c r="C21" s="1255"/>
      <c r="D21" s="1257"/>
      <c r="E21" s="1251"/>
      <c r="F21" s="1208"/>
      <c r="G21" s="1205"/>
      <c r="H21" s="1205"/>
      <c r="I21" s="1251"/>
      <c r="J21" s="1218"/>
      <c r="M21" s="157"/>
    </row>
    <row r="22" spans="1:13" ht="15" customHeight="1">
      <c r="A22" s="468">
        <v>120</v>
      </c>
      <c r="B22" s="1251"/>
      <c r="C22" s="1255"/>
      <c r="D22" s="1257"/>
      <c r="E22" s="1251"/>
      <c r="F22" s="1208"/>
      <c r="G22" s="1205"/>
      <c r="H22" s="1205"/>
      <c r="I22" s="1251"/>
      <c r="J22" s="1218"/>
      <c r="M22" s="157"/>
    </row>
    <row r="23" spans="1:13" ht="15" customHeight="1">
      <c r="A23" s="468">
        <v>130</v>
      </c>
      <c r="B23" s="1251"/>
      <c r="C23" s="1255"/>
      <c r="D23" s="1257"/>
      <c r="E23" s="1251"/>
      <c r="F23" s="1208"/>
      <c r="G23" s="1205"/>
      <c r="H23" s="1205"/>
      <c r="I23" s="1251"/>
      <c r="J23" s="1218"/>
      <c r="M23" s="157"/>
    </row>
    <row r="24" spans="1:13" ht="15" customHeight="1">
      <c r="A24" s="468">
        <v>140</v>
      </c>
      <c r="B24" s="1251"/>
      <c r="C24" s="1255"/>
      <c r="D24" s="1257"/>
      <c r="E24" s="1251"/>
      <c r="F24" s="1208"/>
      <c r="G24" s="1205"/>
      <c r="H24" s="1205"/>
      <c r="I24" s="1251"/>
      <c r="J24" s="1218"/>
      <c r="M24" s="157"/>
    </row>
    <row r="25" spans="1:13" ht="15" customHeight="1">
      <c r="A25" s="468">
        <v>150</v>
      </c>
      <c r="B25" s="1251"/>
      <c r="C25" s="1255"/>
      <c r="D25" s="1257"/>
      <c r="E25" s="1251"/>
      <c r="F25" s="1208"/>
      <c r="G25" s="1205"/>
      <c r="H25" s="1205"/>
      <c r="I25" s="1251"/>
      <c r="J25" s="1218"/>
      <c r="M25" s="157"/>
    </row>
    <row r="26" spans="1:13" ht="15" customHeight="1">
      <c r="A26" s="468">
        <v>160</v>
      </c>
      <c r="B26" s="1251"/>
      <c r="C26" s="1255"/>
      <c r="D26" s="1257"/>
      <c r="E26" s="1251"/>
      <c r="F26" s="1208"/>
      <c r="G26" s="1205"/>
      <c r="H26" s="1205"/>
      <c r="I26" s="1251"/>
      <c r="J26" s="1218"/>
      <c r="M26" s="157"/>
    </row>
    <row r="27" spans="1:13" ht="15" customHeight="1">
      <c r="A27" s="468">
        <v>170</v>
      </c>
      <c r="B27" s="1251"/>
      <c r="C27" s="1255"/>
      <c r="D27" s="1257"/>
      <c r="E27" s="1251"/>
      <c r="F27" s="1208"/>
      <c r="G27" s="1205"/>
      <c r="H27" s="1205"/>
      <c r="I27" s="1251"/>
      <c r="J27" s="1218"/>
      <c r="M27" s="157"/>
    </row>
    <row r="28" spans="1:13" ht="15" customHeight="1">
      <c r="A28" s="468">
        <v>180</v>
      </c>
      <c r="B28" s="1251"/>
      <c r="C28" s="1255"/>
      <c r="D28" s="1257"/>
      <c r="E28" s="1251"/>
      <c r="F28" s="1208"/>
      <c r="G28" s="1205"/>
      <c r="H28" s="1205"/>
      <c r="I28" s="1251"/>
      <c r="J28" s="1218"/>
      <c r="M28" s="157"/>
    </row>
    <row r="29" spans="1:13" ht="15" customHeight="1">
      <c r="A29" s="468">
        <v>190</v>
      </c>
      <c r="B29" s="1253"/>
      <c r="C29" s="1258"/>
      <c r="D29" s="1260"/>
      <c r="E29" s="1253"/>
      <c r="F29" s="1208"/>
      <c r="G29" s="1205"/>
      <c r="H29" s="1205"/>
      <c r="I29" s="1253"/>
      <c r="J29" s="1218"/>
      <c r="M29" s="157"/>
    </row>
    <row r="30" spans="1:13" s="1447" customFormat="1">
      <c r="A30" s="1585">
        <v>199</v>
      </c>
      <c r="B30" s="1586" t="s">
        <v>53</v>
      </c>
      <c r="C30" s="1587"/>
      <c r="D30" s="1588"/>
      <c r="E30" s="1589"/>
      <c r="F30" s="1590">
        <f>SUM(F11:F29)</f>
        <v>0</v>
      </c>
      <c r="G30" s="1596">
        <f>SUM(G11:G29)</f>
        <v>0</v>
      </c>
      <c r="H30" s="1597">
        <f>SUM(H11:H29)</f>
        <v>0</v>
      </c>
      <c r="I30" s="1589"/>
      <c r="J30" s="260">
        <f>SUM(J11:J29)</f>
        <v>0</v>
      </c>
      <c r="M30" s="1591"/>
    </row>
    <row r="31" spans="1:13" ht="15" customHeight="1">
      <c r="A31" s="1744"/>
      <c r="B31" s="1745"/>
      <c r="C31" s="1745"/>
      <c r="D31" s="1745"/>
      <c r="E31" s="1745"/>
      <c r="F31" s="1"/>
      <c r="G31" s="1"/>
      <c r="H31" s="1"/>
      <c r="I31" s="1745"/>
      <c r="J31" s="1696"/>
    </row>
    <row r="32" spans="1:13">
      <c r="A32" s="2478">
        <f>+'2100'!A32:J32+1</f>
        <v>63</v>
      </c>
      <c r="B32" s="2195"/>
      <c r="C32" s="2195"/>
      <c r="D32" s="2195"/>
      <c r="E32" s="2195"/>
      <c r="F32" s="2195"/>
      <c r="G32" s="2195"/>
      <c r="H32" s="2195"/>
      <c r="I32" s="2195"/>
      <c r="J32" s="2196"/>
    </row>
  </sheetData>
  <sheetProtection algorithmName="SHA-512" hashValue="vl1bakBkWRcSwwLzQhk2zQBvZLKf+Vx98aNhMrsseAFvjKhZyCO7qnpwAITuI17PPNQ/4oRbaVKIbpJMrQDWsg==" saltValue="t6VxrBID7jhHzQnyRmiE3A==" spinCount="100000" sheet="1" objects="1" scenarios="1"/>
  <mergeCells count="17">
    <mergeCell ref="I8:J8"/>
    <mergeCell ref="A31:J31"/>
    <mergeCell ref="A32:J32"/>
    <mergeCell ref="A1:H1"/>
    <mergeCell ref="A6:J6"/>
    <mergeCell ref="A2:J2"/>
    <mergeCell ref="A3:J3"/>
    <mergeCell ref="A4:J4"/>
    <mergeCell ref="A5:J5"/>
    <mergeCell ref="A7:J7"/>
    <mergeCell ref="A8:B9"/>
    <mergeCell ref="C8:C9"/>
    <mergeCell ref="D8:D9"/>
    <mergeCell ref="E8:E9"/>
    <mergeCell ref="F8:F9"/>
    <mergeCell ref="G8:G9"/>
    <mergeCell ref="H8:H9"/>
  </mergeCells>
  <hyperlinks>
    <hyperlink ref="G30" location="_P100211001" tooltip="Bilan - ligne 2110" display="_P100211001" xr:uid="{00000000-0004-0000-3100-000000000000}"/>
    <hyperlink ref="G30:H30" location="_P100211001" tooltip="Bilan - ligne 2110" display="_100_2110_01" xr:uid="{00000000-0004-0000-3100-000001000000}"/>
    <hyperlink ref="H30" location="_P100211001" tooltip="Bilan - ligne 2110 \ Balance Sheet - Line 2110" display="_P100211001" xr:uid="{00000000-0004-0000-3100-000002000000}"/>
  </hyperlinks>
  <printOptions horizontalCentered="1"/>
  <pageMargins left="0.98425196850393704" right="0.39370078740157499" top="0.59055118110236204" bottom="0.59055118110236204" header="0.31496062992126" footer="0.31496062992126"/>
  <pageSetup scale="75" orientation="landscape" r:id="rId1"/>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00000000-000E-0000-3100-000006000000}">
            <xm:f>'\Coopératives\[Formulaire COOP_ 2015_VF_1.1.1.xlsx]Feuil1'!#REF!=0</xm:f>
            <x14:dxf>
              <font>
                <color theme="0"/>
              </font>
            </x14:dxf>
          </x14:cfRule>
          <xm:sqref>A6</xm:sqref>
        </x14:conditionalFormatting>
        <x14:conditionalFormatting xmlns:xm="http://schemas.microsoft.com/office/excel/2006/main">
          <x14:cfRule type="expression" priority="5" id="{00000000-000E-0000-3100-000005000000}">
            <xm:f>'\Coopératives\[Formulaire COOP_ 2015_VF_1.1.1.xlsx]Feuil1'!#REF!=0</xm:f>
            <x14:dxf>
              <font>
                <color theme="0"/>
              </font>
            </x14:dxf>
          </x14:cfRule>
          <xm:sqref>A4</xm:sqref>
        </x14:conditionalFormatting>
      </x14:conditionalFormatting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euil48">
    <tabColor theme="9"/>
  </sheetPr>
  <dimension ref="A1:J51"/>
  <sheetViews>
    <sheetView zoomScale="90" zoomScaleNormal="90" workbookViewId="0">
      <selection activeCell="C16" sqref="C16"/>
    </sheetView>
  </sheetViews>
  <sheetFormatPr baseColWidth="10" defaultColWidth="0" defaultRowHeight="15" outlineLevelCol="2"/>
  <cols>
    <col min="1" max="1" width="57.140625" style="929" customWidth="1"/>
    <col min="2" max="2" width="10.5703125" style="929" customWidth="1"/>
    <col min="3" max="3" width="19.28515625" style="929" customWidth="1"/>
    <col min="4" max="4" width="1.42578125" style="929" customWidth="1"/>
    <col min="5" max="5" width="27.5703125" style="929" hidden="1" customWidth="1" outlineLevel="2"/>
    <col min="6" max="6" width="30" style="929" hidden="1" customWidth="1" outlineLevel="2"/>
    <col min="7" max="7" width="0" style="929" hidden="1" customWidth="1" collapsed="1"/>
    <col min="8" max="16384" width="11.42578125" style="929" hidden="1"/>
  </cols>
  <sheetData>
    <row r="1" spans="1:10" ht="24" customHeight="1">
      <c r="A1" s="959" t="str">
        <f>Identification!A14</f>
        <v>QUÉBEC CHARTERED COMPANY</v>
      </c>
      <c r="B1" s="951"/>
      <c r="C1" s="232" t="str">
        <f>Identification!A15</f>
        <v>ANNUAL STATEMENT</v>
      </c>
    </row>
    <row r="2" spans="1:10">
      <c r="A2" s="2172" t="str">
        <f>IF(Langue=0,"ANNEXE "&amp;'T des M - T of C'!A62,"SCHEDULE "&amp;'T des M - T of C'!A62)</f>
        <v>SCHEDULE 2345</v>
      </c>
      <c r="B2" s="2173"/>
      <c r="C2" s="2174"/>
    </row>
    <row r="3" spans="1:10" ht="22.5" customHeight="1">
      <c r="A3" s="1940">
        <f>'300'!$A$3</f>
        <v>0</v>
      </c>
      <c r="B3" s="1941"/>
      <c r="C3" s="1942"/>
      <c r="D3" s="711"/>
      <c r="E3" s="711"/>
      <c r="F3" s="711"/>
      <c r="G3" s="711"/>
      <c r="H3" s="711"/>
      <c r="I3" s="711"/>
      <c r="J3" s="711"/>
    </row>
    <row r="4" spans="1:10" ht="22.5" customHeight="1">
      <c r="A4" s="1767" t="str">
        <f>UPPER('T des M - T of C'!B62)</f>
        <v>OTHER LIABILITIES</v>
      </c>
      <c r="B4" s="1768"/>
      <c r="C4" s="1769"/>
    </row>
    <row r="5" spans="1:10" ht="22.5" customHeight="1">
      <c r="A5" s="1946" t="str">
        <f>IF(Langue=0,"au "&amp;Identification!J19,"As at "&amp;Identification!J19)</f>
        <v xml:space="preserve">As at </v>
      </c>
      <c r="B5" s="1947"/>
      <c r="C5" s="1948"/>
    </row>
    <row r="6" spans="1:10">
      <c r="A6" s="2088" t="str">
        <f>IF(Langue=0,E6,F6)</f>
        <v>($000)</v>
      </c>
      <c r="B6" s="2089"/>
      <c r="C6" s="2090"/>
      <c r="E6" s="929" t="s">
        <v>325</v>
      </c>
      <c r="F6" s="157" t="s">
        <v>970</v>
      </c>
    </row>
    <row r="7" spans="1:10" ht="11.25" customHeight="1">
      <c r="A7" s="2178"/>
      <c r="B7" s="2179"/>
      <c r="C7" s="2180"/>
      <c r="F7" s="157"/>
    </row>
    <row r="8" spans="1:10">
      <c r="A8" s="1943" t="str">
        <f>IF(Langue=0,E8,F8)</f>
        <v>DESCRIPTION</v>
      </c>
      <c r="B8" s="1945"/>
      <c r="C8" s="2186" t="str">
        <f>IF(Langue=0,E9,F9)</f>
        <v>Amount</v>
      </c>
      <c r="E8" s="929" t="s">
        <v>397</v>
      </c>
      <c r="F8" s="157" t="s">
        <v>397</v>
      </c>
    </row>
    <row r="9" spans="1:10" ht="37.5" customHeight="1">
      <c r="A9" s="2184"/>
      <c r="B9" s="2341"/>
      <c r="C9" s="2187"/>
      <c r="E9" s="929" t="s">
        <v>205</v>
      </c>
      <c r="F9" s="157" t="s">
        <v>1196</v>
      </c>
    </row>
    <row r="10" spans="1:10" ht="15" customHeight="1">
      <c r="A10" s="2188" t="s">
        <v>377</v>
      </c>
      <c r="B10" s="2275"/>
      <c r="C10" s="1018" t="s">
        <v>376</v>
      </c>
    </row>
    <row r="11" spans="1:10" ht="15" customHeight="1">
      <c r="A11" s="703" t="str">
        <f>IF(Langue=0,E11,F11)</f>
        <v>Interest Accrued and Payable</v>
      </c>
      <c r="B11" s="379" t="s">
        <v>385</v>
      </c>
      <c r="C11" s="1196"/>
      <c r="E11" s="929" t="s">
        <v>2224</v>
      </c>
      <c r="F11" s="157" t="s">
        <v>2225</v>
      </c>
    </row>
    <row r="12" spans="1:10" ht="15" customHeight="1">
      <c r="A12" s="703" t="str">
        <f>IF(Langue=0,E12,F12)</f>
        <v>Lease Liabilities</v>
      </c>
      <c r="B12" s="379" t="s">
        <v>2176</v>
      </c>
      <c r="C12" s="1196"/>
      <c r="E12" s="1044" t="s">
        <v>2639</v>
      </c>
      <c r="F12" s="157" t="s">
        <v>2640</v>
      </c>
    </row>
    <row r="13" spans="1:10" ht="15" customHeight="1">
      <c r="A13" s="1359"/>
      <c r="B13" s="379" t="s">
        <v>194</v>
      </c>
      <c r="C13" s="1196"/>
    </row>
    <row r="14" spans="1:10" ht="15" customHeight="1">
      <c r="A14" s="1359"/>
      <c r="B14" s="379" t="s">
        <v>195</v>
      </c>
      <c r="C14" s="1196"/>
    </row>
    <row r="15" spans="1:10" ht="15" customHeight="1">
      <c r="A15" s="1359"/>
      <c r="B15" s="379" t="s">
        <v>200</v>
      </c>
      <c r="C15" s="1196"/>
    </row>
    <row r="16" spans="1:10" ht="15" customHeight="1">
      <c r="A16" s="1359"/>
      <c r="B16" s="379" t="s">
        <v>347</v>
      </c>
      <c r="C16" s="1196"/>
    </row>
    <row r="17" spans="1:3" ht="15" customHeight="1">
      <c r="A17" s="1359"/>
      <c r="B17" s="379" t="s">
        <v>181</v>
      </c>
      <c r="C17" s="1196"/>
    </row>
    <row r="18" spans="1:3" ht="15" customHeight="1">
      <c r="A18" s="1359"/>
      <c r="B18" s="379" t="s">
        <v>188</v>
      </c>
      <c r="C18" s="1196"/>
    </row>
    <row r="19" spans="1:3" ht="15" customHeight="1">
      <c r="A19" s="1359"/>
      <c r="B19" s="379" t="s">
        <v>191</v>
      </c>
      <c r="C19" s="1196"/>
    </row>
    <row r="20" spans="1:3" ht="15" customHeight="1">
      <c r="A20" s="1359"/>
      <c r="B20" s="379" t="s">
        <v>396</v>
      </c>
      <c r="C20" s="1196"/>
    </row>
    <row r="21" spans="1:3" ht="15" customHeight="1">
      <c r="A21" s="1359"/>
      <c r="B21" s="1082">
        <v>100</v>
      </c>
      <c r="C21" s="1196"/>
    </row>
    <row r="22" spans="1:3" ht="15" customHeight="1">
      <c r="A22" s="1359"/>
      <c r="B22" s="1082">
        <v>110</v>
      </c>
      <c r="C22" s="1196"/>
    </row>
    <row r="23" spans="1:3" ht="15" customHeight="1">
      <c r="A23" s="1359"/>
      <c r="B23" s="1082">
        <v>120</v>
      </c>
      <c r="C23" s="1196"/>
    </row>
    <row r="24" spans="1:3" ht="15" customHeight="1">
      <c r="A24" s="1359"/>
      <c r="B24" s="1082">
        <v>130</v>
      </c>
      <c r="C24" s="1196"/>
    </row>
    <row r="25" spans="1:3" ht="15" customHeight="1">
      <c r="A25" s="1359"/>
      <c r="B25" s="1082">
        <v>140</v>
      </c>
      <c r="C25" s="1196"/>
    </row>
    <row r="26" spans="1:3" ht="15" customHeight="1">
      <c r="A26" s="1359"/>
      <c r="B26" s="1082">
        <v>150</v>
      </c>
      <c r="C26" s="1196"/>
    </row>
    <row r="27" spans="1:3" ht="15" customHeight="1">
      <c r="A27" s="1359"/>
      <c r="B27" s="1082">
        <v>160</v>
      </c>
      <c r="C27" s="1196"/>
    </row>
    <row r="28" spans="1:3" ht="15" customHeight="1">
      <c r="A28" s="1359"/>
      <c r="B28" s="1082">
        <v>170</v>
      </c>
      <c r="C28" s="1196"/>
    </row>
    <row r="29" spans="1:3" ht="15" customHeight="1">
      <c r="A29" s="1359"/>
      <c r="B29" s="1082">
        <v>180</v>
      </c>
      <c r="C29" s="1196"/>
    </row>
    <row r="30" spans="1:3" ht="15" customHeight="1">
      <c r="A30" s="1359"/>
      <c r="B30" s="1082">
        <v>190</v>
      </c>
      <c r="C30" s="1196"/>
    </row>
    <row r="31" spans="1:3" ht="15" customHeight="1">
      <c r="A31" s="1359"/>
      <c r="B31" s="1082">
        <v>200</v>
      </c>
      <c r="C31" s="1196"/>
    </row>
    <row r="32" spans="1:3" ht="15" customHeight="1">
      <c r="A32" s="1359"/>
      <c r="B32" s="1082">
        <v>210</v>
      </c>
      <c r="C32" s="1196"/>
    </row>
    <row r="33" spans="1:3" ht="15" customHeight="1">
      <c r="A33" s="1359"/>
      <c r="B33" s="1082">
        <v>220</v>
      </c>
      <c r="C33" s="1196"/>
    </row>
    <row r="34" spans="1:3" ht="15" customHeight="1">
      <c r="A34" s="1359"/>
      <c r="B34" s="1082">
        <v>230</v>
      </c>
      <c r="C34" s="1196"/>
    </row>
    <row r="35" spans="1:3" ht="15" customHeight="1">
      <c r="A35" s="1359"/>
      <c r="B35" s="1082">
        <v>240</v>
      </c>
      <c r="C35" s="1196"/>
    </row>
    <row r="36" spans="1:3" ht="15" customHeight="1">
      <c r="A36" s="1359"/>
      <c r="B36" s="1082">
        <v>250</v>
      </c>
      <c r="C36" s="1196"/>
    </row>
    <row r="37" spans="1:3" ht="15" customHeight="1">
      <c r="A37" s="1359"/>
      <c r="B37" s="1082">
        <v>260</v>
      </c>
      <c r="C37" s="1196"/>
    </row>
    <row r="38" spans="1:3" ht="15" customHeight="1">
      <c r="A38" s="1359"/>
      <c r="B38" s="1082">
        <v>270</v>
      </c>
      <c r="C38" s="1196"/>
    </row>
    <row r="39" spans="1:3" ht="15" customHeight="1">
      <c r="A39" s="1359"/>
      <c r="B39" s="1082">
        <v>280</v>
      </c>
      <c r="C39" s="1196"/>
    </row>
    <row r="40" spans="1:3">
      <c r="A40" s="1360"/>
      <c r="B40" s="1082">
        <v>290</v>
      </c>
      <c r="C40" s="1196"/>
    </row>
    <row r="41" spans="1:3" ht="22.5" customHeight="1">
      <c r="A41" s="470" t="s">
        <v>80</v>
      </c>
      <c r="B41" s="1041">
        <v>299</v>
      </c>
      <c r="C41" s="1338">
        <f>SUM(C11:C40)</f>
        <v>0</v>
      </c>
    </row>
    <row r="42" spans="1:3">
      <c r="A42" s="1744"/>
      <c r="B42" s="1745"/>
      <c r="C42" s="1696"/>
    </row>
    <row r="43" spans="1:3">
      <c r="A43" s="2"/>
      <c r="B43" s="1"/>
      <c r="C43" s="1696"/>
    </row>
    <row r="44" spans="1:3">
      <c r="A44" s="2"/>
      <c r="B44" s="1"/>
      <c r="C44" s="1696"/>
    </row>
    <row r="45" spans="1:3">
      <c r="A45" s="2"/>
      <c r="B45" s="1"/>
      <c r="C45" s="1696"/>
    </row>
    <row r="46" spans="1:3">
      <c r="A46" s="2"/>
      <c r="B46" s="1"/>
      <c r="C46" s="1696"/>
    </row>
    <row r="47" spans="1:3">
      <c r="A47" s="1752">
        <f>+'2110'!A32:J32+1</f>
        <v>64</v>
      </c>
      <c r="B47" s="1753"/>
      <c r="C47" s="1754"/>
    </row>
    <row r="49" ht="10.5" customHeight="1"/>
    <row r="51" ht="7.5" customHeight="1"/>
  </sheetData>
  <sheetProtection algorithmName="SHA-512" hashValue="8qVU7nRxEakyV22zAUSNmxV9/jFM6DRb9r6qqUDgk+JekAL5gYipa3ft1Frwci4MoxI+LJeVu8SB1aJLmjJ1cg==" saltValue="lfcSHYphQ4QZ31EzY1lesA==" spinCount="100000" sheet="1" objects="1" scenarios="1"/>
  <mergeCells count="12">
    <mergeCell ref="A2:C2"/>
    <mergeCell ref="A3:C3"/>
    <mergeCell ref="A6:C6"/>
    <mergeCell ref="A7:C7"/>
    <mergeCell ref="A4:C4"/>
    <mergeCell ref="A5:C5"/>
    <mergeCell ref="A10:B10"/>
    <mergeCell ref="A8:B9"/>
    <mergeCell ref="C8:C9"/>
    <mergeCell ref="A47:C47"/>
    <mergeCell ref="A42:C43"/>
    <mergeCell ref="A44:C46"/>
  </mergeCells>
  <hyperlinks>
    <hyperlink ref="C41" location="_P100234501" tooltip="Bilan - Ligne 2345 \ Balance Sheet - Line 2345" display="_P100234501" xr:uid="{00000000-0004-0000-3200-000000000000}"/>
  </hyperlinks>
  <printOptions horizontalCentered="1"/>
  <pageMargins left="0.39370078740157499" right="0.39370078740157499" top="1.11555118110236" bottom="0.59055118110236204" header="0.31496062992126" footer="0.31496062992126"/>
  <pageSetup scale="76" orientation="portrait" r:id="rId1"/>
  <ignoredErrors>
    <ignoredError sqref="B13:B20 A10:C10 B11"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3" id="{00000000-000E-0000-3200-000003000000}">
            <xm:f>'\Coopératives\[Formulaire COOP_ 2015_VF_1.1.1.xlsx]Feuil1'!#REF!=0</xm:f>
            <x14:dxf>
              <font>
                <color theme="0"/>
              </font>
            </x14:dxf>
          </x14:cfRule>
          <xm:sqref>A4</xm:sqref>
        </x14:conditionalFormatting>
        <x14:conditionalFormatting xmlns:xm="http://schemas.microsoft.com/office/excel/2006/main">
          <x14:cfRule type="expression" priority="2" id="{00000000-000E-0000-3200-000002000000}">
            <xm:f>'\Coopératives\[Formulaire COOP_ 2015_VF_1.1.1.xlsx]Feuil1'!#REF!=0</xm:f>
            <x14:dxf>
              <font>
                <color theme="0"/>
              </font>
            </x14:dxf>
          </x14:cfRule>
          <xm:sqref>A5</xm:sqref>
        </x14:conditionalFormatting>
        <x14:conditionalFormatting xmlns:xm="http://schemas.microsoft.com/office/excel/2006/main">
          <x14:cfRule type="expression" priority="1" id="{00000000-000E-0000-3200-000001000000}">
            <xm:f>'\Coopératives\[Formulaire COOP_ 2015_VF_1.1.1.xlsx]Feuil1'!#REF!=0</xm:f>
            <x14:dxf>
              <font>
                <color theme="0"/>
              </font>
            </x14:dxf>
          </x14:cfRule>
          <xm:sqref>A6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euil76">
    <tabColor theme="9"/>
  </sheetPr>
  <dimension ref="A1:N32"/>
  <sheetViews>
    <sheetView zoomScale="90" zoomScaleNormal="90" workbookViewId="0">
      <selection activeCell="I34" sqref="I34"/>
    </sheetView>
  </sheetViews>
  <sheetFormatPr baseColWidth="10" defaultColWidth="0" defaultRowHeight="15" outlineLevelCol="1"/>
  <cols>
    <col min="1" max="1" width="6.42578125" style="929" customWidth="1"/>
    <col min="2" max="2" width="31.85546875" style="929" customWidth="1"/>
    <col min="3" max="3" width="11.85546875" style="929" customWidth="1"/>
    <col min="4" max="4" width="10.5703125" style="929" customWidth="1"/>
    <col min="5" max="5" width="7" style="929" customWidth="1"/>
    <col min="6" max="6" width="14.140625" style="929" customWidth="1"/>
    <col min="7" max="7" width="14.5703125" style="929" customWidth="1"/>
    <col min="8" max="8" width="13.5703125" style="929" customWidth="1"/>
    <col min="9" max="9" width="31" style="929" customWidth="1"/>
    <col min="10" max="10" width="19.28515625" style="929" customWidth="1"/>
    <col min="11" max="11" width="1.42578125" style="929" customWidth="1"/>
    <col min="12" max="12" width="21.42578125" style="929" hidden="1" customWidth="1" outlineLevel="1"/>
    <col min="13" max="13" width="19.140625" style="929" hidden="1" customWidth="1" outlineLevel="1"/>
    <col min="14" max="14" width="0" style="929" hidden="1" customWidth="1" collapsed="1"/>
    <col min="15" max="16384" width="11.42578125" style="929" hidden="1"/>
  </cols>
  <sheetData>
    <row r="1" spans="1:13" ht="24" customHeight="1">
      <c r="A1" s="1779" t="str">
        <f>Identification!A14</f>
        <v>QUÉBEC CHARTERED COMPANY</v>
      </c>
      <c r="B1" s="1780"/>
      <c r="C1" s="1780"/>
      <c r="D1" s="1780"/>
      <c r="E1" s="1780"/>
      <c r="F1" s="1780"/>
      <c r="G1" s="1780"/>
      <c r="H1" s="1780"/>
      <c r="I1" s="951"/>
      <c r="J1" s="232" t="str">
        <f>Identification!A15</f>
        <v>ANNUAL STATEMENT</v>
      </c>
    </row>
    <row r="2" spans="1:13">
      <c r="A2" s="2172" t="str">
        <f>IF(Langue=0,"ANNEXE "&amp;'T des M - T of C'!A63,"SCHEDULE "&amp;'T des M - T of C'!A63)</f>
        <v>SCHEDULE 2400</v>
      </c>
      <c r="B2" s="2173"/>
      <c r="C2" s="2173"/>
      <c r="D2" s="2173"/>
      <c r="E2" s="2173"/>
      <c r="F2" s="2173"/>
      <c r="G2" s="2173"/>
      <c r="H2" s="2173"/>
      <c r="I2" s="2173"/>
      <c r="J2" s="2174"/>
    </row>
    <row r="3" spans="1:13" ht="22.5" customHeight="1">
      <c r="A3" s="1940">
        <f>'300'!$A$3</f>
        <v>0</v>
      </c>
      <c r="B3" s="1941"/>
      <c r="C3" s="1941"/>
      <c r="D3" s="1941"/>
      <c r="E3" s="1941"/>
      <c r="F3" s="1941"/>
      <c r="G3" s="1941"/>
      <c r="H3" s="1941"/>
      <c r="I3" s="1941"/>
      <c r="J3" s="1942"/>
    </row>
    <row r="4" spans="1:13" ht="22.5" customHeight="1">
      <c r="A4" s="1767" t="str">
        <f>UPPER('T des M - T of C'!B63)</f>
        <v>SUBORDINATED INDEBTEDNESS</v>
      </c>
      <c r="B4" s="1768"/>
      <c r="C4" s="1768"/>
      <c r="D4" s="1768"/>
      <c r="E4" s="1768"/>
      <c r="F4" s="1768"/>
      <c r="G4" s="1768"/>
      <c r="H4" s="1768"/>
      <c r="I4" s="1768"/>
      <c r="J4" s="1769"/>
    </row>
    <row r="5" spans="1:13" ht="22.5" customHeight="1">
      <c r="A5" s="2181" t="str">
        <f>IF(Langue=0,"au "&amp;Identification!J19,"As at "&amp;Identification!J19)</f>
        <v xml:space="preserve">As at </v>
      </c>
      <c r="B5" s="2182"/>
      <c r="C5" s="2182"/>
      <c r="D5" s="2182"/>
      <c r="E5" s="2182"/>
      <c r="F5" s="2182"/>
      <c r="G5" s="2182"/>
      <c r="H5" s="2182"/>
      <c r="I5" s="2182"/>
      <c r="J5" s="2183"/>
    </row>
    <row r="6" spans="1:13">
      <c r="A6" s="2088" t="str">
        <f>IF(Langue=0,L6,M6)</f>
        <v>($000)</v>
      </c>
      <c r="B6" s="2089"/>
      <c r="C6" s="2089"/>
      <c r="D6" s="2089"/>
      <c r="E6" s="2089"/>
      <c r="F6" s="2089"/>
      <c r="G6" s="2089"/>
      <c r="H6" s="2089"/>
      <c r="I6" s="2089"/>
      <c r="J6" s="2090"/>
      <c r="L6" s="929" t="s">
        <v>325</v>
      </c>
      <c r="M6" s="157" t="s">
        <v>970</v>
      </c>
    </row>
    <row r="7" spans="1:13" ht="11.25" customHeight="1">
      <c r="A7" s="2191"/>
      <c r="B7" s="2192"/>
      <c r="C7" s="2192"/>
      <c r="D7" s="2192"/>
      <c r="E7" s="2192"/>
      <c r="F7" s="2192"/>
      <c r="G7" s="2192"/>
      <c r="H7" s="2192"/>
      <c r="I7" s="2192"/>
      <c r="J7" s="2193"/>
      <c r="M7" s="157"/>
    </row>
    <row r="8" spans="1:13" ht="15" customHeight="1">
      <c r="A8" s="1943" t="str">
        <f>IF(Langue=0,L8,M8)</f>
        <v>NOM OF LENDER</v>
      </c>
      <c r="B8" s="1945"/>
      <c r="C8" s="2165" t="str">
        <f>IF(Langue=0,L9,M9)</f>
        <v>Year Granted</v>
      </c>
      <c r="D8" s="2165" t="str">
        <f>IF(Langue=0,L10,M10)</f>
        <v>Interest Rate</v>
      </c>
      <c r="E8" s="2165" t="str">
        <f>IF(Langue=0,L11,M11)</f>
        <v>Term (months)</v>
      </c>
      <c r="F8" s="2165" t="str">
        <f>IF(Langue=0,L12,M12)</f>
        <v>Original Loan</v>
      </c>
      <c r="G8" s="2165" t="str">
        <f>IF(Langue=0,L13,M13)</f>
        <v xml:space="preserve">Loan Balance </v>
      </c>
      <c r="H8" s="2165" t="str">
        <f>IF(Langue=0,L14,M14)</f>
        <v>Interest Past Due</v>
      </c>
      <c r="I8" s="2843" t="str">
        <f>IF(Langue=0,L15,M15)</f>
        <v>Collateral</v>
      </c>
      <c r="J8" s="2843"/>
      <c r="L8" s="950" t="s">
        <v>495</v>
      </c>
      <c r="M8" s="174" t="s">
        <v>1515</v>
      </c>
    </row>
    <row r="9" spans="1:13" ht="30" customHeight="1">
      <c r="A9" s="2184"/>
      <c r="B9" s="2341"/>
      <c r="C9" s="2166"/>
      <c r="D9" s="2166"/>
      <c r="E9" s="2166"/>
      <c r="F9" s="2166"/>
      <c r="G9" s="2166"/>
      <c r="H9" s="2166"/>
      <c r="I9" s="539" t="str">
        <f>IF(Langue=0,L16,M16)</f>
        <v>Description</v>
      </c>
      <c r="J9" s="539" t="str">
        <f>IF(Langue=0,L17,M17)</f>
        <v>Balance Sheet Value</v>
      </c>
      <c r="L9" s="928" t="s">
        <v>210</v>
      </c>
      <c r="M9" s="398" t="s">
        <v>1410</v>
      </c>
    </row>
    <row r="10" spans="1:13">
      <c r="A10" s="214"/>
      <c r="B10" s="462" t="s">
        <v>377</v>
      </c>
      <c r="C10" s="462" t="s">
        <v>376</v>
      </c>
      <c r="D10" s="536" t="s">
        <v>378</v>
      </c>
      <c r="E10" s="536" t="s">
        <v>379</v>
      </c>
      <c r="F10" s="536" t="s">
        <v>380</v>
      </c>
      <c r="G10" s="536" t="s">
        <v>381</v>
      </c>
      <c r="H10" s="536" t="s">
        <v>382</v>
      </c>
      <c r="I10" s="536" t="s">
        <v>383</v>
      </c>
      <c r="J10" s="536" t="s">
        <v>384</v>
      </c>
      <c r="L10" s="928" t="s">
        <v>173</v>
      </c>
      <c r="M10" s="398" t="s">
        <v>1411</v>
      </c>
    </row>
    <row r="11" spans="1:13" ht="15" customHeight="1">
      <c r="A11" s="471" t="s">
        <v>385</v>
      </c>
      <c r="B11" s="1251"/>
      <c r="C11" s="1255"/>
      <c r="D11" s="1257"/>
      <c r="E11" s="1251"/>
      <c r="F11" s="1208"/>
      <c r="G11" s="1205"/>
      <c r="H11" s="1205"/>
      <c r="I11" s="1251"/>
      <c r="J11" s="1218"/>
      <c r="L11" s="928" t="s">
        <v>2370</v>
      </c>
      <c r="M11" s="398" t="s">
        <v>2371</v>
      </c>
    </row>
    <row r="12" spans="1:13" ht="15" customHeight="1">
      <c r="A12" s="471" t="s">
        <v>194</v>
      </c>
      <c r="B12" s="1251"/>
      <c r="C12" s="1255"/>
      <c r="D12" s="1257"/>
      <c r="E12" s="1251"/>
      <c r="F12" s="1208"/>
      <c r="G12" s="1205"/>
      <c r="H12" s="1205"/>
      <c r="I12" s="1251"/>
      <c r="J12" s="1218"/>
      <c r="L12" s="928" t="s">
        <v>212</v>
      </c>
      <c r="M12" s="398" t="s">
        <v>1412</v>
      </c>
    </row>
    <row r="13" spans="1:13" ht="15" customHeight="1">
      <c r="A13" s="471" t="s">
        <v>195</v>
      </c>
      <c r="B13" s="1251"/>
      <c r="C13" s="1255"/>
      <c r="D13" s="1257"/>
      <c r="E13" s="1251"/>
      <c r="F13" s="1208"/>
      <c r="G13" s="1205"/>
      <c r="H13" s="1205"/>
      <c r="I13" s="1251"/>
      <c r="J13" s="1218"/>
      <c r="L13" s="928" t="s">
        <v>214</v>
      </c>
      <c r="M13" s="398" t="s">
        <v>2308</v>
      </c>
    </row>
    <row r="14" spans="1:13" ht="15" customHeight="1">
      <c r="A14" s="471" t="s">
        <v>200</v>
      </c>
      <c r="B14" s="1251"/>
      <c r="C14" s="1255"/>
      <c r="D14" s="1257"/>
      <c r="E14" s="1251"/>
      <c r="F14" s="1208"/>
      <c r="G14" s="1205"/>
      <c r="H14" s="1205"/>
      <c r="I14" s="1251"/>
      <c r="J14" s="1218"/>
      <c r="L14" s="928" t="s">
        <v>18</v>
      </c>
      <c r="M14" s="398" t="s">
        <v>1522</v>
      </c>
    </row>
    <row r="15" spans="1:13" ht="15" customHeight="1">
      <c r="A15" s="471" t="s">
        <v>347</v>
      </c>
      <c r="B15" s="1251"/>
      <c r="C15" s="1255"/>
      <c r="D15" s="1257"/>
      <c r="E15" s="1251"/>
      <c r="F15" s="1208"/>
      <c r="G15" s="1205"/>
      <c r="H15" s="1205"/>
      <c r="I15" s="1251"/>
      <c r="J15" s="1218"/>
      <c r="L15" s="928" t="s">
        <v>100</v>
      </c>
      <c r="M15" s="398" t="s">
        <v>974</v>
      </c>
    </row>
    <row r="16" spans="1:13" ht="15" customHeight="1">
      <c r="A16" s="471" t="s">
        <v>181</v>
      </c>
      <c r="B16" s="1251"/>
      <c r="C16" s="1255"/>
      <c r="D16" s="1257"/>
      <c r="E16" s="1251"/>
      <c r="F16" s="1208"/>
      <c r="G16" s="1205"/>
      <c r="H16" s="1205"/>
      <c r="I16" s="1251"/>
      <c r="J16" s="1218"/>
      <c r="L16" s="928" t="s">
        <v>79</v>
      </c>
      <c r="M16" s="398" t="s">
        <v>79</v>
      </c>
    </row>
    <row r="17" spans="1:13" ht="15" customHeight="1">
      <c r="A17" s="471" t="s">
        <v>188</v>
      </c>
      <c r="B17" s="1251"/>
      <c r="C17" s="1255"/>
      <c r="D17" s="1257"/>
      <c r="E17" s="1251"/>
      <c r="F17" s="1208"/>
      <c r="G17" s="1205"/>
      <c r="H17" s="1205"/>
      <c r="I17" s="1251"/>
      <c r="J17" s="1218"/>
      <c r="L17" s="1019" t="s">
        <v>201</v>
      </c>
      <c r="M17" s="639" t="s">
        <v>1388</v>
      </c>
    </row>
    <row r="18" spans="1:13" ht="15" customHeight="1">
      <c r="A18" s="471" t="s">
        <v>191</v>
      </c>
      <c r="B18" s="1251"/>
      <c r="C18" s="1255"/>
      <c r="D18" s="1257"/>
      <c r="E18" s="1251"/>
      <c r="F18" s="1208"/>
      <c r="G18" s="1205"/>
      <c r="H18" s="1205"/>
      <c r="I18" s="1251"/>
      <c r="J18" s="1218"/>
    </row>
    <row r="19" spans="1:13" ht="15" customHeight="1">
      <c r="A19" s="471" t="s">
        <v>396</v>
      </c>
      <c r="B19" s="1251"/>
      <c r="C19" s="1255"/>
      <c r="D19" s="1257"/>
      <c r="E19" s="1251"/>
      <c r="F19" s="1208"/>
      <c r="G19" s="1205"/>
      <c r="H19" s="1205"/>
      <c r="I19" s="1251"/>
      <c r="J19" s="1218"/>
    </row>
    <row r="20" spans="1:13" ht="15" customHeight="1">
      <c r="A20" s="471">
        <v>100</v>
      </c>
      <c r="B20" s="1251"/>
      <c r="C20" s="1255"/>
      <c r="D20" s="1257"/>
      <c r="E20" s="1251"/>
      <c r="F20" s="1208"/>
      <c r="G20" s="1205"/>
      <c r="H20" s="1205"/>
      <c r="I20" s="1251"/>
      <c r="J20" s="1218"/>
    </row>
    <row r="21" spans="1:13" ht="15" customHeight="1">
      <c r="A21" s="472">
        <v>110</v>
      </c>
      <c r="B21" s="1251"/>
      <c r="C21" s="1255"/>
      <c r="D21" s="1257"/>
      <c r="E21" s="1251"/>
      <c r="F21" s="1208"/>
      <c r="G21" s="1205"/>
      <c r="H21" s="1205"/>
      <c r="I21" s="1251"/>
      <c r="J21" s="1218"/>
    </row>
    <row r="22" spans="1:13" ht="15" customHeight="1">
      <c r="A22" s="472">
        <v>120</v>
      </c>
      <c r="B22" s="1251"/>
      <c r="C22" s="1255"/>
      <c r="D22" s="1257"/>
      <c r="E22" s="1251"/>
      <c r="F22" s="1208"/>
      <c r="G22" s="1205"/>
      <c r="H22" s="1205"/>
      <c r="I22" s="1251"/>
      <c r="J22" s="1218"/>
    </row>
    <row r="23" spans="1:13" ht="15" customHeight="1">
      <c r="A23" s="472">
        <v>130</v>
      </c>
      <c r="B23" s="1251"/>
      <c r="C23" s="1255"/>
      <c r="D23" s="1257"/>
      <c r="E23" s="1251"/>
      <c r="F23" s="1208"/>
      <c r="G23" s="1205"/>
      <c r="H23" s="1205"/>
      <c r="I23" s="1251"/>
      <c r="J23" s="1218"/>
    </row>
    <row r="24" spans="1:13" ht="15" customHeight="1">
      <c r="A24" s="472">
        <v>140</v>
      </c>
      <c r="B24" s="1251"/>
      <c r="C24" s="1255"/>
      <c r="D24" s="1257"/>
      <c r="E24" s="1251"/>
      <c r="F24" s="1208"/>
      <c r="G24" s="1205"/>
      <c r="H24" s="1205"/>
      <c r="I24" s="1251"/>
      <c r="J24" s="1218"/>
    </row>
    <row r="25" spans="1:13" ht="15" customHeight="1">
      <c r="A25" s="472">
        <v>150</v>
      </c>
      <c r="B25" s="1251"/>
      <c r="C25" s="1255"/>
      <c r="D25" s="1257"/>
      <c r="E25" s="1251"/>
      <c r="F25" s="1208"/>
      <c r="G25" s="1205"/>
      <c r="H25" s="1205"/>
      <c r="I25" s="1251"/>
      <c r="J25" s="1218"/>
    </row>
    <row r="26" spans="1:13" ht="15" customHeight="1">
      <c r="A26" s="472">
        <v>160</v>
      </c>
      <c r="B26" s="1251"/>
      <c r="C26" s="1255"/>
      <c r="D26" s="1257"/>
      <c r="E26" s="1251"/>
      <c r="F26" s="1208"/>
      <c r="G26" s="1205"/>
      <c r="H26" s="1205"/>
      <c r="I26" s="1251"/>
      <c r="J26" s="1218"/>
    </row>
    <row r="27" spans="1:13" ht="15" customHeight="1">
      <c r="A27" s="472">
        <v>170</v>
      </c>
      <c r="B27" s="1251"/>
      <c r="C27" s="1255"/>
      <c r="D27" s="1257"/>
      <c r="E27" s="1251"/>
      <c r="F27" s="1208"/>
      <c r="G27" s="1205"/>
      <c r="H27" s="1205"/>
      <c r="I27" s="1251"/>
      <c r="J27" s="1218"/>
    </row>
    <row r="28" spans="1:13" ht="15" customHeight="1">
      <c r="A28" s="472">
        <v>180</v>
      </c>
      <c r="B28" s="1251"/>
      <c r="C28" s="1255"/>
      <c r="D28" s="1257"/>
      <c r="E28" s="1251"/>
      <c r="F28" s="1208"/>
      <c r="G28" s="1205"/>
      <c r="H28" s="1205"/>
      <c r="I28" s="1251"/>
      <c r="J28" s="1218"/>
    </row>
    <row r="29" spans="1:13" ht="15" customHeight="1">
      <c r="A29" s="472">
        <v>190</v>
      </c>
      <c r="B29" s="1253"/>
      <c r="C29" s="1258"/>
      <c r="D29" s="1260"/>
      <c r="E29" s="1253"/>
      <c r="F29" s="1208"/>
      <c r="G29" s="1205"/>
      <c r="H29" s="1205"/>
      <c r="I29" s="1253"/>
      <c r="J29" s="1218"/>
    </row>
    <row r="30" spans="1:13" ht="22.5" customHeight="1">
      <c r="A30" s="295">
        <v>199</v>
      </c>
      <c r="B30" s="671" t="s">
        <v>80</v>
      </c>
      <c r="C30" s="469"/>
      <c r="D30" s="669"/>
      <c r="E30" s="670"/>
      <c r="F30" s="1358">
        <f>SUM(F11:F29)</f>
        <v>0</v>
      </c>
      <c r="G30" s="1202">
        <f>SUM(G11:G29)</f>
        <v>0</v>
      </c>
      <c r="H30" s="1214">
        <f>SUM(H11:H29)</f>
        <v>0</v>
      </c>
      <c r="I30" s="670"/>
      <c r="J30" s="1102">
        <f>SUM(J11:J29)</f>
        <v>0</v>
      </c>
    </row>
    <row r="31" spans="1:13">
      <c r="A31" s="1744"/>
      <c r="B31" s="1745"/>
      <c r="C31" s="1745"/>
      <c r="D31" s="1745"/>
      <c r="E31" s="1745"/>
      <c r="F31" s="1"/>
      <c r="G31" s="1"/>
      <c r="H31" s="1"/>
      <c r="I31" s="1745"/>
      <c r="J31" s="1696"/>
    </row>
    <row r="32" spans="1:13">
      <c r="A32" s="2478">
        <f>+'2345'!A47:C47+1</f>
        <v>65</v>
      </c>
      <c r="B32" s="2195"/>
      <c r="C32" s="2195"/>
      <c r="D32" s="2195"/>
      <c r="E32" s="2195"/>
      <c r="F32" s="2195"/>
      <c r="G32" s="2195"/>
      <c r="H32" s="2195"/>
      <c r="I32" s="2195"/>
      <c r="J32" s="2196"/>
    </row>
  </sheetData>
  <sheetProtection algorithmName="SHA-512" hashValue="KFHQmSSl71GMZ3rPkkcP9Xh53MMlvjzC6HYyH9CX+bI3PZf8o5d/AIXmVGL/epif4nLWnWwdjTsFjyk9IkZ/kw==" saltValue="pZIO1c3mU72FP5gsO8KH5A==" spinCount="100000" sheet="1" objects="1" scenarios="1"/>
  <mergeCells count="17">
    <mergeCell ref="G8:G9"/>
    <mergeCell ref="H8:H9"/>
    <mergeCell ref="I8:J8"/>
    <mergeCell ref="A31:J31"/>
    <mergeCell ref="A32:J32"/>
    <mergeCell ref="A1:H1"/>
    <mergeCell ref="A6:J6"/>
    <mergeCell ref="A2:J2"/>
    <mergeCell ref="A3:J3"/>
    <mergeCell ref="A4:J4"/>
    <mergeCell ref="A5:J5"/>
    <mergeCell ref="A7:J7"/>
    <mergeCell ref="A8:B9"/>
    <mergeCell ref="C8:C9"/>
    <mergeCell ref="D8:D9"/>
    <mergeCell ref="E8:E9"/>
    <mergeCell ref="F8:F9"/>
  </mergeCells>
  <hyperlinks>
    <hyperlink ref="G30" location="_P100240002" tooltip="Bilan - Ligne 2400 \ Balance Sheet - Line 2400" display="_P100240002" xr:uid="{00000000-0004-0000-3300-000000000000}"/>
    <hyperlink ref="H30" location="_P100240002" tooltip="Bilan - ligne 2400 \ Balance Sheet - Line 2400" display="_P100240002" xr:uid="{00000000-0004-0000-3300-000001000000}"/>
  </hyperlinks>
  <printOptions horizontalCentered="1"/>
  <pageMargins left="0.97370078740157495" right="0.39370078740157499" top="0.59055118110236204" bottom="0.59055118110236204" header="0.31496062992126" footer="0.31496062992126"/>
  <pageSetup scale="76" orientation="landscape" r:id="rId1"/>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00000000-000E-0000-3300-000006000000}">
            <xm:f>'\Coopératives\[Formulaire COOP_ 2015_VF_1.1.1.xlsx]Feuil1'!#REF!=0</xm:f>
            <x14:dxf>
              <font>
                <color theme="0"/>
              </font>
            </x14:dxf>
          </x14:cfRule>
          <xm:sqref>A6</xm:sqref>
        </x14:conditionalFormatting>
        <x14:conditionalFormatting xmlns:xm="http://schemas.microsoft.com/office/excel/2006/main">
          <x14:cfRule type="expression" priority="5" id="{00000000-000E-0000-3300-000005000000}">
            <xm:f>'\Coopératives\[Formulaire COOP_ 2015_VF_1.1.1.xlsx]Feuil1'!#REF!=0</xm:f>
            <x14:dxf>
              <font>
                <color theme="0"/>
              </font>
            </x14:dxf>
          </x14:cfRule>
          <xm:sqref>A4</xm:sqref>
        </x14:conditionalFormatting>
      </x14:conditionalFormatting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euil49">
    <tabColor theme="9"/>
    <pageSetUpPr fitToPage="1"/>
  </sheetPr>
  <dimension ref="A1:O61"/>
  <sheetViews>
    <sheetView zoomScale="90" zoomScaleNormal="90" workbookViewId="0">
      <selection activeCell="A7" sqref="A7:E7"/>
    </sheetView>
  </sheetViews>
  <sheetFormatPr baseColWidth="10" defaultColWidth="0" defaultRowHeight="15" outlineLevelCol="1"/>
  <cols>
    <col min="1" max="1" width="6" style="964" customWidth="1"/>
    <col min="2" max="2" width="44.85546875" style="929" customWidth="1"/>
    <col min="3" max="4" width="16" style="929" customWidth="1"/>
    <col min="5" max="5" width="19.140625" style="929" customWidth="1"/>
    <col min="6" max="6" width="1.42578125" style="929" customWidth="1"/>
    <col min="7" max="7" width="35.140625" style="929" hidden="1" customWidth="1" outlineLevel="1"/>
    <col min="8" max="8" width="37.5703125" style="929" hidden="1" customWidth="1" outlineLevel="1"/>
    <col min="9" max="9" width="11.42578125" style="929" hidden="1" customWidth="1" collapsed="1"/>
    <col min="10" max="10" width="11.42578125" style="929" hidden="1" customWidth="1"/>
    <col min="11" max="15" width="0" style="929" hidden="1" customWidth="1"/>
    <col min="16" max="16384" width="11.42578125" style="929" hidden="1"/>
  </cols>
  <sheetData>
    <row r="1" spans="1:15" ht="24" customHeight="1">
      <c r="A1" s="1779" t="str">
        <f>Identification!A14</f>
        <v>QUÉBEC CHARTERED COMPANY</v>
      </c>
      <c r="B1" s="1780"/>
      <c r="C1" s="1780"/>
      <c r="D1" s="951"/>
      <c r="E1" s="232" t="str">
        <f>Identification!A15</f>
        <v>ANNUAL STATEMENT</v>
      </c>
    </row>
    <row r="2" spans="1:15">
      <c r="A2" s="2172" t="str">
        <f>IF(Langue=0,"ANNEXE "&amp;'T des M - T of C'!A64,"SCHEDULE "&amp;'T des M - T of C'!A64)</f>
        <v>SCHEDULE 2680</v>
      </c>
      <c r="B2" s="2173"/>
      <c r="C2" s="2173"/>
      <c r="D2" s="2173"/>
      <c r="E2" s="2174"/>
    </row>
    <row r="3" spans="1:15" ht="22.5" customHeight="1">
      <c r="A3" s="1940">
        <f>'300'!$A$3</f>
        <v>0</v>
      </c>
      <c r="B3" s="1941"/>
      <c r="C3" s="1941"/>
      <c r="D3" s="1941"/>
      <c r="E3" s="1942"/>
    </row>
    <row r="4" spans="1:15" ht="22.5" customHeight="1">
      <c r="A4" s="1767" t="str">
        <f>UPPER('T des M - T of C'!B64)</f>
        <v>CAPITAL STOCK</v>
      </c>
      <c r="B4" s="1768"/>
      <c r="C4" s="1768"/>
      <c r="D4" s="1768"/>
      <c r="E4" s="1769"/>
    </row>
    <row r="5" spans="1:15" ht="22.5" customHeight="1">
      <c r="A5" s="2181" t="str">
        <f>IF(Langue=0,"au "&amp;Identification!J19,"As at "&amp;Identification!J19)</f>
        <v xml:space="preserve">As at </v>
      </c>
      <c r="B5" s="2182"/>
      <c r="C5" s="2182"/>
      <c r="D5" s="2182"/>
      <c r="E5" s="2183"/>
    </row>
    <row r="6" spans="1:15">
      <c r="A6" s="2088" t="str">
        <f>IF(Langue=0,G6,H6)</f>
        <v>($000)</v>
      </c>
      <c r="B6" s="2089"/>
      <c r="C6" s="2089"/>
      <c r="D6" s="2089"/>
      <c r="E6" s="2090"/>
      <c r="G6" s="929" t="s">
        <v>325</v>
      </c>
      <c r="H6" s="157" t="s">
        <v>970</v>
      </c>
    </row>
    <row r="7" spans="1:15" ht="11.25" customHeight="1">
      <c r="A7" s="2216"/>
      <c r="B7" s="1819"/>
      <c r="C7" s="1819"/>
      <c r="D7" s="1819"/>
      <c r="E7" s="1820"/>
      <c r="H7" s="157"/>
    </row>
    <row r="8" spans="1:15" s="939" customFormat="1" ht="22.5" customHeight="1">
      <c r="A8" s="2851" t="str">
        <f>IF(Langue=0,G8,H8)</f>
        <v>Authorized</v>
      </c>
      <c r="B8" s="2852"/>
      <c r="C8" s="2852"/>
      <c r="D8" s="2852"/>
      <c r="E8" s="2853"/>
      <c r="G8" s="950" t="s">
        <v>707</v>
      </c>
      <c r="H8" s="174" t="s">
        <v>1516</v>
      </c>
      <c r="I8" s="929"/>
      <c r="J8" s="929"/>
      <c r="L8" s="929"/>
      <c r="M8" s="929"/>
      <c r="N8" s="929"/>
      <c r="O8" s="929"/>
    </row>
    <row r="9" spans="1:15" ht="15" customHeight="1">
      <c r="A9" s="1943" t="s">
        <v>397</v>
      </c>
      <c r="B9" s="1945"/>
      <c r="C9" s="2343" t="str">
        <f>IF(Langue=0,G10,H10)</f>
        <v>Number of Shares</v>
      </c>
      <c r="D9" s="2343" t="str">
        <f>IF(Langue=0,G11,H11)</f>
        <v>Par Value
($)</v>
      </c>
      <c r="E9" s="2343" t="s">
        <v>53</v>
      </c>
      <c r="G9" s="928" t="s">
        <v>397</v>
      </c>
      <c r="H9" s="398" t="s">
        <v>397</v>
      </c>
    </row>
    <row r="10" spans="1:15" ht="37.5" customHeight="1">
      <c r="A10" s="2184"/>
      <c r="B10" s="2341"/>
      <c r="C10" s="2511"/>
      <c r="D10" s="2511"/>
      <c r="E10" s="2511"/>
      <c r="G10" s="928" t="s">
        <v>156</v>
      </c>
      <c r="H10" s="398" t="s">
        <v>1745</v>
      </c>
    </row>
    <row r="11" spans="1:15">
      <c r="A11" s="214"/>
      <c r="B11" s="462" t="s">
        <v>377</v>
      </c>
      <c r="C11" s="536" t="s">
        <v>376</v>
      </c>
      <c r="D11" s="536" t="s">
        <v>378</v>
      </c>
      <c r="E11" s="536" t="s">
        <v>379</v>
      </c>
      <c r="G11" s="928" t="s">
        <v>485</v>
      </c>
      <c r="H11" s="398" t="s">
        <v>1523</v>
      </c>
    </row>
    <row r="12" spans="1:15">
      <c r="A12" s="459" t="s">
        <v>385</v>
      </c>
      <c r="B12" s="1251"/>
      <c r="C12" s="1129"/>
      <c r="D12" s="1205"/>
      <c r="E12" s="1116"/>
      <c r="G12" s="1019"/>
      <c r="H12" s="639"/>
    </row>
    <row r="13" spans="1:15">
      <c r="A13" s="459" t="s">
        <v>194</v>
      </c>
      <c r="B13" s="1251"/>
      <c r="C13" s="1129"/>
      <c r="D13" s="1205"/>
      <c r="E13" s="1116"/>
      <c r="H13" s="157"/>
    </row>
    <row r="14" spans="1:15">
      <c r="A14" s="459" t="s">
        <v>195</v>
      </c>
      <c r="B14" s="1251"/>
      <c r="C14" s="1129"/>
      <c r="D14" s="1205"/>
      <c r="E14" s="1116"/>
      <c r="H14" s="157"/>
    </row>
    <row r="15" spans="1:15">
      <c r="A15" s="459" t="s">
        <v>200</v>
      </c>
      <c r="B15" s="1251"/>
      <c r="C15" s="1129"/>
      <c r="D15" s="1205"/>
      <c r="E15" s="1116"/>
      <c r="H15" s="157"/>
    </row>
    <row r="16" spans="1:15">
      <c r="A16" s="459" t="s">
        <v>347</v>
      </c>
      <c r="B16" s="1251"/>
      <c r="C16" s="1129"/>
      <c r="D16" s="1205"/>
      <c r="E16" s="1116"/>
      <c r="H16" s="157"/>
    </row>
    <row r="17" spans="1:15">
      <c r="A17" s="459" t="s">
        <v>181</v>
      </c>
      <c r="B17" s="1251"/>
      <c r="C17" s="1129"/>
      <c r="D17" s="1205"/>
      <c r="E17" s="1116"/>
      <c r="H17" s="157"/>
    </row>
    <row r="18" spans="1:15">
      <c r="A18" s="459" t="s">
        <v>188</v>
      </c>
      <c r="B18" s="1251"/>
      <c r="C18" s="1129"/>
      <c r="D18" s="1205"/>
      <c r="E18" s="1116"/>
      <c r="H18" s="157"/>
    </row>
    <row r="19" spans="1:15">
      <c r="A19" s="459" t="s">
        <v>191</v>
      </c>
      <c r="B19" s="1251"/>
      <c r="C19" s="1129"/>
      <c r="D19" s="1205"/>
      <c r="E19" s="1116"/>
      <c r="H19" s="157"/>
    </row>
    <row r="20" spans="1:15">
      <c r="A20" s="459" t="s">
        <v>396</v>
      </c>
      <c r="B20" s="1251"/>
      <c r="C20" s="1129"/>
      <c r="D20" s="1205"/>
      <c r="E20" s="1116"/>
      <c r="H20" s="157"/>
    </row>
    <row r="21" spans="1:15">
      <c r="A21" s="1016">
        <v>100</v>
      </c>
      <c r="B21" s="1251"/>
      <c r="C21" s="1129"/>
      <c r="D21" s="1205"/>
      <c r="E21" s="1116"/>
      <c r="H21" s="157"/>
    </row>
    <row r="22" spans="1:15">
      <c r="A22" s="1016">
        <v>110</v>
      </c>
      <c r="B22" s="1251"/>
      <c r="C22" s="1129"/>
      <c r="D22" s="1205"/>
      <c r="E22" s="1116"/>
      <c r="H22" s="157"/>
    </row>
    <row r="23" spans="1:15">
      <c r="A23" s="1016">
        <v>120</v>
      </c>
      <c r="B23" s="1251"/>
      <c r="C23" s="1129"/>
      <c r="D23" s="1205"/>
      <c r="E23" s="1116"/>
      <c r="H23" s="157"/>
    </row>
    <row r="24" spans="1:15">
      <c r="A24" s="1016">
        <v>130</v>
      </c>
      <c r="B24" s="1251"/>
      <c r="C24" s="1129"/>
      <c r="D24" s="1205"/>
      <c r="E24" s="1116"/>
      <c r="H24" s="157"/>
    </row>
    <row r="25" spans="1:15">
      <c r="A25" s="1016">
        <v>140</v>
      </c>
      <c r="B25" s="1251"/>
      <c r="C25" s="1129"/>
      <c r="D25" s="1205"/>
      <c r="E25" s="1116"/>
      <c r="H25" s="157"/>
    </row>
    <row r="26" spans="1:15">
      <c r="A26" s="1016">
        <v>150</v>
      </c>
      <c r="B26" s="1251"/>
      <c r="C26" s="1129"/>
      <c r="D26" s="1205"/>
      <c r="E26" s="1116"/>
      <c r="H26" s="157"/>
    </row>
    <row r="27" spans="1:15">
      <c r="A27" s="1016">
        <v>160</v>
      </c>
      <c r="B27" s="1251"/>
      <c r="C27" s="1129"/>
      <c r="D27" s="1205"/>
      <c r="E27" s="1116"/>
      <c r="H27" s="157"/>
    </row>
    <row r="28" spans="1:15">
      <c r="A28" s="1016">
        <v>170</v>
      </c>
      <c r="B28" s="1251"/>
      <c r="C28" s="1129"/>
      <c r="D28" s="1205"/>
      <c r="E28" s="1116"/>
      <c r="H28" s="157"/>
    </row>
    <row r="29" spans="1:15">
      <c r="A29" s="1016">
        <v>180</v>
      </c>
      <c r="B29" s="1253"/>
      <c r="C29" s="1361"/>
      <c r="D29" s="1211"/>
      <c r="E29" s="1117"/>
      <c r="H29" s="157"/>
    </row>
    <row r="30" spans="1:15" s="939" customFormat="1" ht="22.5" customHeight="1">
      <c r="A30" s="2854" t="str">
        <f>IF(Langue=0,G30,H30)</f>
        <v>Issued and paid up</v>
      </c>
      <c r="B30" s="2419"/>
      <c r="C30" s="2419"/>
      <c r="D30" s="2419"/>
      <c r="E30" s="2420"/>
      <c r="G30" s="929" t="s">
        <v>708</v>
      </c>
      <c r="H30" s="157" t="s">
        <v>1517</v>
      </c>
      <c r="I30" s="929"/>
      <c r="J30" s="929"/>
      <c r="L30" s="929"/>
      <c r="M30" s="929"/>
      <c r="N30" s="929"/>
      <c r="O30" s="929"/>
    </row>
    <row r="31" spans="1:15">
      <c r="A31" s="1016">
        <v>190</v>
      </c>
      <c r="B31" s="1251"/>
      <c r="C31" s="1129"/>
      <c r="D31" s="1225"/>
      <c r="E31" s="1116"/>
      <c r="H31" s="157"/>
    </row>
    <row r="32" spans="1:15">
      <c r="A32" s="1016">
        <v>200</v>
      </c>
      <c r="B32" s="1251"/>
      <c r="C32" s="1129"/>
      <c r="D32" s="1225"/>
      <c r="E32" s="1116"/>
      <c r="H32" s="157"/>
    </row>
    <row r="33" spans="1:15">
      <c r="A33" s="1016">
        <v>210</v>
      </c>
      <c r="B33" s="1251"/>
      <c r="C33" s="1129"/>
      <c r="D33" s="1225"/>
      <c r="E33" s="1116"/>
      <c r="H33" s="157"/>
    </row>
    <row r="34" spans="1:15">
      <c r="A34" s="1016">
        <v>220</v>
      </c>
      <c r="B34" s="1251"/>
      <c r="C34" s="1129"/>
      <c r="D34" s="1225"/>
      <c r="E34" s="1116"/>
      <c r="H34" s="157"/>
    </row>
    <row r="35" spans="1:15">
      <c r="A35" s="1016">
        <v>230</v>
      </c>
      <c r="B35" s="1251"/>
      <c r="C35" s="1129"/>
      <c r="D35" s="1225"/>
      <c r="E35" s="1116"/>
      <c r="H35" s="157"/>
    </row>
    <row r="36" spans="1:15">
      <c r="A36" s="1016">
        <v>240</v>
      </c>
      <c r="B36" s="1251"/>
      <c r="C36" s="1129"/>
      <c r="D36" s="1225"/>
      <c r="E36" s="1116"/>
      <c r="H36" s="157"/>
    </row>
    <row r="37" spans="1:15">
      <c r="A37" s="1016">
        <v>250</v>
      </c>
      <c r="B37" s="1251"/>
      <c r="C37" s="1129"/>
      <c r="D37" s="1225"/>
      <c r="E37" s="1116"/>
      <c r="H37" s="157"/>
    </row>
    <row r="38" spans="1:15">
      <c r="A38" s="1016">
        <v>260</v>
      </c>
      <c r="B38" s="1251"/>
      <c r="C38" s="1129"/>
      <c r="D38" s="1225"/>
      <c r="E38" s="1116"/>
      <c r="H38" s="157"/>
    </row>
    <row r="39" spans="1:15">
      <c r="A39" s="1016">
        <v>270</v>
      </c>
      <c r="B39" s="1251"/>
      <c r="C39" s="1129"/>
      <c r="D39" s="1225"/>
      <c r="E39" s="1116"/>
      <c r="H39" s="157"/>
    </row>
    <row r="40" spans="1:15">
      <c r="A40" s="1016">
        <v>280</v>
      </c>
      <c r="B40" s="1251"/>
      <c r="C40" s="1129"/>
      <c r="D40" s="1225"/>
      <c r="E40" s="1116"/>
      <c r="H40" s="157"/>
    </row>
    <row r="41" spans="1:15">
      <c r="A41" s="1016">
        <v>290</v>
      </c>
      <c r="B41" s="1251"/>
      <c r="C41" s="1129"/>
      <c r="D41" s="1225"/>
      <c r="E41" s="1116"/>
      <c r="H41" s="157"/>
    </row>
    <row r="42" spans="1:15">
      <c r="A42" s="1016">
        <v>300</v>
      </c>
      <c r="B42" s="1251"/>
      <c r="C42" s="1129"/>
      <c r="D42" s="1225"/>
      <c r="E42" s="1116"/>
      <c r="H42" s="157"/>
    </row>
    <row r="43" spans="1:15">
      <c r="A43" s="1016">
        <v>310</v>
      </c>
      <c r="B43" s="1251"/>
      <c r="C43" s="1129"/>
      <c r="D43" s="1225"/>
      <c r="E43" s="1116"/>
      <c r="H43" s="157"/>
    </row>
    <row r="44" spans="1:15">
      <c r="A44" s="1016">
        <v>320</v>
      </c>
      <c r="B44" s="1251"/>
      <c r="C44" s="1129"/>
      <c r="D44" s="1225"/>
      <c r="E44" s="1116"/>
      <c r="H44" s="157"/>
    </row>
    <row r="45" spans="1:15">
      <c r="A45" s="1016">
        <v>330</v>
      </c>
      <c r="B45" s="1253"/>
      <c r="C45" s="1361"/>
      <c r="D45" s="1225"/>
      <c r="E45" s="1116"/>
      <c r="H45" s="157"/>
    </row>
    <row r="46" spans="1:15" ht="23.25" customHeight="1">
      <c r="A46" s="99">
        <v>399</v>
      </c>
      <c r="B46" s="2855" t="s">
        <v>53</v>
      </c>
      <c r="C46" s="2855"/>
      <c r="D46" s="1362">
        <f>SUM(D31:D45)</f>
        <v>0</v>
      </c>
      <c r="E46" s="1363">
        <f>SUM(E31:E45)</f>
        <v>0</v>
      </c>
      <c r="H46" s="157"/>
    </row>
    <row r="47" spans="1:15" s="939" customFormat="1" ht="22.5" customHeight="1">
      <c r="A47" s="2851" t="str">
        <f>IF(Langue=0,G47,H47)</f>
        <v>Issued but Non Paid / Called up Capital</v>
      </c>
      <c r="B47" s="2419"/>
      <c r="C47" s="2419"/>
      <c r="D47" s="2419"/>
      <c r="E47" s="2420"/>
      <c r="G47" s="929" t="s">
        <v>709</v>
      </c>
      <c r="H47" s="157" t="s">
        <v>1518</v>
      </c>
      <c r="I47" s="929"/>
      <c r="J47" s="929"/>
      <c r="L47" s="929"/>
      <c r="M47" s="929"/>
      <c r="N47" s="929"/>
      <c r="O47" s="929"/>
    </row>
    <row r="48" spans="1:15">
      <c r="A48" s="473">
        <v>400</v>
      </c>
      <c r="B48" s="1251"/>
      <c r="C48" s="1129"/>
      <c r="D48" s="1225"/>
      <c r="E48" s="1106"/>
      <c r="H48" s="157"/>
    </row>
    <row r="49" spans="1:15">
      <c r="A49" s="473">
        <v>410</v>
      </c>
      <c r="B49" s="1251"/>
      <c r="C49" s="1129"/>
      <c r="D49" s="1225"/>
      <c r="E49" s="1106"/>
      <c r="H49" s="157"/>
    </row>
    <row r="50" spans="1:15">
      <c r="A50" s="473">
        <v>420</v>
      </c>
      <c r="B50" s="1253"/>
      <c r="C50" s="1361"/>
      <c r="D50" s="1225"/>
      <c r="E50" s="1106"/>
      <c r="H50" s="157"/>
    </row>
    <row r="51" spans="1:15" ht="22.5" customHeight="1">
      <c r="A51" s="99">
        <v>499</v>
      </c>
      <c r="B51" s="2855" t="s">
        <v>53</v>
      </c>
      <c r="C51" s="2855"/>
      <c r="D51" s="1362">
        <f>SUM(D48:D50)</f>
        <v>0</v>
      </c>
      <c r="E51" s="1364">
        <f>SUM(E48:E50)</f>
        <v>0</v>
      </c>
      <c r="H51" s="157"/>
    </row>
    <row r="52" spans="1:15" s="939" customFormat="1" ht="22.5" customHeight="1">
      <c r="A52" s="2851" t="str">
        <f>IF(Langue=0,G52,H52)</f>
        <v>Issued but Non Paid / Uncalled Capital</v>
      </c>
      <c r="B52" s="2419"/>
      <c r="C52" s="2419"/>
      <c r="D52" s="2419"/>
      <c r="E52" s="2420"/>
      <c r="G52" s="929" t="s">
        <v>710</v>
      </c>
      <c r="H52" s="157" t="s">
        <v>2309</v>
      </c>
      <c r="I52" s="929"/>
      <c r="J52" s="929"/>
      <c r="L52" s="929"/>
      <c r="M52" s="929"/>
      <c r="N52" s="929"/>
      <c r="O52" s="929"/>
    </row>
    <row r="53" spans="1:15">
      <c r="A53" s="473">
        <v>500</v>
      </c>
      <c r="B53" s="1251"/>
      <c r="C53" s="1129"/>
      <c r="D53" s="1225"/>
      <c r="E53" s="1106"/>
      <c r="H53" s="157"/>
    </row>
    <row r="54" spans="1:15">
      <c r="A54" s="473">
        <v>510</v>
      </c>
      <c r="B54" s="1251"/>
      <c r="C54" s="1129"/>
      <c r="D54" s="1225"/>
      <c r="E54" s="1106"/>
      <c r="H54" s="157"/>
    </row>
    <row r="55" spans="1:15">
      <c r="A55" s="473">
        <v>520</v>
      </c>
      <c r="B55" s="1253"/>
      <c r="C55" s="1361"/>
      <c r="D55" s="1365"/>
      <c r="E55" s="1107"/>
      <c r="G55" s="14" t="s">
        <v>2213</v>
      </c>
      <c r="H55" s="2084" t="s">
        <v>2214</v>
      </c>
    </row>
    <row r="56" spans="1:15" ht="11.25" customHeight="1">
      <c r="A56" s="1904"/>
      <c r="B56" s="1905"/>
      <c r="C56" s="1905"/>
      <c r="D56" s="1905"/>
      <c r="E56" s="1906"/>
      <c r="G56" s="14"/>
      <c r="H56" s="2084"/>
    </row>
    <row r="57" spans="1:15" ht="30" customHeight="1">
      <c r="A57" s="260">
        <v>530</v>
      </c>
      <c r="B57" s="2847" t="str">
        <f>IF(Langue=0,G55,H55)</f>
        <v>Were any modifications made to authorized capital during the year? Yes / No</v>
      </c>
      <c r="C57" s="2848"/>
      <c r="D57" s="1269"/>
      <c r="E57" s="382"/>
      <c r="G57" s="14"/>
      <c r="H57" s="2084"/>
    </row>
    <row r="58" spans="1:15">
      <c r="A58" s="260"/>
      <c r="B58" s="2153" t="str">
        <f>IF(Langue=0,G58,H58)</f>
        <v>If so, provide details:</v>
      </c>
      <c r="C58" s="2152"/>
      <c r="D58" s="2849"/>
      <c r="E58" s="2850"/>
      <c r="G58" s="929" t="s">
        <v>706</v>
      </c>
      <c r="H58" s="157" t="s">
        <v>1519</v>
      </c>
    </row>
    <row r="59" spans="1:15" ht="49.5" customHeight="1">
      <c r="A59" s="474">
        <v>540</v>
      </c>
      <c r="B59" s="1366"/>
      <c r="C59" s="229"/>
      <c r="D59" s="229"/>
      <c r="E59" s="230"/>
      <c r="H59" s="157"/>
    </row>
    <row r="60" spans="1:15">
      <c r="A60" s="2844"/>
      <c r="B60" s="1819"/>
      <c r="C60" s="2845"/>
      <c r="D60" s="2845"/>
      <c r="E60" s="2846"/>
      <c r="H60" s="157"/>
    </row>
    <row r="61" spans="1:15">
      <c r="A61" s="1841">
        <f>+'2400'!A32:J32+1</f>
        <v>66</v>
      </c>
      <c r="B61" s="1842"/>
      <c r="C61" s="1842"/>
      <c r="D61" s="1842"/>
      <c r="E61" s="1843"/>
      <c r="H61" s="157"/>
    </row>
  </sheetData>
  <sheetProtection algorithmName="SHA-512" hashValue="Ib+u0RFES1NGh5yd88ohruT6Xir4n6NPzspFosYgWKV8347BkdMUSr9jZfA77k5I5b6QKS2Y+Lj7et8xUhoKZQ==" saltValue="QlCec7BLzKDXHCQ2Os6lMg==" spinCount="100000" sheet="1" objects="1" scenarios="1"/>
  <mergeCells count="24">
    <mergeCell ref="A1:C1"/>
    <mergeCell ref="A2:E2"/>
    <mergeCell ref="A3:E3"/>
    <mergeCell ref="A6:E6"/>
    <mergeCell ref="A7:E7"/>
    <mergeCell ref="A4:E4"/>
    <mergeCell ref="A5:E5"/>
    <mergeCell ref="A8:E8"/>
    <mergeCell ref="A30:E30"/>
    <mergeCell ref="A47:E47"/>
    <mergeCell ref="A52:E52"/>
    <mergeCell ref="A9:B10"/>
    <mergeCell ref="C9:C10"/>
    <mergeCell ref="D9:D10"/>
    <mergeCell ref="E9:E10"/>
    <mergeCell ref="B46:C46"/>
    <mergeCell ref="B51:C51"/>
    <mergeCell ref="G55:G57"/>
    <mergeCell ref="H55:H57"/>
    <mergeCell ref="A60:E60"/>
    <mergeCell ref="A61:E61"/>
    <mergeCell ref="A56:E56"/>
    <mergeCell ref="B57:C57"/>
    <mergeCell ref="B58:E58"/>
  </mergeCells>
  <printOptions horizontalCentered="1"/>
  <pageMargins left="0.39370078740157499" right="0.39370078740157499" top="0.59055118110236204" bottom="0.59055118110236204" header="0.31496062992126" footer="0.31496062992126"/>
  <pageSetup scale="69" orientation="portrait" r:id="rId1"/>
  <ignoredErrors>
    <ignoredError sqref="A12:A20 C11:E11"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34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3400-000001000000}">
            <xm:f>'\Coopératives\[Formulaire COOP_ 2015_VF_1.1.1.xlsx]Feuil1'!#REF!=0</xm:f>
            <x14:dxf>
              <font>
                <color theme="0"/>
              </font>
            </x14:dxf>
          </x14:cfRule>
          <xm:sqref>A6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euil50">
    <tabColor theme="9" tint="0.39997558519241921"/>
  </sheetPr>
  <dimension ref="A1:J46"/>
  <sheetViews>
    <sheetView zoomScale="90" zoomScaleNormal="90" workbookViewId="0">
      <selection activeCell="E16" sqref="E16"/>
    </sheetView>
  </sheetViews>
  <sheetFormatPr baseColWidth="10" defaultColWidth="0" defaultRowHeight="15" outlineLevelCol="2"/>
  <cols>
    <col min="1" max="1" width="6" style="964" customWidth="1"/>
    <col min="2" max="2" width="57.140625" style="929" customWidth="1"/>
    <col min="3" max="3" width="15.85546875" style="929" customWidth="1"/>
    <col min="4" max="4" width="12.140625" style="929" customWidth="1"/>
    <col min="5" max="5" width="19.28515625" style="929" customWidth="1"/>
    <col min="6" max="6" width="1.42578125" style="929" customWidth="1"/>
    <col min="7" max="7" width="45.85546875" style="929" hidden="1" customWidth="1" outlineLevel="2"/>
    <col min="8" max="8" width="49.140625" style="929" hidden="1" customWidth="1" outlineLevel="2"/>
    <col min="9" max="9" width="0" style="929" hidden="1" customWidth="1" collapsed="1"/>
    <col min="10" max="16384" width="11.42578125" style="929" hidden="1"/>
  </cols>
  <sheetData>
    <row r="1" spans="1:10" ht="24" customHeight="1">
      <c r="A1" s="1779" t="str">
        <f>Identification!A14</f>
        <v>QUÉBEC CHARTERED COMPANY</v>
      </c>
      <c r="B1" s="1780"/>
      <c r="C1" s="1780"/>
      <c r="D1" s="951"/>
      <c r="E1" s="232" t="str">
        <f>Identification!A15</f>
        <v>ANNUAL STATEMENT</v>
      </c>
    </row>
    <row r="2" spans="1:10">
      <c r="A2" s="2172" t="str">
        <f>IF(Langue=0,"ANNEXE "&amp;'T des M - T of C'!A65,"SCHEDULE "&amp;'T des M - T of C'!A65)</f>
        <v>SCHEDULE 2680.1</v>
      </c>
      <c r="B2" s="2173"/>
      <c r="C2" s="2173"/>
      <c r="D2" s="2173"/>
      <c r="E2" s="2174"/>
    </row>
    <row r="3" spans="1:10" ht="22.5" customHeight="1">
      <c r="A3" s="1940">
        <f>'300'!$A$3</f>
        <v>0</v>
      </c>
      <c r="B3" s="1941"/>
      <c r="C3" s="1941"/>
      <c r="D3" s="1941"/>
      <c r="E3" s="1942"/>
      <c r="F3" s="711"/>
      <c r="G3" s="711"/>
      <c r="H3" s="711"/>
      <c r="I3" s="711"/>
      <c r="J3" s="711"/>
    </row>
    <row r="4" spans="1:10" ht="22.5" customHeight="1">
      <c r="A4" s="1767" t="str">
        <f>UPPER('T des M - T of C'!B65)</f>
        <v>RESIDENT SHAREHOLDERS</v>
      </c>
      <c r="B4" s="1768"/>
      <c r="C4" s="1768"/>
      <c r="D4" s="1768"/>
      <c r="E4" s="1769"/>
    </row>
    <row r="5" spans="1:10" ht="22.5" customHeight="1">
      <c r="A5" s="2181" t="str">
        <f>IF(Langue=0,"au "&amp;Identification!J19,"As at "&amp;Identification!J19)</f>
        <v xml:space="preserve">As at </v>
      </c>
      <c r="B5" s="2182"/>
      <c r="C5" s="2182"/>
      <c r="D5" s="2182"/>
      <c r="E5" s="2183"/>
    </row>
    <row r="6" spans="1:10">
      <c r="A6" s="2088" t="str">
        <f>IF(Langue=0,G6,H6)</f>
        <v>($000)</v>
      </c>
      <c r="B6" s="2089"/>
      <c r="C6" s="2089"/>
      <c r="D6" s="2089"/>
      <c r="E6" s="2090"/>
      <c r="G6" s="929" t="s">
        <v>325</v>
      </c>
      <c r="H6" s="157" t="s">
        <v>970</v>
      </c>
    </row>
    <row r="7" spans="1:10" ht="11.25" customHeight="1">
      <c r="A7" s="2869"/>
      <c r="B7" s="2870"/>
      <c r="C7" s="2870"/>
      <c r="D7" s="2870"/>
      <c r="E7" s="2871"/>
      <c r="H7" s="157"/>
    </row>
    <row r="8" spans="1:10" ht="30" customHeight="1">
      <c r="A8" s="2866" t="str">
        <f>IF(Langue=0,G8,H8)</f>
        <v>Residents – Common Shares
Shareholders holding at least 10% of the company’s shares (name and address)</v>
      </c>
      <c r="B8" s="2859"/>
      <c r="C8" s="2859"/>
      <c r="D8" s="2859"/>
      <c r="E8" s="2860"/>
      <c r="G8" s="697" t="s">
        <v>711</v>
      </c>
      <c r="H8" s="1073" t="s">
        <v>2219</v>
      </c>
    </row>
    <row r="9" spans="1:10" ht="15" customHeight="1">
      <c r="A9" s="2160" t="s">
        <v>397</v>
      </c>
      <c r="B9" s="2095"/>
      <c r="C9" s="2872" t="str">
        <f>IF(Langue=0,G10,H10)</f>
        <v>Shares</v>
      </c>
      <c r="D9" s="2872"/>
      <c r="E9" s="2872"/>
      <c r="G9" s="950" t="s">
        <v>397</v>
      </c>
      <c r="H9" s="174" t="s">
        <v>397</v>
      </c>
    </row>
    <row r="10" spans="1:10" ht="37.5" customHeight="1">
      <c r="A10" s="2867"/>
      <c r="B10" s="2868"/>
      <c r="C10" s="1014" t="str">
        <f>IF(Langue=0,G11,H11)</f>
        <v>Number</v>
      </c>
      <c r="D10" s="1014" t="str">
        <f>IF(Langue=0,G12,H12)</f>
        <v>%</v>
      </c>
      <c r="E10" s="1014" t="str">
        <f>IF(Langue=0,G13,H13)</f>
        <v>Amount</v>
      </c>
      <c r="G10" s="928" t="s">
        <v>46</v>
      </c>
      <c r="H10" s="398" t="s">
        <v>1529</v>
      </c>
    </row>
    <row r="11" spans="1:10">
      <c r="A11" s="214"/>
      <c r="B11" s="462" t="s">
        <v>377</v>
      </c>
      <c r="C11" s="536" t="s">
        <v>376</v>
      </c>
      <c r="D11" s="536" t="s">
        <v>378</v>
      </c>
      <c r="E11" s="536" t="s">
        <v>379</v>
      </c>
      <c r="G11" s="928" t="s">
        <v>151</v>
      </c>
      <c r="H11" s="398" t="s">
        <v>1191</v>
      </c>
    </row>
    <row r="12" spans="1:10">
      <c r="A12" s="459" t="s">
        <v>385</v>
      </c>
      <c r="B12" s="1243"/>
      <c r="C12" s="1205"/>
      <c r="D12" s="1257"/>
      <c r="E12" s="1196"/>
      <c r="G12" s="928" t="s">
        <v>69</v>
      </c>
      <c r="H12" s="398" t="s">
        <v>69</v>
      </c>
    </row>
    <row r="13" spans="1:10">
      <c r="A13" s="459" t="s">
        <v>194</v>
      </c>
      <c r="B13" s="1243"/>
      <c r="C13" s="1205"/>
      <c r="D13" s="1257"/>
      <c r="E13" s="1196"/>
      <c r="G13" s="1019" t="s">
        <v>205</v>
      </c>
      <c r="H13" s="639" t="s">
        <v>1196</v>
      </c>
    </row>
    <row r="14" spans="1:10">
      <c r="A14" s="459" t="s">
        <v>195</v>
      </c>
      <c r="B14" s="1243"/>
      <c r="C14" s="1205"/>
      <c r="D14" s="1257"/>
      <c r="E14" s="1196"/>
      <c r="H14" s="157"/>
    </row>
    <row r="15" spans="1:10">
      <c r="A15" s="459" t="s">
        <v>200</v>
      </c>
      <c r="B15" s="1243"/>
      <c r="C15" s="1205"/>
      <c r="D15" s="1257"/>
      <c r="E15" s="1196"/>
      <c r="H15" s="157"/>
    </row>
    <row r="16" spans="1:10">
      <c r="A16" s="459" t="s">
        <v>347</v>
      </c>
      <c r="B16" s="1243"/>
      <c r="C16" s="1205"/>
      <c r="D16" s="1257"/>
      <c r="E16" s="1196"/>
      <c r="H16" s="157"/>
    </row>
    <row r="17" spans="1:8">
      <c r="A17" s="459" t="s">
        <v>181</v>
      </c>
      <c r="B17" s="1243"/>
      <c r="C17" s="1205"/>
      <c r="D17" s="1257"/>
      <c r="E17" s="1196"/>
      <c r="H17" s="157"/>
    </row>
    <row r="18" spans="1:8">
      <c r="A18" s="459" t="s">
        <v>188</v>
      </c>
      <c r="B18" s="1243"/>
      <c r="C18" s="1205"/>
      <c r="D18" s="1257"/>
      <c r="E18" s="1196"/>
      <c r="H18" s="157"/>
    </row>
    <row r="19" spans="1:8">
      <c r="A19" s="459" t="s">
        <v>191</v>
      </c>
      <c r="B19" s="1243"/>
      <c r="C19" s="1205"/>
      <c r="D19" s="1257"/>
      <c r="E19" s="1196"/>
      <c r="H19" s="157"/>
    </row>
    <row r="20" spans="1:8">
      <c r="A20" s="459" t="s">
        <v>396</v>
      </c>
      <c r="B20" s="1243"/>
      <c r="C20" s="1205"/>
      <c r="D20" s="1257"/>
      <c r="E20" s="1196"/>
      <c r="H20" s="157"/>
    </row>
    <row r="21" spans="1:8">
      <c r="A21" s="1016">
        <v>100</v>
      </c>
      <c r="B21" s="1243"/>
      <c r="C21" s="1205"/>
      <c r="D21" s="1257"/>
      <c r="E21" s="1196"/>
      <c r="H21" s="157"/>
    </row>
    <row r="22" spans="1:8">
      <c r="A22" s="1016">
        <v>110</v>
      </c>
      <c r="B22" s="1246"/>
      <c r="C22" s="1211"/>
      <c r="D22" s="1260"/>
      <c r="E22" s="1212"/>
      <c r="H22" s="157"/>
    </row>
    <row r="23" spans="1:8" ht="15" customHeight="1">
      <c r="A23" s="123"/>
      <c r="B23" s="2856" t="str">
        <f>IF(Langue=0,G23,H23)</f>
        <v>Other shareholders (number)</v>
      </c>
      <c r="C23" s="1797"/>
      <c r="D23" s="1797"/>
      <c r="E23" s="2857"/>
      <c r="G23" s="929" t="s">
        <v>115</v>
      </c>
      <c r="H23" s="157" t="s">
        <v>1530</v>
      </c>
    </row>
    <row r="24" spans="1:8">
      <c r="A24" s="1016">
        <v>130</v>
      </c>
      <c r="B24" s="1246"/>
      <c r="C24" s="1205"/>
      <c r="D24" s="1257"/>
      <c r="E24" s="1196"/>
      <c r="H24" s="157"/>
    </row>
    <row r="25" spans="1:8" ht="22.5" customHeight="1">
      <c r="A25" s="266" t="s">
        <v>561</v>
      </c>
      <c r="B25" s="981" t="s">
        <v>80</v>
      </c>
      <c r="C25" s="1219">
        <f>SUM(C12:C22,C24)</f>
        <v>0</v>
      </c>
      <c r="D25" s="1367">
        <f>SUM(D12:D22,D24)</f>
        <v>0</v>
      </c>
      <c r="E25" s="1102">
        <f>SUM(E12:E22,E24)</f>
        <v>0</v>
      </c>
      <c r="H25" s="157"/>
    </row>
    <row r="26" spans="1:8" ht="11.25" customHeight="1">
      <c r="A26" s="2844"/>
      <c r="B26" s="2845"/>
      <c r="C26" s="1819"/>
      <c r="D26" s="1819"/>
      <c r="E26" s="1820"/>
      <c r="H26" s="157"/>
    </row>
    <row r="27" spans="1:8" ht="30" customHeight="1">
      <c r="A27" s="2858" t="str">
        <f>IF(Langue=0,G27,H27)</f>
        <v>Residents - Preferred Shares
Shareholders holding at least 10% of the company’s shares (name and address)</v>
      </c>
      <c r="B27" s="2859"/>
      <c r="C27" s="2859"/>
      <c r="D27" s="2859"/>
      <c r="E27" s="2860"/>
      <c r="G27" s="14" t="s">
        <v>712</v>
      </c>
      <c r="H27" s="2865" t="s">
        <v>2218</v>
      </c>
    </row>
    <row r="28" spans="1:8" ht="15" customHeight="1">
      <c r="A28" s="2610" t="str">
        <f>A9</f>
        <v>DESCRIPTION</v>
      </c>
      <c r="B28" s="2861"/>
      <c r="C28" s="2864" t="str">
        <f>C9</f>
        <v>Shares</v>
      </c>
      <c r="D28" s="2864"/>
      <c r="E28" s="2864"/>
      <c r="G28" s="14"/>
      <c r="H28" s="2084"/>
    </row>
    <row r="29" spans="1:8" ht="32.25" customHeight="1">
      <c r="A29" s="2862"/>
      <c r="B29" s="2863"/>
      <c r="C29" s="918" t="str">
        <f>C10</f>
        <v>Number</v>
      </c>
      <c r="D29" s="919" t="str">
        <f>D10</f>
        <v>%</v>
      </c>
      <c r="E29" s="920" t="str">
        <f>E10</f>
        <v>Amount</v>
      </c>
      <c r="G29" s="14"/>
      <c r="H29" s="2084"/>
    </row>
    <row r="30" spans="1:8">
      <c r="A30" s="214"/>
      <c r="B30" s="462" t="s">
        <v>377</v>
      </c>
      <c r="C30" s="536" t="s">
        <v>376</v>
      </c>
      <c r="D30" s="536" t="s">
        <v>378</v>
      </c>
      <c r="E30" s="536" t="s">
        <v>379</v>
      </c>
      <c r="H30" s="157"/>
    </row>
    <row r="31" spans="1:8">
      <c r="A31" s="475" t="s">
        <v>660</v>
      </c>
      <c r="B31" s="1243"/>
      <c r="C31" s="1205"/>
      <c r="D31" s="1257"/>
      <c r="E31" s="1196"/>
      <c r="H31" s="157"/>
    </row>
    <row r="32" spans="1:8">
      <c r="A32" s="1016">
        <v>210</v>
      </c>
      <c r="B32" s="1243"/>
      <c r="C32" s="1205"/>
      <c r="D32" s="1257"/>
      <c r="E32" s="1196"/>
      <c r="H32" s="157"/>
    </row>
    <row r="33" spans="1:8">
      <c r="A33" s="1016">
        <v>220</v>
      </c>
      <c r="B33" s="1243"/>
      <c r="C33" s="1205"/>
      <c r="D33" s="1257"/>
      <c r="E33" s="1196"/>
      <c r="H33" s="157"/>
    </row>
    <row r="34" spans="1:8">
      <c r="A34" s="1016">
        <v>230</v>
      </c>
      <c r="B34" s="1243"/>
      <c r="C34" s="1205"/>
      <c r="D34" s="1257"/>
      <c r="E34" s="1196"/>
      <c r="H34" s="157"/>
    </row>
    <row r="35" spans="1:8" ht="15.75" customHeight="1">
      <c r="A35" s="1016">
        <v>240</v>
      </c>
      <c r="B35" s="1243"/>
      <c r="C35" s="1205"/>
      <c r="D35" s="1257"/>
      <c r="E35" s="1196"/>
      <c r="H35" s="157"/>
    </row>
    <row r="36" spans="1:8">
      <c r="A36" s="1016">
        <v>250</v>
      </c>
      <c r="B36" s="1243"/>
      <c r="C36" s="1205"/>
      <c r="D36" s="1257"/>
      <c r="E36" s="1196"/>
      <c r="H36" s="157"/>
    </row>
    <row r="37" spans="1:8">
      <c r="A37" s="1016">
        <v>260</v>
      </c>
      <c r="B37" s="1246"/>
      <c r="C37" s="1211"/>
      <c r="D37" s="1260"/>
      <c r="E37" s="1212"/>
      <c r="H37" s="157"/>
    </row>
    <row r="38" spans="1:8">
      <c r="A38" s="123"/>
      <c r="B38" s="2856" t="str">
        <f>IF(Langue=0,G38,H38)</f>
        <v>Other shareholders (number)</v>
      </c>
      <c r="C38" s="1797"/>
      <c r="D38" s="1797"/>
      <c r="E38" s="2857"/>
      <c r="G38" s="929" t="s">
        <v>115</v>
      </c>
      <c r="H38" s="157" t="s">
        <v>1530</v>
      </c>
    </row>
    <row r="39" spans="1:8">
      <c r="A39" s="1016">
        <v>280</v>
      </c>
      <c r="B39" s="1246"/>
      <c r="C39" s="1205"/>
      <c r="D39" s="1257"/>
      <c r="E39" s="1196"/>
      <c r="H39" s="157"/>
    </row>
    <row r="40" spans="1:8" ht="22.5" customHeight="1">
      <c r="A40" s="123">
        <v>299</v>
      </c>
      <c r="B40" s="981" t="s">
        <v>80</v>
      </c>
      <c r="C40" s="1219">
        <f>SUM(C31:C37,C39)</f>
        <v>0</v>
      </c>
      <c r="D40" s="1367">
        <f>SUM(D28:D37,D39)</f>
        <v>0</v>
      </c>
      <c r="E40" s="1102">
        <f>SUM(E31:E37,E39)</f>
        <v>0</v>
      </c>
      <c r="H40" s="157"/>
    </row>
    <row r="41" spans="1:8">
      <c r="A41" s="2297"/>
      <c r="B41" s="2298"/>
      <c r="C41" s="2299"/>
      <c r="D41" s="2299"/>
      <c r="E41" s="2300"/>
    </row>
    <row r="42" spans="1:8">
      <c r="A42" s="2301"/>
      <c r="B42" s="2299"/>
      <c r="C42" s="2299"/>
      <c r="D42" s="2299"/>
      <c r="E42" s="2300"/>
    </row>
    <row r="43" spans="1:8">
      <c r="A43" s="2301"/>
      <c r="B43" s="2299"/>
      <c r="C43" s="2299"/>
      <c r="D43" s="2299"/>
      <c r="E43" s="2300"/>
    </row>
    <row r="44" spans="1:8">
      <c r="A44" s="2301"/>
      <c r="B44" s="2299"/>
      <c r="C44" s="2299"/>
      <c r="D44" s="2299"/>
      <c r="E44" s="2300"/>
    </row>
    <row r="45" spans="1:8">
      <c r="A45" s="2301"/>
      <c r="B45" s="2299"/>
      <c r="C45" s="2299"/>
      <c r="D45" s="2299"/>
      <c r="E45" s="2300"/>
    </row>
    <row r="46" spans="1:8">
      <c r="A46" s="2478">
        <f>+'2680'!A61:E61+1</f>
        <v>67</v>
      </c>
      <c r="B46" s="2195"/>
      <c r="C46" s="2195"/>
      <c r="D46" s="2195"/>
      <c r="E46" s="2196"/>
    </row>
  </sheetData>
  <sheetProtection algorithmName="SHA-512" hashValue="T0qBSq0ZoF96OoyaJ75L3UHUlB8vX0jFF5l3P0Q6aGmQqD8DEjc7xOXfY7e+baIwZTIGpEEF+uj0qTmINH6hfw==" saltValue="GkcE6uaBAW7GLlUyoYMp4A==" spinCount="100000" sheet="1" objects="1" scenarios="1"/>
  <mergeCells count="21">
    <mergeCell ref="G27:G29"/>
    <mergeCell ref="H27:H29"/>
    <mergeCell ref="A1:C1"/>
    <mergeCell ref="A8:E8"/>
    <mergeCell ref="A9:B10"/>
    <mergeCell ref="A26:E26"/>
    <mergeCell ref="A2:E2"/>
    <mergeCell ref="A3:E3"/>
    <mergeCell ref="A6:E6"/>
    <mergeCell ref="A7:E7"/>
    <mergeCell ref="A4:E4"/>
    <mergeCell ref="C9:E9"/>
    <mergeCell ref="A5:E5"/>
    <mergeCell ref="A41:E42"/>
    <mergeCell ref="A43:E45"/>
    <mergeCell ref="A46:E46"/>
    <mergeCell ref="B38:E38"/>
    <mergeCell ref="B23:E23"/>
    <mergeCell ref="A27:E27"/>
    <mergeCell ref="A28:B29"/>
    <mergeCell ref="C28:E28"/>
  </mergeCells>
  <dataValidations count="3">
    <dataValidation type="decimal" operator="lessThanOrEqual" allowBlank="1" showInputMessage="1" showErrorMessage="1" error="La participation totale ne peut excéder 100%" sqref="D24" xr:uid="{00000000-0002-0000-3500-000000000000}">
      <formula1>1</formula1>
    </dataValidation>
    <dataValidation type="decimal" operator="lessThanOrEqual" allowBlank="1" showInputMessage="1" showErrorMessage="1" sqref="D40" xr:uid="{00000000-0002-0000-3500-000001000000}">
      <formula1>1</formula1>
    </dataValidation>
    <dataValidation type="decimal" operator="lessThanOrEqual" allowBlank="1" showInputMessage="1" sqref="D25" xr:uid="{00000000-0002-0000-3500-000002000000}">
      <formula1>1</formula1>
    </dataValidation>
  </dataValidations>
  <printOptions horizontalCentered="1"/>
  <pageMargins left="0.39370078740157499" right="0.39370078740157499" top="1.11555118110236" bottom="0.59055118110236204" header="0.31496062992126" footer="0.31496062992126"/>
  <pageSetup scale="76" orientation="portrait" r:id="rId1"/>
  <ignoredErrors>
    <ignoredError sqref="A12:A20 C11:E11 C30:E3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35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3500-000001000000}">
            <xm:f>'\Coopératives\[Formulaire COOP_ 2015_VF_1.1.1.xlsx]Feuil1'!#REF!=0</xm:f>
            <x14:dxf>
              <font>
                <color theme="0"/>
              </font>
            </x14:dxf>
          </x14:cfRule>
          <xm:sqref>A6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euil51">
    <tabColor theme="9" tint="0.39997558519241921"/>
  </sheetPr>
  <dimension ref="A1:J46"/>
  <sheetViews>
    <sheetView zoomScale="90" zoomScaleNormal="90" workbookViewId="0">
      <selection activeCell="D17" sqref="D17"/>
    </sheetView>
  </sheetViews>
  <sheetFormatPr baseColWidth="10" defaultColWidth="0" defaultRowHeight="15" outlineLevelCol="2"/>
  <cols>
    <col min="1" max="1" width="6" style="964" customWidth="1"/>
    <col min="2" max="2" width="57.140625" style="929" customWidth="1"/>
    <col min="3" max="3" width="16" style="929" customWidth="1"/>
    <col min="4" max="4" width="12.140625" style="929" customWidth="1"/>
    <col min="5" max="5" width="19.28515625" style="929" customWidth="1"/>
    <col min="6" max="6" width="1.42578125" style="929" customWidth="1"/>
    <col min="7" max="7" width="39" style="929" hidden="1" customWidth="1" outlineLevel="2"/>
    <col min="8" max="8" width="51.5703125" style="929" hidden="1" customWidth="1" outlineLevel="2"/>
    <col min="9" max="9" width="0" style="929" hidden="1" customWidth="1" collapsed="1"/>
    <col min="10" max="16384" width="11.42578125" style="929" hidden="1"/>
  </cols>
  <sheetData>
    <row r="1" spans="1:10" ht="24" customHeight="1">
      <c r="A1" s="1779" t="str">
        <f>Identification!A14</f>
        <v>QUÉBEC CHARTERED COMPANY</v>
      </c>
      <c r="B1" s="1780"/>
      <c r="C1" s="1780"/>
      <c r="D1" s="951"/>
      <c r="E1" s="232" t="str">
        <f>Identification!A15</f>
        <v>ANNUAL STATEMENT</v>
      </c>
    </row>
    <row r="2" spans="1:10">
      <c r="A2" s="2172" t="str">
        <f>IF(Langue=0,"ANNEXE "&amp;'T des M - T of C'!A66,"SCHEDULE "&amp;'T des M - T of C'!A66)</f>
        <v>SCHEDULE 2680.2</v>
      </c>
      <c r="B2" s="2173"/>
      <c r="C2" s="2173"/>
      <c r="D2" s="2173"/>
      <c r="E2" s="2174"/>
    </row>
    <row r="3" spans="1:10" ht="22.5" customHeight="1">
      <c r="A3" s="1940">
        <f>'300'!$A$3</f>
        <v>0</v>
      </c>
      <c r="B3" s="1941"/>
      <c r="C3" s="1941"/>
      <c r="D3" s="1941"/>
      <c r="E3" s="1942"/>
      <c r="F3" s="711"/>
      <c r="G3" s="711"/>
      <c r="H3" s="711"/>
      <c r="I3" s="711"/>
      <c r="J3" s="711"/>
    </row>
    <row r="4" spans="1:10" ht="22.5" customHeight="1">
      <c r="A4" s="1767" t="str">
        <f>UPPER('T des M - T of C'!B66)</f>
        <v>NON-RESIDENT SHAREHOLDERS</v>
      </c>
      <c r="B4" s="1768"/>
      <c r="C4" s="1768"/>
      <c r="D4" s="1768"/>
      <c r="E4" s="1769"/>
    </row>
    <row r="5" spans="1:10" ht="22.5" customHeight="1">
      <c r="A5" s="2181" t="str">
        <f>IF(Langue=0,"au "&amp;Identification!J19,"As at "&amp;Identification!J19)</f>
        <v xml:space="preserve">As at </v>
      </c>
      <c r="B5" s="2182"/>
      <c r="C5" s="2182"/>
      <c r="D5" s="2182"/>
      <c r="E5" s="2183"/>
    </row>
    <row r="6" spans="1:10">
      <c r="A6" s="2088" t="str">
        <f>IF(Langue=0,G6,H6)</f>
        <v>($000)</v>
      </c>
      <c r="B6" s="2089"/>
      <c r="C6" s="2089"/>
      <c r="D6" s="2089"/>
      <c r="E6" s="2090"/>
      <c r="G6" s="929" t="s">
        <v>325</v>
      </c>
      <c r="H6" s="157" t="s">
        <v>970</v>
      </c>
    </row>
    <row r="7" spans="1:10" ht="11.25" customHeight="1">
      <c r="A7" s="2869"/>
      <c r="B7" s="2870"/>
      <c r="C7" s="2870"/>
      <c r="D7" s="2870"/>
      <c r="E7" s="2871"/>
      <c r="G7" s="14" t="s">
        <v>713</v>
      </c>
      <c r="H7" s="2873" t="s">
        <v>2220</v>
      </c>
    </row>
    <row r="8" spans="1:10" ht="30" customHeight="1">
      <c r="A8" s="2866" t="str">
        <f>IF(Langue=0,G7,H7)</f>
        <v>Non-Residents - Common Shares 
Shareholders holding at least 10% of the company’s shares (name and address)</v>
      </c>
      <c r="B8" s="2859"/>
      <c r="C8" s="2859"/>
      <c r="D8" s="2859"/>
      <c r="E8" s="2860"/>
      <c r="G8" s="14"/>
      <c r="H8" s="2084"/>
    </row>
    <row r="9" spans="1:10" ht="15" customHeight="1">
      <c r="A9" s="2160" t="s">
        <v>397</v>
      </c>
      <c r="B9" s="2095"/>
      <c r="C9" s="2872" t="str">
        <f>IF(Langue=0,G11,H11)</f>
        <v>Shares</v>
      </c>
      <c r="D9" s="2872"/>
      <c r="E9" s="2872"/>
      <c r="G9" s="14"/>
      <c r="H9" s="2084"/>
    </row>
    <row r="10" spans="1:10" ht="30" customHeight="1">
      <c r="A10" s="2867"/>
      <c r="B10" s="2868"/>
      <c r="C10" s="1014" t="str">
        <f>IF(Langue=0,G12,H12)</f>
        <v>Number</v>
      </c>
      <c r="D10" s="1014" t="str">
        <f>IF(Langue=0,G13,H13)</f>
        <v>%</v>
      </c>
      <c r="E10" s="1014" t="str">
        <f>IF(Langue=0,G14,H14)</f>
        <v>Amount</v>
      </c>
      <c r="G10" s="950" t="s">
        <v>397</v>
      </c>
      <c r="H10" s="174" t="s">
        <v>397</v>
      </c>
    </row>
    <row r="11" spans="1:10">
      <c r="A11" s="214"/>
      <c r="B11" s="462" t="s">
        <v>377</v>
      </c>
      <c r="C11" s="536" t="s">
        <v>376</v>
      </c>
      <c r="D11" s="536" t="s">
        <v>378</v>
      </c>
      <c r="E11" s="536" t="s">
        <v>379</v>
      </c>
      <c r="G11" s="928" t="s">
        <v>46</v>
      </c>
      <c r="H11" s="398" t="s">
        <v>1529</v>
      </c>
    </row>
    <row r="12" spans="1:10">
      <c r="A12" s="459" t="s">
        <v>385</v>
      </c>
      <c r="B12" s="1243"/>
      <c r="C12" s="1205"/>
      <c r="D12" s="1257"/>
      <c r="E12" s="1196"/>
      <c r="G12" s="928" t="s">
        <v>151</v>
      </c>
      <c r="H12" s="398" t="s">
        <v>1191</v>
      </c>
    </row>
    <row r="13" spans="1:10">
      <c r="A13" s="459" t="s">
        <v>194</v>
      </c>
      <c r="B13" s="1243"/>
      <c r="C13" s="1205"/>
      <c r="D13" s="1257"/>
      <c r="E13" s="1196"/>
      <c r="G13" s="928" t="s">
        <v>69</v>
      </c>
      <c r="H13" s="398" t="s">
        <v>69</v>
      </c>
    </row>
    <row r="14" spans="1:10">
      <c r="A14" s="459" t="s">
        <v>195</v>
      </c>
      <c r="B14" s="1243"/>
      <c r="C14" s="1205"/>
      <c r="D14" s="1257"/>
      <c r="E14" s="1196"/>
      <c r="G14" s="1019" t="s">
        <v>205</v>
      </c>
      <c r="H14" s="639" t="s">
        <v>1196</v>
      </c>
    </row>
    <row r="15" spans="1:10">
      <c r="A15" s="459" t="s">
        <v>200</v>
      </c>
      <c r="B15" s="1243"/>
      <c r="C15" s="1205"/>
      <c r="D15" s="1257"/>
      <c r="E15" s="1196"/>
      <c r="H15" s="157"/>
    </row>
    <row r="16" spans="1:10">
      <c r="A16" s="459" t="s">
        <v>347</v>
      </c>
      <c r="B16" s="1243"/>
      <c r="C16" s="1205"/>
      <c r="D16" s="1257"/>
      <c r="E16" s="1196"/>
      <c r="H16" s="157"/>
    </row>
    <row r="17" spans="1:8">
      <c r="A17" s="459" t="s">
        <v>181</v>
      </c>
      <c r="B17" s="1243"/>
      <c r="C17" s="1205"/>
      <c r="D17" s="1257"/>
      <c r="E17" s="1196"/>
      <c r="H17" s="157"/>
    </row>
    <row r="18" spans="1:8">
      <c r="A18" s="459" t="s">
        <v>188</v>
      </c>
      <c r="B18" s="1243"/>
      <c r="C18" s="1205"/>
      <c r="D18" s="1257"/>
      <c r="E18" s="1196"/>
      <c r="H18" s="157"/>
    </row>
    <row r="19" spans="1:8">
      <c r="A19" s="459" t="s">
        <v>191</v>
      </c>
      <c r="B19" s="1243"/>
      <c r="C19" s="1205"/>
      <c r="D19" s="1257"/>
      <c r="E19" s="1196"/>
      <c r="H19" s="157"/>
    </row>
    <row r="20" spans="1:8">
      <c r="A20" s="459" t="s">
        <v>396</v>
      </c>
      <c r="B20" s="1243"/>
      <c r="C20" s="1205"/>
      <c r="D20" s="1257"/>
      <c r="E20" s="1196"/>
      <c r="H20" s="157"/>
    </row>
    <row r="21" spans="1:8">
      <c r="A21" s="1016">
        <v>100</v>
      </c>
      <c r="B21" s="1243"/>
      <c r="C21" s="1205"/>
      <c r="D21" s="1257"/>
      <c r="E21" s="1196"/>
      <c r="H21" s="157"/>
    </row>
    <row r="22" spans="1:8">
      <c r="A22" s="1016">
        <v>110</v>
      </c>
      <c r="B22" s="1246"/>
      <c r="C22" s="1211"/>
      <c r="D22" s="1260"/>
      <c r="E22" s="1212"/>
      <c r="H22" s="157"/>
    </row>
    <row r="23" spans="1:8" ht="15" customHeight="1">
      <c r="A23" s="123"/>
      <c r="B23" s="2856" t="str">
        <f>IF(Langue=0,G23,H23)</f>
        <v>Other shareholders (number)</v>
      </c>
      <c r="C23" s="1797"/>
      <c r="D23" s="1797"/>
      <c r="E23" s="2857"/>
      <c r="G23" s="929" t="s">
        <v>115</v>
      </c>
      <c r="H23" s="157" t="s">
        <v>1530</v>
      </c>
    </row>
    <row r="24" spans="1:8">
      <c r="A24" s="1016">
        <v>130</v>
      </c>
      <c r="B24" s="1246"/>
      <c r="C24" s="1205"/>
      <c r="D24" s="1257"/>
      <c r="E24" s="1196"/>
      <c r="H24" s="157"/>
    </row>
    <row r="25" spans="1:8" ht="22.5" customHeight="1">
      <c r="A25" s="266" t="s">
        <v>561</v>
      </c>
      <c r="B25" s="981" t="s">
        <v>80</v>
      </c>
      <c r="C25" s="1219">
        <f>SUM(C12:C22,C24)</f>
        <v>0</v>
      </c>
      <c r="D25" s="1367">
        <f>SUM(D12:D22,D24)</f>
        <v>0</v>
      </c>
      <c r="E25" s="1102">
        <f>SUM(E12:E22,E24)</f>
        <v>0</v>
      </c>
      <c r="H25" s="157"/>
    </row>
    <row r="26" spans="1:8" ht="11.25" customHeight="1">
      <c r="A26" s="2844"/>
      <c r="B26" s="2845"/>
      <c r="C26" s="1819"/>
      <c r="D26" s="1819"/>
      <c r="E26" s="1820"/>
      <c r="H26" s="157"/>
    </row>
    <row r="27" spans="1:8" ht="30" customHeight="1">
      <c r="A27" s="2858" t="str">
        <f>IF(Langue=0,G27,H27)</f>
        <v>Non-Residents - Preferred Shares
Shareholders holding at least 10% of the company’s shares (name and address)</v>
      </c>
      <c r="B27" s="2859"/>
      <c r="C27" s="2859"/>
      <c r="D27" s="2859"/>
      <c r="E27" s="2860"/>
      <c r="G27" s="2874" t="s">
        <v>714</v>
      </c>
      <c r="H27" s="2865" t="s">
        <v>2221</v>
      </c>
    </row>
    <row r="28" spans="1:8" ht="15" customHeight="1">
      <c r="A28" s="2160" t="s">
        <v>397</v>
      </c>
      <c r="B28" s="2095"/>
      <c r="C28" s="2864" t="str">
        <f>C9</f>
        <v>Shares</v>
      </c>
      <c r="D28" s="2864"/>
      <c r="E28" s="2864"/>
      <c r="G28" s="2874"/>
      <c r="H28" s="2865"/>
    </row>
    <row r="29" spans="1:8" ht="30" customHeight="1">
      <c r="A29" s="2867"/>
      <c r="B29" s="2868"/>
      <c r="C29" s="918" t="str">
        <f>C10</f>
        <v>Number</v>
      </c>
      <c r="D29" s="921" t="str">
        <f>D10</f>
        <v>%</v>
      </c>
      <c r="E29" s="920" t="str">
        <f>E10</f>
        <v>Amount</v>
      </c>
      <c r="G29" s="2874"/>
      <c r="H29" s="2865"/>
    </row>
    <row r="30" spans="1:8">
      <c r="A30" s="214"/>
      <c r="B30" s="462" t="s">
        <v>377</v>
      </c>
      <c r="C30" s="536" t="s">
        <v>376</v>
      </c>
      <c r="D30" s="536" t="s">
        <v>378</v>
      </c>
      <c r="E30" s="536" t="s">
        <v>379</v>
      </c>
      <c r="H30" s="157"/>
    </row>
    <row r="31" spans="1:8">
      <c r="A31" s="475" t="s">
        <v>660</v>
      </c>
      <c r="B31" s="1243"/>
      <c r="C31" s="1205"/>
      <c r="D31" s="1257"/>
      <c r="E31" s="1196"/>
      <c r="H31" s="157"/>
    </row>
    <row r="32" spans="1:8">
      <c r="A32" s="1016">
        <v>210</v>
      </c>
      <c r="B32" s="1243"/>
      <c r="C32" s="1205"/>
      <c r="D32" s="1257"/>
      <c r="E32" s="1196"/>
      <c r="H32" s="157"/>
    </row>
    <row r="33" spans="1:8">
      <c r="A33" s="1016">
        <v>220</v>
      </c>
      <c r="B33" s="1243"/>
      <c r="C33" s="1205"/>
      <c r="D33" s="1257"/>
      <c r="E33" s="1196"/>
      <c r="H33" s="157"/>
    </row>
    <row r="34" spans="1:8">
      <c r="A34" s="1016">
        <v>230</v>
      </c>
      <c r="B34" s="1243"/>
      <c r="C34" s="1205"/>
      <c r="D34" s="1257"/>
      <c r="E34" s="1196"/>
      <c r="H34" s="157"/>
    </row>
    <row r="35" spans="1:8" ht="15.75" customHeight="1">
      <c r="A35" s="1016">
        <v>240</v>
      </c>
      <c r="B35" s="1243"/>
      <c r="C35" s="1205"/>
      <c r="D35" s="1257"/>
      <c r="E35" s="1196"/>
      <c r="H35" s="157"/>
    </row>
    <row r="36" spans="1:8">
      <c r="A36" s="1016">
        <v>250</v>
      </c>
      <c r="B36" s="1243"/>
      <c r="C36" s="1205"/>
      <c r="D36" s="1257"/>
      <c r="E36" s="1196"/>
      <c r="H36" s="157"/>
    </row>
    <row r="37" spans="1:8">
      <c r="A37" s="1016">
        <v>260</v>
      </c>
      <c r="B37" s="1246"/>
      <c r="C37" s="1211"/>
      <c r="D37" s="1260"/>
      <c r="E37" s="1212"/>
      <c r="H37" s="157"/>
    </row>
    <row r="38" spans="1:8">
      <c r="A38" s="123"/>
      <c r="B38" s="2856" t="str">
        <f>IF(Langue=0,G38,H38)</f>
        <v>Other shareholders (number)</v>
      </c>
      <c r="C38" s="1797"/>
      <c r="D38" s="1797"/>
      <c r="E38" s="2857"/>
      <c r="G38" s="929" t="s">
        <v>115</v>
      </c>
      <c r="H38" s="157" t="s">
        <v>1530</v>
      </c>
    </row>
    <row r="39" spans="1:8">
      <c r="A39" s="1016">
        <v>280</v>
      </c>
      <c r="B39" s="1246"/>
      <c r="C39" s="1205"/>
      <c r="D39" s="1257"/>
      <c r="E39" s="1196"/>
    </row>
    <row r="40" spans="1:8" ht="22.5" customHeight="1">
      <c r="A40" s="123">
        <v>299</v>
      </c>
      <c r="B40" s="981" t="s">
        <v>80</v>
      </c>
      <c r="C40" s="1219">
        <f>SUM(C31:C37,C39)</f>
        <v>0</v>
      </c>
      <c r="D40" s="1367">
        <f>SUM(D31:D37,D39)</f>
        <v>0</v>
      </c>
      <c r="E40" s="1102">
        <f>SUM(E31:E37,E39)</f>
        <v>0</v>
      </c>
    </row>
    <row r="41" spans="1:8">
      <c r="A41" s="2297"/>
      <c r="B41" s="2298"/>
      <c r="C41" s="2299"/>
      <c r="D41" s="2299"/>
      <c r="E41" s="2300"/>
    </row>
    <row r="42" spans="1:8">
      <c r="A42" s="2301"/>
      <c r="B42" s="2299"/>
      <c r="C42" s="2299"/>
      <c r="D42" s="2299"/>
      <c r="E42" s="2300"/>
    </row>
    <row r="43" spans="1:8">
      <c r="A43" s="2301"/>
      <c r="B43" s="2299"/>
      <c r="C43" s="2299"/>
      <c r="D43" s="2299"/>
      <c r="E43" s="2300"/>
    </row>
    <row r="44" spans="1:8">
      <c r="A44" s="2301"/>
      <c r="B44" s="2299"/>
      <c r="C44" s="2299"/>
      <c r="D44" s="2299"/>
      <c r="E44" s="2300"/>
    </row>
    <row r="45" spans="1:8">
      <c r="A45" s="2301"/>
      <c r="B45" s="2299"/>
      <c r="C45" s="2299"/>
      <c r="D45" s="2299"/>
      <c r="E45" s="2300"/>
    </row>
    <row r="46" spans="1:8">
      <c r="A46" s="2478">
        <f>+'2680.1'!A46:E46+1</f>
        <v>68</v>
      </c>
      <c r="B46" s="2195"/>
      <c r="C46" s="2195"/>
      <c r="D46" s="2195"/>
      <c r="E46" s="2196"/>
    </row>
  </sheetData>
  <sheetProtection algorithmName="SHA-512" hashValue="9KqP3bVz/5Xe2s8qMyOr4pbMZRzy3ojFIvYTr8wJabu6hh2qZcYT054G8yzZZ2zTacrryWxnvLHWYqJSR3+pSA==" saltValue="qAQSfAQYJjk/rpDhy+lKyg==" spinCount="100000" sheet="1" objects="1" scenarios="1"/>
  <mergeCells count="23">
    <mergeCell ref="G7:G9"/>
    <mergeCell ref="H7:H9"/>
    <mergeCell ref="H27:H29"/>
    <mergeCell ref="G27:G29"/>
    <mergeCell ref="A7:E7"/>
    <mergeCell ref="A8:E8"/>
    <mergeCell ref="A9:B10"/>
    <mergeCell ref="C9:E9"/>
    <mergeCell ref="B23:E23"/>
    <mergeCell ref="A27:E27"/>
    <mergeCell ref="A28:B29"/>
    <mergeCell ref="C28:E28"/>
    <mergeCell ref="A26:E26"/>
    <mergeCell ref="A41:E42"/>
    <mergeCell ref="A43:E45"/>
    <mergeCell ref="A46:E46"/>
    <mergeCell ref="B38:E38"/>
    <mergeCell ref="A1:C1"/>
    <mergeCell ref="A6:E6"/>
    <mergeCell ref="A2:E2"/>
    <mergeCell ref="A3:E3"/>
    <mergeCell ref="A4:E4"/>
    <mergeCell ref="A5:E5"/>
  </mergeCells>
  <printOptions horizontalCentered="1"/>
  <pageMargins left="0.39370078740157499" right="0.39370078740157499" top="1.11555118110236" bottom="0.59055118110236204" header="0.31496062992126" footer="0.31496062992126"/>
  <pageSetup scale="76" orientation="portrait" r:id="rId1"/>
  <ignoredErrors>
    <ignoredError sqref="A12:A20 C30 C11:E11 E30"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36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3600-000001000000}">
            <xm:f>'\Coopératives\[Formulaire COOP_ 2015_VF_1.1.1.xlsx]Feuil1'!#REF!=0</xm:f>
            <x14:dxf>
              <font>
                <color theme="0"/>
              </font>
            </x14:dxf>
          </x14:cfRule>
          <xm:sqref>A6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euil52">
    <tabColor theme="8"/>
  </sheetPr>
  <dimension ref="A1:K47"/>
  <sheetViews>
    <sheetView zoomScale="90" zoomScaleNormal="90" workbookViewId="0">
      <selection activeCell="C29" sqref="C29"/>
    </sheetView>
  </sheetViews>
  <sheetFormatPr baseColWidth="10" defaultColWidth="0" defaultRowHeight="15" outlineLevelCol="1"/>
  <cols>
    <col min="1" max="1" width="63.5703125" style="979" customWidth="1"/>
    <col min="2" max="2" width="11.5703125" style="979" customWidth="1"/>
    <col min="3" max="3" width="23.5703125" style="979" customWidth="1"/>
    <col min="4" max="4" width="1.42578125" style="979" customWidth="1"/>
    <col min="5" max="5" width="61.28515625" style="929" hidden="1" customWidth="1" outlineLevel="1"/>
    <col min="6" max="6" width="53.42578125" style="929" hidden="1" customWidth="1" outlineLevel="1"/>
    <col min="7" max="7" width="11.42578125" style="929" hidden="1" customWidth="1" collapsed="1"/>
    <col min="8" max="9" width="30.5703125" style="929" hidden="1" customWidth="1"/>
    <col min="10" max="10" width="0" style="929" hidden="1" customWidth="1"/>
    <col min="11" max="11" width="0" style="979" hidden="1" customWidth="1"/>
    <col min="12" max="16384" width="11.42578125" style="979" hidden="1"/>
  </cols>
  <sheetData>
    <row r="1" spans="1:10" ht="24" customHeight="1">
      <c r="A1" s="959" t="str">
        <f>Identification!A14</f>
        <v>QUÉBEC CHARTERED COMPANY</v>
      </c>
      <c r="B1" s="951"/>
      <c r="C1" s="232" t="str">
        <f>Identification!A15</f>
        <v>ANNUAL STATEMENT</v>
      </c>
    </row>
    <row r="2" spans="1:10">
      <c r="A2" s="2172" t="str">
        <f>IF(Langue=0,"ANNEXE "&amp;'T des M - T of C'!A67,"SCHEDULE "&amp;'T des M - T of C'!A67)</f>
        <v>SCHEDULE 3510</v>
      </c>
      <c r="B2" s="2173"/>
      <c r="C2" s="2174"/>
    </row>
    <row r="3" spans="1:10" ht="22.5" customHeight="1">
      <c r="A3" s="1940">
        <f>'300'!$A$3</f>
        <v>0</v>
      </c>
      <c r="B3" s="1941"/>
      <c r="C3" s="1942"/>
    </row>
    <row r="4" spans="1:10" ht="22.5" customHeight="1">
      <c r="A4" s="2880" t="str">
        <f>UPPER(+'T des M - T of C'!B67)</f>
        <v>MANAGEMENT AND ADMINISTRATION REVENUES FOR ESTATE, TRUST AND AGENCY ACTIVITIES</v>
      </c>
      <c r="B4" s="2881"/>
      <c r="C4" s="2882"/>
    </row>
    <row r="5" spans="1:10" ht="22.5" customHeight="1">
      <c r="A5" s="2883" t="str">
        <f>Identification!D19&amp;" "&amp;Identification!J19</f>
        <v xml:space="preserve">For the fiscal year ended </v>
      </c>
      <c r="B5" s="2884"/>
      <c r="C5" s="2885"/>
    </row>
    <row r="6" spans="1:10">
      <c r="A6" s="2088" t="str">
        <f>IF(Langue=0,E6,F6)</f>
        <v>($000)</v>
      </c>
      <c r="B6" s="2089"/>
      <c r="C6" s="2090"/>
      <c r="E6" s="929" t="s">
        <v>325</v>
      </c>
      <c r="F6" s="157" t="s">
        <v>970</v>
      </c>
    </row>
    <row r="7" spans="1:10" ht="11.25" customHeight="1">
      <c r="A7" s="2875"/>
      <c r="B7" s="2849"/>
      <c r="C7" s="2876"/>
      <c r="F7" s="157"/>
    </row>
    <row r="8" spans="1:10" ht="15" customHeight="1">
      <c r="A8" s="2160" t="str">
        <f>IF(Langue=0,E8,F8)</f>
        <v>PERSONAL TRUST SERVICES</v>
      </c>
      <c r="B8" s="2161"/>
      <c r="C8" s="2841" t="str">
        <f>IF(Langue=0,E9,F9)</f>
        <v>Amount</v>
      </c>
      <c r="E8" s="950" t="s">
        <v>125</v>
      </c>
      <c r="F8" s="174" t="s">
        <v>1354</v>
      </c>
      <c r="G8" s="979"/>
      <c r="H8" s="979"/>
      <c r="J8" s="979"/>
    </row>
    <row r="9" spans="1:10" s="17" customFormat="1" ht="37.5" customHeight="1">
      <c r="A9" s="1767"/>
      <c r="B9" s="1768"/>
      <c r="C9" s="2842"/>
      <c r="E9" s="1019" t="s">
        <v>205</v>
      </c>
      <c r="F9" s="639" t="s">
        <v>1196</v>
      </c>
      <c r="G9" s="929"/>
      <c r="I9" s="929"/>
      <c r="J9" s="929"/>
    </row>
    <row r="10" spans="1:10" s="17" customFormat="1" ht="15" customHeight="1">
      <c r="A10" s="2877"/>
      <c r="B10" s="2878"/>
      <c r="C10" s="536" t="s">
        <v>376</v>
      </c>
      <c r="E10" s="929"/>
      <c r="F10" s="157"/>
      <c r="G10" s="929"/>
      <c r="I10" s="929"/>
      <c r="J10" s="929"/>
    </row>
    <row r="11" spans="1:10" ht="15" customHeight="1">
      <c r="A11" s="268" t="str">
        <f t="shared" ref="A11:A16" si="0">IF(Langue=0,E11,F11)</f>
        <v>Deferred Income plans (RRSP, RRIF)</v>
      </c>
      <c r="B11" s="459" t="s">
        <v>385</v>
      </c>
      <c r="C11" s="1143"/>
      <c r="E11" s="929" t="s">
        <v>484</v>
      </c>
      <c r="F11" s="157" t="s">
        <v>2303</v>
      </c>
    </row>
    <row r="12" spans="1:10" ht="15" customHeight="1">
      <c r="A12" s="268" t="str">
        <f t="shared" si="0"/>
        <v>Advisory Services and Investment management</v>
      </c>
      <c r="B12" s="459" t="s">
        <v>194</v>
      </c>
      <c r="C12" s="1143"/>
      <c r="E12" s="929" t="s">
        <v>126</v>
      </c>
      <c r="F12" s="157" t="s">
        <v>2310</v>
      </c>
    </row>
    <row r="13" spans="1:10" ht="15" customHeight="1">
      <c r="A13" s="268" t="str">
        <f t="shared" si="0"/>
        <v>Estate planning and personal trust account administration</v>
      </c>
      <c r="B13" s="459" t="s">
        <v>195</v>
      </c>
      <c r="C13" s="1143"/>
      <c r="E13" s="929" t="s">
        <v>231</v>
      </c>
      <c r="F13" s="157" t="s">
        <v>1531</v>
      </c>
    </row>
    <row r="14" spans="1:10" ht="15" customHeight="1">
      <c r="A14" s="268" t="str">
        <f t="shared" si="0"/>
        <v>Mutual Fund Administration</v>
      </c>
      <c r="B14" s="459" t="s">
        <v>200</v>
      </c>
      <c r="C14" s="1143"/>
      <c r="E14" s="929" t="s">
        <v>127</v>
      </c>
      <c r="F14" s="157" t="s">
        <v>2311</v>
      </c>
    </row>
    <row r="15" spans="1:10" ht="15" customHeight="1">
      <c r="A15" s="268" t="str">
        <f t="shared" si="0"/>
        <v>Security Custodial Safekeeping</v>
      </c>
      <c r="B15" s="459" t="s">
        <v>347</v>
      </c>
      <c r="C15" s="1143"/>
      <c r="E15" s="929" t="s">
        <v>128</v>
      </c>
      <c r="F15" s="157" t="s">
        <v>2312</v>
      </c>
    </row>
    <row r="16" spans="1:10">
      <c r="A16" s="268" t="str">
        <f t="shared" si="0"/>
        <v>Other</v>
      </c>
      <c r="B16" s="459" t="s">
        <v>181</v>
      </c>
      <c r="C16" s="1143"/>
      <c r="E16" s="929" t="s">
        <v>41</v>
      </c>
      <c r="F16" s="157" t="s">
        <v>1152</v>
      </c>
    </row>
    <row r="17" spans="1:11" s="18" customFormat="1" ht="22.5" customHeight="1">
      <c r="A17" s="1025" t="str">
        <f>IF(Langue=0,E17,F17)</f>
        <v>Total Personal Trust Services</v>
      </c>
      <c r="B17" s="461" t="s">
        <v>386</v>
      </c>
      <c r="C17" s="1368">
        <f>SUM(C11:C16)</f>
        <v>0</v>
      </c>
      <c r="E17" s="929" t="s">
        <v>320</v>
      </c>
      <c r="F17" s="157" t="s">
        <v>1532</v>
      </c>
      <c r="G17" s="929"/>
      <c r="I17" s="929"/>
      <c r="J17" s="929"/>
    </row>
    <row r="18" spans="1:11">
      <c r="A18" s="2153"/>
      <c r="B18" s="2154"/>
      <c r="C18" s="1906"/>
      <c r="F18" s="157"/>
      <c r="H18" s="979"/>
    </row>
    <row r="19" spans="1:11" ht="15" customHeight="1">
      <c r="A19" s="2160" t="str">
        <f>IF(Langue=0,E19,F19)</f>
        <v>INSTITUTIONAL TRUST SERVICES</v>
      </c>
      <c r="B19" s="2161"/>
      <c r="C19" s="2886" t="str">
        <f>C8</f>
        <v>Amount</v>
      </c>
      <c r="E19" s="929" t="s">
        <v>129</v>
      </c>
      <c r="F19" s="157" t="s">
        <v>1362</v>
      </c>
      <c r="H19" s="979"/>
    </row>
    <row r="20" spans="1:11" s="17" customFormat="1" ht="37.5" customHeight="1">
      <c r="A20" s="1767"/>
      <c r="B20" s="1768"/>
      <c r="C20" s="2887"/>
      <c r="E20" s="929"/>
      <c r="F20" s="157"/>
      <c r="G20" s="929"/>
      <c r="I20" s="929"/>
      <c r="J20" s="929"/>
    </row>
    <row r="21" spans="1:11" ht="15" customHeight="1">
      <c r="A21" s="1076" t="str">
        <f t="shared" ref="A21:A29" si="1">IF(Langue=0,E21,F21)</f>
        <v>Corporate Trust</v>
      </c>
      <c r="B21" s="1016">
        <v>110</v>
      </c>
      <c r="C21" s="1143"/>
      <c r="E21" s="929" t="s">
        <v>130</v>
      </c>
      <c r="F21" s="157" t="s">
        <v>2313</v>
      </c>
    </row>
    <row r="22" spans="1:11" ht="15" customHeight="1">
      <c r="A22" s="1076" t="str">
        <f t="shared" si="1"/>
        <v>Transfer Agent and Registrar Services</v>
      </c>
      <c r="B22" s="1016">
        <v>120</v>
      </c>
      <c r="C22" s="1143"/>
      <c r="E22" s="929" t="s">
        <v>131</v>
      </c>
      <c r="F22" s="157" t="s">
        <v>2314</v>
      </c>
    </row>
    <row r="23" spans="1:11" ht="15" customHeight="1">
      <c r="A23" s="1076" t="str">
        <f t="shared" si="1"/>
        <v>Pension Services</v>
      </c>
      <c r="B23" s="1016">
        <v>130</v>
      </c>
      <c r="C23" s="1143"/>
      <c r="E23" s="929" t="s">
        <v>132</v>
      </c>
      <c r="F23" s="157" t="s">
        <v>2315</v>
      </c>
    </row>
    <row r="24" spans="1:11" ht="15" customHeight="1">
      <c r="A24" s="1076" t="str">
        <f t="shared" si="1"/>
        <v>Administration Plans</v>
      </c>
      <c r="B24" s="1016">
        <v>140</v>
      </c>
      <c r="C24" s="1143"/>
      <c r="E24" s="929" t="s">
        <v>133</v>
      </c>
      <c r="F24" s="157" t="s">
        <v>2316</v>
      </c>
    </row>
    <row r="25" spans="1:11" ht="15" customHeight="1">
      <c r="A25" s="1076" t="str">
        <f t="shared" si="1"/>
        <v>Mutual Fund Administration</v>
      </c>
      <c r="B25" s="1016">
        <v>150</v>
      </c>
      <c r="C25" s="1143"/>
      <c r="E25" s="929" t="s">
        <v>127</v>
      </c>
      <c r="F25" s="157" t="s">
        <v>2311</v>
      </c>
    </row>
    <row r="26" spans="1:11" ht="15" customHeight="1">
      <c r="A26" s="1076" t="str">
        <f t="shared" si="1"/>
        <v>Loan Portfolio Administration Fees</v>
      </c>
      <c r="B26" s="1016">
        <v>160</v>
      </c>
      <c r="C26" s="1143"/>
      <c r="E26" s="929" t="s">
        <v>134</v>
      </c>
      <c r="F26" s="157" t="s">
        <v>2317</v>
      </c>
    </row>
    <row r="27" spans="1:11" ht="15" customHeight="1">
      <c r="A27" s="1076" t="str">
        <f t="shared" si="1"/>
        <v>Prepaid Funeral Plans</v>
      </c>
      <c r="B27" s="1016">
        <v>170</v>
      </c>
      <c r="C27" s="1143"/>
      <c r="E27" s="929" t="s">
        <v>135</v>
      </c>
      <c r="F27" s="157" t="s">
        <v>2318</v>
      </c>
    </row>
    <row r="28" spans="1:11">
      <c r="A28" s="1076" t="str">
        <f t="shared" si="1"/>
        <v>Other</v>
      </c>
      <c r="B28" s="1016">
        <v>180</v>
      </c>
      <c r="C28" s="1143"/>
      <c r="E28" s="929" t="s">
        <v>41</v>
      </c>
      <c r="F28" s="157" t="s">
        <v>1152</v>
      </c>
    </row>
    <row r="29" spans="1:11" ht="22.5" customHeight="1">
      <c r="A29" s="346" t="str">
        <f t="shared" si="1"/>
        <v>Total Institutional Trust Services</v>
      </c>
      <c r="B29" s="1016">
        <v>199</v>
      </c>
      <c r="C29" s="1283">
        <f>SUM(C21:C28)</f>
        <v>0</v>
      </c>
      <c r="E29" s="929" t="s">
        <v>321</v>
      </c>
      <c r="F29" s="157" t="s">
        <v>1533</v>
      </c>
    </row>
    <row r="30" spans="1:11" s="18" customFormat="1" ht="22.5" customHeight="1">
      <c r="A30" s="1027" t="s">
        <v>80</v>
      </c>
      <c r="B30" s="476">
        <v>299</v>
      </c>
      <c r="C30" s="1369">
        <f>C29+C17</f>
        <v>0</v>
      </c>
      <c r="E30" s="929"/>
      <c r="F30" s="157"/>
      <c r="G30" s="929"/>
      <c r="H30" s="929"/>
      <c r="I30" s="929"/>
      <c r="J30" s="929"/>
      <c r="K30" s="347"/>
    </row>
    <row r="31" spans="1:11" ht="12.75" customHeight="1">
      <c r="A31" s="2297"/>
      <c r="B31" s="2298"/>
      <c r="C31" s="2300"/>
    </row>
    <row r="32" spans="1:11">
      <c r="A32" s="2301"/>
      <c r="B32" s="2299"/>
      <c r="C32" s="2300"/>
    </row>
    <row r="33" spans="1:3">
      <c r="A33" s="2301"/>
      <c r="B33" s="2299"/>
      <c r="C33" s="2300"/>
    </row>
    <row r="34" spans="1:3">
      <c r="A34" s="2301"/>
      <c r="B34" s="2299"/>
      <c r="C34" s="2300"/>
    </row>
    <row r="35" spans="1:3">
      <c r="A35" s="2301"/>
      <c r="B35" s="2299"/>
      <c r="C35" s="2300"/>
    </row>
    <row r="36" spans="1:3">
      <c r="A36" s="978"/>
      <c r="C36" s="980"/>
    </row>
    <row r="37" spans="1:3">
      <c r="A37" s="978"/>
      <c r="C37" s="980"/>
    </row>
    <row r="38" spans="1:3">
      <c r="A38" s="978"/>
      <c r="C38" s="980"/>
    </row>
    <row r="39" spans="1:3">
      <c r="A39" s="978"/>
      <c r="C39" s="980"/>
    </row>
    <row r="40" spans="1:3">
      <c r="A40" s="978"/>
      <c r="C40" s="980"/>
    </row>
    <row r="41" spans="1:3">
      <c r="A41" s="978"/>
      <c r="C41" s="980"/>
    </row>
    <row r="42" spans="1:3">
      <c r="A42" s="978"/>
      <c r="C42" s="980"/>
    </row>
    <row r="43" spans="1:3">
      <c r="A43" s="978"/>
      <c r="C43" s="980"/>
    </row>
    <row r="44" spans="1:3">
      <c r="A44" s="978"/>
      <c r="C44" s="980"/>
    </row>
    <row r="45" spans="1:3">
      <c r="A45" s="978"/>
      <c r="C45" s="980"/>
    </row>
    <row r="46" spans="1:3">
      <c r="A46" s="1752">
        <f>+'2680.2'!A46:E46+1</f>
        <v>69</v>
      </c>
      <c r="B46" s="1753"/>
      <c r="C46" s="1754"/>
    </row>
    <row r="47" spans="1:3">
      <c r="A47" s="2879"/>
      <c r="B47" s="2879"/>
      <c r="C47" s="2879"/>
    </row>
  </sheetData>
  <sheetProtection algorithmName="SHA-512" hashValue="JMs/4ZxKRFLtrUiCY3axRUP3vn3I1FMujrTmxbtaaboHNc8jRjotNwOBpDZ5rNA9cKhJ2eq7S89j733H3udQKg==" saltValue="0lIwfh70JW5/hAJNZeleww==" spinCount="100000" sheet="1" objects="1" scenarios="1"/>
  <mergeCells count="16">
    <mergeCell ref="A47:C47"/>
    <mergeCell ref="A4:C4"/>
    <mergeCell ref="A5:C5"/>
    <mergeCell ref="A3:C3"/>
    <mergeCell ref="A6:C6"/>
    <mergeCell ref="A18:C18"/>
    <mergeCell ref="A19:B20"/>
    <mergeCell ref="C19:C20"/>
    <mergeCell ref="A2:C2"/>
    <mergeCell ref="A7:C7"/>
    <mergeCell ref="A33:C35"/>
    <mergeCell ref="A46:C46"/>
    <mergeCell ref="A8:B9"/>
    <mergeCell ref="C8:C9"/>
    <mergeCell ref="A10:B10"/>
    <mergeCell ref="A31:C32"/>
  </mergeCells>
  <hyperlinks>
    <hyperlink ref="C30" location="_P300351001" tooltip="Annexe 300 - Ligne 3510 \ Schedule 300 - Line 3510" display="_P300351001" xr:uid="{00000000-0004-0000-3700-000000000000}"/>
  </hyperlinks>
  <printOptions horizontalCentered="1"/>
  <pageMargins left="0.39370078740157499" right="0.39370078740157499" top="1.11555118110236" bottom="0.59055118110236204" header="0.31496062992126" footer="0.31496062992126"/>
  <pageSetup scale="76" orientation="portrait" r:id="rId1"/>
  <ignoredErrors>
    <ignoredError sqref="B11:B16 C10 B17"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37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3700-000001000000}">
            <xm:f>'\Coopératives\[Formulaire COOP_ 2015_VF_1.1.1.xlsx]Feuil1'!#REF!=0</xm:f>
            <x14:dxf>
              <font>
                <color theme="0"/>
              </font>
            </x14:dxf>
          </x14:cfRule>
          <xm:sqref>A6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euil53">
    <tabColor theme="8"/>
  </sheetPr>
  <dimension ref="A1:G46"/>
  <sheetViews>
    <sheetView zoomScale="90" zoomScaleNormal="90" workbookViewId="0">
      <selection activeCell="C34" sqref="C34"/>
    </sheetView>
  </sheetViews>
  <sheetFormatPr baseColWidth="10" defaultColWidth="0" defaultRowHeight="15" outlineLevelCol="1"/>
  <cols>
    <col min="1" max="1" width="63.5703125" style="929" customWidth="1"/>
    <col min="2" max="2" width="10.42578125" style="929" customWidth="1"/>
    <col min="3" max="3" width="19.28515625" style="929" customWidth="1"/>
    <col min="4" max="4" width="1.42578125" style="929" customWidth="1"/>
    <col min="5" max="5" width="56.140625" style="929" hidden="1" customWidth="1" outlineLevel="1"/>
    <col min="6" max="6" width="52.5703125" style="929" hidden="1" customWidth="1" outlineLevel="1"/>
    <col min="7" max="7" width="21.7109375" style="929" hidden="1" customWidth="1" collapsed="1"/>
    <col min="8" max="16384" width="11.42578125" style="929" hidden="1"/>
  </cols>
  <sheetData>
    <row r="1" spans="1:6" ht="24" customHeight="1">
      <c r="A1" s="959" t="str">
        <f>Identification!A14</f>
        <v>QUÉBEC CHARTERED COMPANY</v>
      </c>
      <c r="B1" s="951"/>
      <c r="C1" s="232" t="str">
        <f>Identification!A15</f>
        <v>ANNUAL STATEMENT</v>
      </c>
    </row>
    <row r="2" spans="1:6">
      <c r="A2" s="2172" t="str">
        <f>IF(Langue=0,"ANNEXE "&amp;'T des M - T of C'!A68,"SCHEDULE "&amp;'T des M - T of C'!A68)</f>
        <v>SCHEDULE 3765</v>
      </c>
      <c r="B2" s="2173"/>
      <c r="C2" s="2174"/>
    </row>
    <row r="3" spans="1:6" ht="22.5" customHeight="1">
      <c r="A3" s="1940">
        <f>'300'!$A$3</f>
        <v>0</v>
      </c>
      <c r="B3" s="1941"/>
      <c r="C3" s="1942"/>
    </row>
    <row r="4" spans="1:6" ht="22.5" customHeight="1">
      <c r="A4" s="1767" t="str">
        <f>UPPER('T des M - T of C'!B68)</f>
        <v>OTHER EXPENSES EXCLUDING INTEREST CHARGES</v>
      </c>
      <c r="B4" s="1768"/>
      <c r="C4" s="1769"/>
    </row>
    <row r="5" spans="1:6" ht="22.5" customHeight="1">
      <c r="A5" s="2883" t="str">
        <f>Identification!D19&amp;" "&amp;Identification!J19</f>
        <v xml:space="preserve">For the fiscal year ended </v>
      </c>
      <c r="B5" s="2884"/>
      <c r="C5" s="2885"/>
    </row>
    <row r="6" spans="1:6">
      <c r="A6" s="2088" t="str">
        <f>IF(Langue=0,E6,F6)</f>
        <v>($000)</v>
      </c>
      <c r="B6" s="2089"/>
      <c r="C6" s="2090"/>
      <c r="E6" s="929" t="s">
        <v>325</v>
      </c>
      <c r="F6" s="157" t="s">
        <v>970</v>
      </c>
    </row>
    <row r="7" spans="1:6" ht="11.25" customHeight="1">
      <c r="A7" s="2178"/>
      <c r="B7" s="2179"/>
      <c r="C7" s="2180"/>
      <c r="F7" s="157"/>
    </row>
    <row r="8" spans="1:6" ht="22.5" customHeight="1">
      <c r="A8" s="1767" t="s">
        <v>397</v>
      </c>
      <c r="B8" s="1768"/>
      <c r="C8" s="2343" t="str">
        <f>IF(Langue=0,E9,F9)</f>
        <v>Amount</v>
      </c>
      <c r="E8" s="950" t="s">
        <v>397</v>
      </c>
      <c r="F8" s="174" t="s">
        <v>397</v>
      </c>
    </row>
    <row r="9" spans="1:6" ht="22.5" customHeight="1">
      <c r="A9" s="1767"/>
      <c r="B9" s="1768"/>
      <c r="C9" s="2511"/>
      <c r="E9" s="1019" t="s">
        <v>205</v>
      </c>
      <c r="F9" s="639" t="s">
        <v>1196</v>
      </c>
    </row>
    <row r="10" spans="1:6">
      <c r="A10" s="2155"/>
      <c r="B10" s="2222"/>
      <c r="C10" s="536" t="s">
        <v>376</v>
      </c>
      <c r="F10" s="157"/>
    </row>
    <row r="11" spans="1:6" ht="15" customHeight="1">
      <c r="A11" s="628" t="str">
        <f t="shared" ref="A11:A30" si="0">IF(Langue=0,E11,F11)</f>
        <v>Commissions Paid on Deposits and Certificates</v>
      </c>
      <c r="B11" s="461" t="s">
        <v>385</v>
      </c>
      <c r="C11" s="1196"/>
      <c r="E11" s="929" t="s">
        <v>228</v>
      </c>
      <c r="F11" s="157" t="s">
        <v>2320</v>
      </c>
    </row>
    <row r="12" spans="1:6" ht="15" customHeight="1">
      <c r="A12" s="628" t="str">
        <f t="shared" si="0"/>
        <v>Net Premises Rent</v>
      </c>
      <c r="B12" s="461" t="s">
        <v>194</v>
      </c>
      <c r="C12" s="1196"/>
      <c r="E12" s="929" t="s">
        <v>101</v>
      </c>
      <c r="F12" s="157" t="s">
        <v>2321</v>
      </c>
    </row>
    <row r="13" spans="1:6" ht="15" customHeight="1">
      <c r="A13" s="628" t="str">
        <f t="shared" si="0"/>
        <v>Premises-Repairs and Maintenance</v>
      </c>
      <c r="B13" s="461" t="s">
        <v>195</v>
      </c>
      <c r="C13" s="1196"/>
      <c r="E13" s="929" t="s">
        <v>102</v>
      </c>
      <c r="F13" s="157" t="s">
        <v>2322</v>
      </c>
    </row>
    <row r="14" spans="1:6" ht="15" customHeight="1">
      <c r="A14" s="628" t="str">
        <f t="shared" si="0"/>
        <v>Furniture and Fixtures</v>
      </c>
      <c r="B14" s="461" t="s">
        <v>200</v>
      </c>
      <c r="C14" s="1196"/>
      <c r="E14" s="929" t="s">
        <v>103</v>
      </c>
      <c r="F14" s="157" t="s">
        <v>2323</v>
      </c>
    </row>
    <row r="15" spans="1:6" ht="15" customHeight="1">
      <c r="A15" s="628" t="str">
        <f t="shared" si="0"/>
        <v>Office and Computer Equipment Rental and Repairs</v>
      </c>
      <c r="B15" s="461" t="s">
        <v>347</v>
      </c>
      <c r="C15" s="1196"/>
      <c r="E15" s="929" t="s">
        <v>104</v>
      </c>
      <c r="F15" s="157" t="s">
        <v>2324</v>
      </c>
    </row>
    <row r="16" spans="1:6" ht="15" customHeight="1">
      <c r="A16" s="628" t="str">
        <f t="shared" si="0"/>
        <v>Telecommunications</v>
      </c>
      <c r="B16" s="461" t="s">
        <v>181</v>
      </c>
      <c r="C16" s="1196"/>
      <c r="E16" s="929" t="s">
        <v>105</v>
      </c>
      <c r="F16" s="157" t="s">
        <v>1534</v>
      </c>
    </row>
    <row r="17" spans="1:6" ht="15" customHeight="1">
      <c r="A17" s="628" t="str">
        <f t="shared" si="0"/>
        <v>Marketing and Public Relations</v>
      </c>
      <c r="B17" s="461" t="s">
        <v>188</v>
      </c>
      <c r="C17" s="1196"/>
      <c r="E17" s="929" t="s">
        <v>106</v>
      </c>
      <c r="F17" s="157" t="s">
        <v>2325</v>
      </c>
    </row>
    <row r="18" spans="1:6" ht="15" customHeight="1">
      <c r="A18" s="628" t="str">
        <f t="shared" si="0"/>
        <v>Travel and Relocation</v>
      </c>
      <c r="B18" s="461" t="s">
        <v>191</v>
      </c>
      <c r="C18" s="1196"/>
      <c r="E18" s="929" t="s">
        <v>107</v>
      </c>
      <c r="F18" s="157" t="s">
        <v>2326</v>
      </c>
    </row>
    <row r="19" spans="1:6" ht="15" customHeight="1">
      <c r="A19" s="628" t="str">
        <f t="shared" si="0"/>
        <v>Postage and Courier</v>
      </c>
      <c r="B19" s="461" t="s">
        <v>396</v>
      </c>
      <c r="C19" s="1196"/>
      <c r="E19" s="929" t="s">
        <v>108</v>
      </c>
      <c r="F19" s="157" t="s">
        <v>2327</v>
      </c>
    </row>
    <row r="20" spans="1:6" ht="15" customHeight="1">
      <c r="A20" s="628" t="str">
        <f t="shared" si="0"/>
        <v>Stationery and Printing</v>
      </c>
      <c r="B20" s="476">
        <v>100</v>
      </c>
      <c r="C20" s="1196"/>
      <c r="E20" s="929" t="s">
        <v>109</v>
      </c>
      <c r="F20" s="157" t="s">
        <v>2328</v>
      </c>
    </row>
    <row r="21" spans="1:6" ht="15" customHeight="1">
      <c r="A21" s="628" t="str">
        <f t="shared" si="0"/>
        <v>Deposit Insurance</v>
      </c>
      <c r="B21" s="476">
        <v>110</v>
      </c>
      <c r="C21" s="1196"/>
      <c r="E21" s="929" t="s">
        <v>944</v>
      </c>
      <c r="F21" s="157" t="s">
        <v>2329</v>
      </c>
    </row>
    <row r="22" spans="1:6" ht="15" customHeight="1">
      <c r="A22" s="628" t="str">
        <f t="shared" si="0"/>
        <v>Other Insurance Charges</v>
      </c>
      <c r="B22" s="476">
        <v>120</v>
      </c>
      <c r="C22" s="1196"/>
      <c r="E22" s="929" t="s">
        <v>110</v>
      </c>
      <c r="F22" s="157" t="s">
        <v>2330</v>
      </c>
    </row>
    <row r="23" spans="1:6" ht="15" customHeight="1">
      <c r="A23" s="628" t="str">
        <f t="shared" si="0"/>
        <v>Legal Fees</v>
      </c>
      <c r="B23" s="476">
        <v>130</v>
      </c>
      <c r="C23" s="1196"/>
      <c r="E23" s="929" t="s">
        <v>111</v>
      </c>
      <c r="F23" s="157" t="s">
        <v>2331</v>
      </c>
    </row>
    <row r="24" spans="1:6" ht="15" customHeight="1">
      <c r="A24" s="628" t="str">
        <f t="shared" si="0"/>
        <v>Business and Capital Taxes</v>
      </c>
      <c r="B24" s="476">
        <v>140</v>
      </c>
      <c r="C24" s="1196"/>
      <c r="E24" s="929" t="s">
        <v>112</v>
      </c>
      <c r="F24" s="157" t="s">
        <v>2332</v>
      </c>
    </row>
    <row r="25" spans="1:6" ht="15" customHeight="1">
      <c r="A25" s="628" t="str">
        <f t="shared" si="0"/>
        <v>Inter Affiliated Company Fees</v>
      </c>
      <c r="B25" s="476">
        <v>150</v>
      </c>
      <c r="C25" s="1196"/>
      <c r="E25" s="929" t="s">
        <v>297</v>
      </c>
      <c r="F25" s="157" t="s">
        <v>2333</v>
      </c>
    </row>
    <row r="26" spans="1:6" ht="15" customHeight="1">
      <c r="A26" s="628" t="str">
        <f t="shared" si="0"/>
        <v>Memberships, Dues and Fees</v>
      </c>
      <c r="B26" s="476">
        <v>160</v>
      </c>
      <c r="C26" s="1196"/>
      <c r="E26" s="929" t="s">
        <v>113</v>
      </c>
      <c r="F26" s="157" t="s">
        <v>2334</v>
      </c>
    </row>
    <row r="27" spans="1:6" ht="15" customHeight="1">
      <c r="A27" s="628" t="str">
        <f t="shared" si="0"/>
        <v>Donations</v>
      </c>
      <c r="B27" s="476">
        <v>170</v>
      </c>
      <c r="C27" s="1196"/>
      <c r="E27" s="929" t="s">
        <v>114</v>
      </c>
      <c r="F27" s="157" t="s">
        <v>1535</v>
      </c>
    </row>
    <row r="28" spans="1:6" ht="15" customHeight="1">
      <c r="A28" s="628" t="str">
        <f t="shared" si="0"/>
        <v>Amortization - Intangibles</v>
      </c>
      <c r="B28" s="476">
        <v>180</v>
      </c>
      <c r="C28" s="1196"/>
      <c r="E28" s="929" t="s">
        <v>560</v>
      </c>
      <c r="F28" s="157" t="s">
        <v>2335</v>
      </c>
    </row>
    <row r="29" spans="1:6">
      <c r="A29" s="628" t="str">
        <f t="shared" si="0"/>
        <v>Amortization - Premises, Computer and Office Equipment</v>
      </c>
      <c r="B29" s="1061">
        <v>190</v>
      </c>
      <c r="C29" s="1212"/>
      <c r="E29" s="929" t="s">
        <v>933</v>
      </c>
      <c r="F29" s="157" t="s">
        <v>2336</v>
      </c>
    </row>
    <row r="30" spans="1:6" ht="15" customHeight="1">
      <c r="A30" s="1943" t="str">
        <f t="shared" si="0"/>
        <v>OTHER
(Provide details)</v>
      </c>
      <c r="B30" s="2213"/>
      <c r="C30" s="1887" t="str">
        <f>C8</f>
        <v>Amount</v>
      </c>
      <c r="E30" s="929" t="s">
        <v>967</v>
      </c>
      <c r="F30" s="261" t="s">
        <v>2319</v>
      </c>
    </row>
    <row r="31" spans="1:6" ht="22.5" customHeight="1">
      <c r="A31" s="1767"/>
      <c r="B31" s="1769"/>
      <c r="C31" s="1887"/>
      <c r="F31" s="157"/>
    </row>
    <row r="32" spans="1:6">
      <c r="A32" s="2188" t="s">
        <v>377</v>
      </c>
      <c r="B32" s="2275"/>
      <c r="C32" s="540"/>
      <c r="F32" s="157"/>
    </row>
    <row r="33" spans="1:6">
      <c r="A33" s="1196"/>
      <c r="B33" s="1082">
        <v>200</v>
      </c>
      <c r="C33" s="1196"/>
      <c r="F33" s="157"/>
    </row>
    <row r="34" spans="1:6" ht="15" customHeight="1">
      <c r="A34" s="1196"/>
      <c r="B34" s="1082">
        <v>210</v>
      </c>
      <c r="C34" s="1196"/>
    </row>
    <row r="35" spans="1:6" ht="15" customHeight="1">
      <c r="A35" s="1196"/>
      <c r="B35" s="1082">
        <v>220</v>
      </c>
      <c r="C35" s="1196"/>
    </row>
    <row r="36" spans="1:6" ht="15" customHeight="1">
      <c r="A36" s="1196"/>
      <c r="B36" s="1082">
        <v>230</v>
      </c>
      <c r="C36" s="1196"/>
    </row>
    <row r="37" spans="1:6" ht="15" customHeight="1">
      <c r="A37" s="1212"/>
      <c r="B37" s="1082">
        <v>240</v>
      </c>
      <c r="C37" s="1196"/>
    </row>
    <row r="38" spans="1:6" ht="22.5" customHeight="1">
      <c r="A38" s="1045" t="s">
        <v>80</v>
      </c>
      <c r="B38" s="1041">
        <v>399</v>
      </c>
      <c r="C38" s="1370">
        <f>SUM(C11:C29,C33:C37)</f>
        <v>0</v>
      </c>
    </row>
    <row r="39" spans="1:6" ht="15" customHeight="1">
      <c r="A39" s="928"/>
      <c r="C39" s="930"/>
    </row>
    <row r="40" spans="1:6">
      <c r="A40" s="928"/>
      <c r="C40" s="930"/>
    </row>
    <row r="41" spans="1:6">
      <c r="A41" s="928"/>
      <c r="C41" s="930"/>
    </row>
    <row r="42" spans="1:6">
      <c r="A42" s="928"/>
      <c r="C42" s="930"/>
    </row>
    <row r="43" spans="1:6">
      <c r="A43" s="928"/>
      <c r="C43" s="930"/>
    </row>
    <row r="44" spans="1:6">
      <c r="A44" s="928"/>
      <c r="C44" s="930"/>
    </row>
    <row r="45" spans="1:6">
      <c r="A45" s="928"/>
      <c r="C45" s="930"/>
    </row>
    <row r="46" spans="1:6">
      <c r="A46" s="1752">
        <f>+'3510'!A46:C46+1</f>
        <v>70</v>
      </c>
      <c r="B46" s="1753"/>
      <c r="C46" s="1754"/>
    </row>
  </sheetData>
  <sheetProtection algorithmName="SHA-512" hashValue="s+NWgYSWe96epd1c+EOZFd7ZXeqyY/vetHwW1IHyMprlX3hq0ftc0I6FIJS7ADLmW8MCU/WINMTdbnYL0YSSzg==" saltValue="hAScm+sNFhuMj6AvZUa0Gg==" spinCount="100000" sheet="1" objects="1" scenarios="1"/>
  <mergeCells count="13">
    <mergeCell ref="A2:C2"/>
    <mergeCell ref="A3:C3"/>
    <mergeCell ref="A4:C4"/>
    <mergeCell ref="A5:C5"/>
    <mergeCell ref="A46:C46"/>
    <mergeCell ref="A30:B31"/>
    <mergeCell ref="C30:C31"/>
    <mergeCell ref="A32:B32"/>
    <mergeCell ref="A6:C6"/>
    <mergeCell ref="A7:C7"/>
    <mergeCell ref="C8:C9"/>
    <mergeCell ref="A8:B9"/>
    <mergeCell ref="A10:B10"/>
  </mergeCells>
  <hyperlinks>
    <hyperlink ref="C38" location="_P300376501" tooltip="Annexe 300 - Ligne 3765 \ Schedule 300 - Line 3765" display="_P300376501" xr:uid="{00000000-0004-0000-3800-000000000000}"/>
  </hyperlinks>
  <printOptions horizontalCentered="1"/>
  <pageMargins left="0.39370078740157499" right="0.39370078740157499" top="1.11555118110236" bottom="0.59055118110236204" header="0.31496062992126" footer="0.31496062992126"/>
  <pageSetup scale="76" orientation="portrait" r:id="rId1"/>
  <ignoredErrors>
    <ignoredError sqref="C10 B32"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38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3800-000001000000}">
            <xm:f>'\Coopératives\[Formulaire COOP_ 2015_VF_1.1.1.xlsx]Feuil1'!#REF!=0</xm:f>
            <x14:dxf>
              <font>
                <color theme="0"/>
              </font>
            </x14:dxf>
          </x14:cfRule>
          <xm:sqref>A6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euil54">
    <tabColor rgb="FFFFC000"/>
  </sheetPr>
  <dimension ref="A1:H37"/>
  <sheetViews>
    <sheetView zoomScale="90" zoomScaleNormal="90" workbookViewId="0">
      <selection activeCell="D16" sqref="D16"/>
    </sheetView>
  </sheetViews>
  <sheetFormatPr baseColWidth="10" defaultColWidth="0" defaultRowHeight="15" outlineLevelCol="2"/>
  <cols>
    <col min="1" max="1" width="3.5703125" style="929" customWidth="1"/>
    <col min="2" max="2" width="60" style="1072" customWidth="1"/>
    <col min="3" max="3" width="10.140625" style="929" customWidth="1"/>
    <col min="4" max="4" width="19.28515625" style="929" customWidth="1"/>
    <col min="5" max="5" width="1.42578125" style="929" customWidth="1"/>
    <col min="6" max="6" width="59.140625" style="929" hidden="1" customWidth="1" outlineLevel="2"/>
    <col min="7" max="7" width="45.28515625" style="929" hidden="1" customWidth="1" outlineLevel="2"/>
    <col min="8" max="8" width="0" style="929" hidden="1" customWidth="1" collapsed="1"/>
    <col min="9" max="16384" width="11.42578125" style="929" hidden="1"/>
  </cols>
  <sheetData>
    <row r="1" spans="1:7" ht="24" customHeight="1">
      <c r="A1" s="1779" t="str">
        <f>Identification!A14</f>
        <v>QUÉBEC CHARTERED COMPANY</v>
      </c>
      <c r="B1" s="1780"/>
      <c r="C1" s="951"/>
      <c r="D1" s="232" t="str">
        <f>Identification!A15</f>
        <v>ANNUAL STATEMENT</v>
      </c>
    </row>
    <row r="2" spans="1:7">
      <c r="A2" s="2172" t="str">
        <f>IF(Langue=0,"ANNEXE "&amp;'T des M - T of C'!A69,"SCHEDULE "&amp;'T des M - T of C'!A69)</f>
        <v>SCHEDULE 4010</v>
      </c>
      <c r="B2" s="2173"/>
      <c r="C2" s="2173"/>
      <c r="D2" s="2174"/>
    </row>
    <row r="3" spans="1:7" ht="22.5" customHeight="1">
      <c r="A3" s="1940">
        <f>'300'!$A$3</f>
        <v>0</v>
      </c>
      <c r="B3" s="1941"/>
      <c r="C3" s="1941"/>
      <c r="D3" s="1942"/>
    </row>
    <row r="4" spans="1:7" ht="22.5" customHeight="1">
      <c r="A4" s="1767" t="str">
        <f>UPPER('T des M - T of C'!B69)</f>
        <v>COMMITMENTS</v>
      </c>
      <c r="B4" s="1768"/>
      <c r="C4" s="1768"/>
      <c r="D4" s="1769"/>
    </row>
    <row r="5" spans="1:7" ht="22.5" customHeight="1">
      <c r="A5" s="2181" t="str">
        <f>IF(Langue=0,"au "&amp;Identification!J19,"As at "&amp;Identification!J19)</f>
        <v xml:space="preserve">As at </v>
      </c>
      <c r="B5" s="2182"/>
      <c r="C5" s="2182"/>
      <c r="D5" s="2183"/>
    </row>
    <row r="6" spans="1:7" ht="15" customHeight="1">
      <c r="A6" s="2088" t="str">
        <f>IF(Langue=0,F6,G6)</f>
        <v>($000)</v>
      </c>
      <c r="B6" s="2089"/>
      <c r="C6" s="2089"/>
      <c r="D6" s="2090"/>
      <c r="F6" s="929" t="s">
        <v>325</v>
      </c>
      <c r="G6" s="157" t="s">
        <v>970</v>
      </c>
    </row>
    <row r="7" spans="1:7" ht="11.25" customHeight="1">
      <c r="A7" s="2"/>
      <c r="B7" s="1"/>
      <c r="C7" s="1"/>
      <c r="D7" s="1696"/>
      <c r="F7" s="14" t="s">
        <v>945</v>
      </c>
      <c r="G7" s="2084" t="s">
        <v>1366</v>
      </c>
    </row>
    <row r="8" spans="1:7">
      <c r="A8" s="2289" t="str">
        <f>IF(Langue=0,F7,G7)</f>
        <v>Financial Instruments with Contractual Amounts
Representing Credit Risk</v>
      </c>
      <c r="B8" s="2290"/>
      <c r="C8" s="2307"/>
      <c r="D8" s="2841" t="str">
        <f>IF(Langue=0,F10,G10)</f>
        <v>Amount</v>
      </c>
      <c r="F8" s="14"/>
      <c r="G8" s="2084"/>
    </row>
    <row r="9" spans="1:7" ht="37.5" customHeight="1">
      <c r="A9" s="1896"/>
      <c r="B9" s="1897"/>
      <c r="C9" s="1898"/>
      <c r="D9" s="2842"/>
      <c r="F9" s="14"/>
      <c r="G9" s="2084"/>
    </row>
    <row r="10" spans="1:7" ht="15" customHeight="1">
      <c r="A10" s="2740"/>
      <c r="B10" s="2741"/>
      <c r="C10" s="2892"/>
      <c r="D10" s="536" t="s">
        <v>377</v>
      </c>
      <c r="F10" s="929" t="s">
        <v>205</v>
      </c>
      <c r="G10" s="157" t="s">
        <v>1196</v>
      </c>
    </row>
    <row r="11" spans="1:7" ht="15" customHeight="1">
      <c r="A11" s="2888" t="str">
        <f t="shared" ref="A11:A16" si="0">IF(Langue=0,F11,G11)</f>
        <v>Guarantees and Standby Letters of Credit</v>
      </c>
      <c r="B11" s="2889"/>
      <c r="C11" s="477" t="s">
        <v>385</v>
      </c>
      <c r="D11" s="1196"/>
      <c r="F11" s="929" t="s">
        <v>75</v>
      </c>
      <c r="G11" s="157" t="s">
        <v>1367</v>
      </c>
    </row>
    <row r="12" spans="1:7" ht="15" customHeight="1">
      <c r="A12" s="2888" t="str">
        <f t="shared" si="0"/>
        <v>Documentary and Commercial Letters of Credit</v>
      </c>
      <c r="B12" s="2889"/>
      <c r="C12" s="477" t="s">
        <v>194</v>
      </c>
      <c r="D12" s="1196"/>
      <c r="F12" s="929" t="s">
        <v>76</v>
      </c>
      <c r="G12" s="157" t="s">
        <v>1368</v>
      </c>
    </row>
    <row r="13" spans="1:7" ht="15" customHeight="1">
      <c r="A13" s="2888" t="str">
        <f t="shared" si="0"/>
        <v>Securities Lending</v>
      </c>
      <c r="B13" s="2889"/>
      <c r="C13" s="477" t="s">
        <v>195</v>
      </c>
      <c r="D13" s="1196"/>
      <c r="F13" s="929" t="s">
        <v>1749</v>
      </c>
      <c r="G13" s="157" t="s">
        <v>1750</v>
      </c>
    </row>
    <row r="14" spans="1:7">
      <c r="A14" s="2888" t="str">
        <f t="shared" si="0"/>
        <v>Commitments to Extend Credit</v>
      </c>
      <c r="B14" s="2889"/>
      <c r="C14" s="477" t="s">
        <v>200</v>
      </c>
      <c r="D14" s="1196"/>
      <c r="F14" s="929" t="s">
        <v>77</v>
      </c>
      <c r="G14" s="157" t="s">
        <v>1369</v>
      </c>
    </row>
    <row r="15" spans="1:7">
      <c r="A15" s="2890" t="str">
        <f t="shared" si="0"/>
        <v>Note Issuance/Revolving Underwriting Facilities</v>
      </c>
      <c r="B15" s="2891"/>
      <c r="C15" s="477" t="s">
        <v>347</v>
      </c>
      <c r="D15" s="1196"/>
      <c r="F15" s="929" t="s">
        <v>78</v>
      </c>
      <c r="G15" s="157" t="s">
        <v>1370</v>
      </c>
    </row>
    <row r="16" spans="1:7" s="939" customFormat="1" ht="22.5" customHeight="1">
      <c r="A16" s="2141" t="str">
        <f t="shared" si="0"/>
        <v>TOTAL COMMITMENTS</v>
      </c>
      <c r="B16" s="2893"/>
      <c r="C16" s="461" t="s">
        <v>386</v>
      </c>
      <c r="D16" s="1108">
        <f>SUM(D11:D15)</f>
        <v>0</v>
      </c>
      <c r="F16" s="929" t="s">
        <v>680</v>
      </c>
      <c r="G16" s="157" t="s">
        <v>1371</v>
      </c>
    </row>
    <row r="17" spans="1:7">
      <c r="A17" s="2"/>
      <c r="B17" s="1"/>
      <c r="C17" s="1"/>
      <c r="D17" s="1696"/>
      <c r="G17" s="157"/>
    </row>
    <row r="18" spans="1:7">
      <c r="A18" s="928"/>
      <c r="B18" s="929"/>
      <c r="D18" s="930"/>
      <c r="G18" s="157"/>
    </row>
    <row r="19" spans="1:7">
      <c r="A19" s="928"/>
      <c r="B19" s="929"/>
      <c r="D19" s="930"/>
    </row>
    <row r="20" spans="1:7">
      <c r="A20" s="928"/>
      <c r="B20" s="929"/>
      <c r="D20" s="930"/>
    </row>
    <row r="21" spans="1:7">
      <c r="A21" s="928"/>
      <c r="B21" s="929"/>
      <c r="D21" s="930"/>
    </row>
    <row r="22" spans="1:7">
      <c r="A22" s="928"/>
      <c r="B22" s="929"/>
      <c r="D22" s="930"/>
    </row>
    <row r="23" spans="1:7">
      <c r="A23" s="928"/>
      <c r="B23" s="929"/>
      <c r="D23" s="930"/>
    </row>
    <row r="24" spans="1:7">
      <c r="A24" s="928"/>
      <c r="B24" s="929"/>
      <c r="D24" s="930"/>
    </row>
    <row r="25" spans="1:7">
      <c r="A25" s="928"/>
      <c r="B25" s="929"/>
      <c r="D25" s="930"/>
    </row>
    <row r="26" spans="1:7">
      <c r="A26" s="928"/>
      <c r="B26" s="929"/>
      <c r="D26" s="930"/>
    </row>
    <row r="27" spans="1:7">
      <c r="A27" s="928"/>
      <c r="B27" s="929"/>
      <c r="D27" s="930"/>
    </row>
    <row r="28" spans="1:7">
      <c r="A28" s="928"/>
      <c r="B28" s="929"/>
      <c r="D28" s="930"/>
    </row>
    <row r="29" spans="1:7">
      <c r="A29" s="928"/>
      <c r="B29" s="929"/>
      <c r="D29" s="930"/>
    </row>
    <row r="30" spans="1:7">
      <c r="A30" s="928"/>
      <c r="B30" s="929"/>
      <c r="D30" s="930"/>
    </row>
    <row r="31" spans="1:7">
      <c r="A31" s="928"/>
      <c r="B31" s="929"/>
      <c r="D31" s="930"/>
    </row>
    <row r="32" spans="1:7">
      <c r="A32" s="928"/>
      <c r="B32" s="929"/>
      <c r="D32" s="930"/>
    </row>
    <row r="33" spans="1:4">
      <c r="A33" s="928"/>
      <c r="B33" s="929"/>
      <c r="D33" s="930"/>
    </row>
    <row r="34" spans="1:4">
      <c r="A34" s="2"/>
      <c r="B34" s="1"/>
      <c r="C34" s="1"/>
      <c r="D34" s="1696"/>
    </row>
    <row r="35" spans="1:4">
      <c r="A35" s="2"/>
      <c r="B35" s="1"/>
      <c r="C35" s="1"/>
      <c r="D35" s="1696"/>
    </row>
    <row r="36" spans="1:4">
      <c r="A36" s="2"/>
      <c r="B36" s="1"/>
      <c r="C36" s="1"/>
      <c r="D36" s="1696"/>
    </row>
    <row r="37" spans="1:4">
      <c r="A37" s="1752">
        <f>+'3765'!A46:C46+1</f>
        <v>71</v>
      </c>
      <c r="B37" s="1753"/>
      <c r="C37" s="1753"/>
      <c r="D37" s="1754"/>
    </row>
  </sheetData>
  <sheetProtection algorithmName="SHA-512" hashValue="XCVZ9UyBBBfNWEi5EFUgD4A1QTZBj+NgGP3zY5RdMpCxaAjARbLOzayYbvHC3XRBapu3sZy5qeB1kw7mdLUVYA==" saltValue="rBspnCzF0MV7Q3FDOmkikQ==" spinCount="100000" sheet="1" objects="1" scenarios="1"/>
  <mergeCells count="20">
    <mergeCell ref="A1:B1"/>
    <mergeCell ref="F7:F9"/>
    <mergeCell ref="G7:G9"/>
    <mergeCell ref="A16:B16"/>
    <mergeCell ref="A2:D2"/>
    <mergeCell ref="A3:D3"/>
    <mergeCell ref="A4:D4"/>
    <mergeCell ref="A5:D5"/>
    <mergeCell ref="A37:D37"/>
    <mergeCell ref="A17:D17"/>
    <mergeCell ref="A34:D36"/>
    <mergeCell ref="A6:D6"/>
    <mergeCell ref="A7:D7"/>
    <mergeCell ref="D8:D9"/>
    <mergeCell ref="A12:B12"/>
    <mergeCell ref="A14:B14"/>
    <mergeCell ref="A15:B15"/>
    <mergeCell ref="A11:B11"/>
    <mergeCell ref="A8:C10"/>
    <mergeCell ref="A13:B13"/>
  </mergeCells>
  <printOptions horizontalCentered="1"/>
  <pageMargins left="0.39370078740157499" right="0.39370078740157499" top="1.11555118110236" bottom="0.59055118110236204" header="0.31496062992126" footer="0.31496062992126"/>
  <pageSetup scale="76" orientation="portrait" r:id="rId1"/>
  <ignoredErrors>
    <ignoredError sqref="C16"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39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3900-000001000000}">
            <xm:f>'\Coopératives\[Formulaire COOP_ 2015_VF_1.1.1.xlsx]Feuil1'!#REF!=0</xm:f>
            <x14:dxf>
              <font>
                <color theme="0"/>
              </font>
            </x14:dxf>
          </x14:cfRule>
          <xm:sqref>A6</xm:sqref>
        </x14:conditionalFormatting>
      </x14:conditionalFormatting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euil55">
    <tabColor rgb="FFFFC000"/>
  </sheetPr>
  <dimension ref="A1:L54"/>
  <sheetViews>
    <sheetView zoomScale="90" zoomScaleNormal="90" workbookViewId="0">
      <selection activeCell="F27" sqref="F27"/>
    </sheetView>
  </sheetViews>
  <sheetFormatPr baseColWidth="10" defaultColWidth="0" defaultRowHeight="15" outlineLevelCol="2"/>
  <cols>
    <col min="1" max="1" width="36.5703125" style="979" customWidth="1"/>
    <col min="2" max="2" width="6" style="979" customWidth="1"/>
    <col min="3" max="7" width="15.28515625" style="979" customWidth="1"/>
    <col min="8" max="8" width="19.28515625" style="979" customWidth="1"/>
    <col min="9" max="9" width="1.42578125" style="979" customWidth="1"/>
    <col min="10" max="10" width="39.28515625" style="979" hidden="1" customWidth="1" outlineLevel="2"/>
    <col min="11" max="11" width="68.5703125" style="979" hidden="1" customWidth="1" outlineLevel="2"/>
    <col min="12" max="12" width="0" style="979" hidden="1" customWidth="1" collapsed="1"/>
    <col min="13" max="16384" width="11.42578125" style="979" hidden="1"/>
  </cols>
  <sheetData>
    <row r="1" spans="1:11" ht="24" customHeight="1">
      <c r="A1" s="1779" t="str">
        <f>Identification!A14</f>
        <v>QUÉBEC CHARTERED COMPANY</v>
      </c>
      <c r="B1" s="1780"/>
      <c r="C1" s="1780"/>
      <c r="D1" s="1780"/>
      <c r="E1" s="1780"/>
      <c r="F1" s="1780"/>
      <c r="G1" s="951"/>
      <c r="H1" s="232" t="str">
        <f>Identification!A15</f>
        <v>ANNUAL STATEMENT</v>
      </c>
    </row>
    <row r="2" spans="1:11">
      <c r="A2" s="2172" t="str">
        <f>IF(Langue=0,"ANNEXE "&amp;'T des M - T of C'!A70,"SCHEDULE "&amp;'T des M - T of C'!A70)</f>
        <v>SCHEDULE 4045</v>
      </c>
      <c r="B2" s="2173"/>
      <c r="C2" s="2173"/>
      <c r="D2" s="2173"/>
      <c r="E2" s="2173"/>
      <c r="F2" s="2173"/>
      <c r="G2" s="2173"/>
      <c r="H2" s="2174"/>
    </row>
    <row r="3" spans="1:11" ht="22.5" customHeight="1">
      <c r="A3" s="1940">
        <f>'300'!$A$3</f>
        <v>0</v>
      </c>
      <c r="B3" s="1941"/>
      <c r="C3" s="1941"/>
      <c r="D3" s="1941"/>
      <c r="E3" s="1941"/>
      <c r="F3" s="1941"/>
      <c r="G3" s="1941"/>
      <c r="H3" s="1942"/>
    </row>
    <row r="4" spans="1:11" ht="22.5" customHeight="1">
      <c r="A4" s="1767" t="str">
        <f>UPPER(+'T des M - T of C'!B70)</f>
        <v>SUMMARY OF ASSETS UNDER MANAGEMENT/ASSETS UNDER ADMINISTRATION BY PRODUCT/SERVICE ACTIVITY</v>
      </c>
      <c r="B4" s="1768"/>
      <c r="C4" s="1768"/>
      <c r="D4" s="1768"/>
      <c r="E4" s="1768"/>
      <c r="F4" s="1768"/>
      <c r="G4" s="1768"/>
      <c r="H4" s="1769"/>
    </row>
    <row r="5" spans="1:11" ht="22.5" customHeight="1">
      <c r="A5" s="2181" t="str">
        <f>IF(Langue=0,"au "&amp;Identification!J19,"As at "&amp;Identification!J19)</f>
        <v xml:space="preserve">As at </v>
      </c>
      <c r="B5" s="2182"/>
      <c r="C5" s="2182"/>
      <c r="D5" s="2182"/>
      <c r="E5" s="2182"/>
      <c r="F5" s="2182"/>
      <c r="G5" s="2182"/>
      <c r="H5" s="2183"/>
    </row>
    <row r="6" spans="1:11">
      <c r="A6" s="2088" t="str">
        <f>IF(Langue=0,J6,K6)</f>
        <v>($000)</v>
      </c>
      <c r="B6" s="2089"/>
      <c r="C6" s="2089"/>
      <c r="D6" s="2089"/>
      <c r="E6" s="2089"/>
      <c r="F6" s="2089"/>
      <c r="G6" s="2089"/>
      <c r="H6" s="2090"/>
      <c r="J6" s="116" t="s">
        <v>325</v>
      </c>
      <c r="K6" s="258" t="s">
        <v>970</v>
      </c>
    </row>
    <row r="7" spans="1:11" ht="11.25" customHeight="1">
      <c r="A7" s="2818"/>
      <c r="B7" s="2500"/>
      <c r="C7" s="2500"/>
      <c r="D7" s="2500"/>
      <c r="E7" s="2500"/>
      <c r="F7" s="2500"/>
      <c r="G7" s="2500"/>
      <c r="H7" s="2501"/>
      <c r="K7" s="344"/>
    </row>
    <row r="8" spans="1:11" ht="15" customHeight="1">
      <c r="A8" s="2160" t="str">
        <f>IF(Langue=0,J36,K36)</f>
        <v>PERSONAL TRUST SERVICES</v>
      </c>
      <c r="B8" s="2213"/>
      <c r="C8" s="2167" t="str">
        <f>IF(Langue=0,J37,K37)</f>
        <v>Registered Savings Plans without Advisory Services</v>
      </c>
      <c r="D8" s="2167" t="str">
        <f>IF(Langue=0,J38,K38)</f>
        <v>Self administered registered savings
plans and non-discretionary accounts</v>
      </c>
      <c r="E8" s="2167" t="str">
        <f>IF(Langue=0,J39,K39)</f>
        <v>Investment Management
and Advisory Accounts</v>
      </c>
      <c r="F8" s="2167" t="str">
        <f>IF(Langue=0,J40,K40)</f>
        <v>Personal trust accounts</v>
      </c>
      <c r="G8" s="2167" t="str">
        <f>IF(Langue=0,J41,K41)</f>
        <v>Mutual funds</v>
      </c>
      <c r="H8" s="2167" t="str">
        <f>IF(Langue=0,J42,K42)</f>
        <v>Total</v>
      </c>
      <c r="K8" s="344"/>
    </row>
    <row r="9" spans="1:11" ht="100.5" customHeight="1">
      <c r="A9" s="1767"/>
      <c r="B9" s="1769"/>
      <c r="C9" s="2168"/>
      <c r="D9" s="2168"/>
      <c r="E9" s="2168"/>
      <c r="F9" s="2168"/>
      <c r="G9" s="2168"/>
      <c r="H9" s="2168"/>
      <c r="K9" s="344"/>
    </row>
    <row r="10" spans="1:11" ht="15" customHeight="1">
      <c r="A10" s="2901"/>
      <c r="B10" s="2903"/>
      <c r="C10" s="541" t="s">
        <v>376</v>
      </c>
      <c r="D10" s="541" t="s">
        <v>378</v>
      </c>
      <c r="E10" s="541" t="s">
        <v>379</v>
      </c>
      <c r="F10" s="541" t="s">
        <v>380</v>
      </c>
      <c r="G10" s="541" t="s">
        <v>381</v>
      </c>
      <c r="H10" s="541" t="s">
        <v>382</v>
      </c>
      <c r="K10" s="344"/>
    </row>
    <row r="11" spans="1:11" s="17" customFormat="1">
      <c r="A11" s="348" t="str">
        <f t="shared" ref="A11:A18" si="0">IF(Langue=0,J11,K11)</f>
        <v>Trust cash positions</v>
      </c>
      <c r="B11" s="379" t="s">
        <v>385</v>
      </c>
      <c r="C11" s="1187"/>
      <c r="D11" s="1187"/>
      <c r="E11" s="1187"/>
      <c r="F11" s="1187"/>
      <c r="G11" s="1187"/>
      <c r="H11" s="1371">
        <f t="shared" ref="H11:H17" si="1">SUM(C11:G11)</f>
        <v>0</v>
      </c>
      <c r="J11" s="134" t="s">
        <v>136</v>
      </c>
      <c r="K11" s="168" t="s">
        <v>1358</v>
      </c>
    </row>
    <row r="12" spans="1:11" s="17" customFormat="1">
      <c r="A12" s="348" t="str">
        <f t="shared" si="0"/>
        <v>Investments – bonds, shares</v>
      </c>
      <c r="B12" s="379" t="s">
        <v>194</v>
      </c>
      <c r="C12" s="1187"/>
      <c r="D12" s="1187"/>
      <c r="E12" s="1187"/>
      <c r="F12" s="1187"/>
      <c r="G12" s="1187"/>
      <c r="H12" s="1371">
        <f t="shared" si="1"/>
        <v>0</v>
      </c>
      <c r="J12" s="134" t="s">
        <v>137</v>
      </c>
      <c r="K12" s="168" t="s">
        <v>1359</v>
      </c>
    </row>
    <row r="13" spans="1:11" s="17" customFormat="1">
      <c r="A13" s="348" t="str">
        <f t="shared" si="0"/>
        <v>Segregated funds and mutual funds</v>
      </c>
      <c r="B13" s="379" t="s">
        <v>504</v>
      </c>
      <c r="C13" s="1187"/>
      <c r="D13" s="1187"/>
      <c r="E13" s="1187"/>
      <c r="F13" s="1187"/>
      <c r="G13" s="1187"/>
      <c r="H13" s="1371">
        <f t="shared" si="1"/>
        <v>0</v>
      </c>
      <c r="J13" s="134" t="s">
        <v>771</v>
      </c>
      <c r="K13" s="168" t="s">
        <v>1361</v>
      </c>
    </row>
    <row r="14" spans="1:11" s="17" customFormat="1">
      <c r="A14" s="348" t="str">
        <f t="shared" si="0"/>
        <v>Mortgage loans</v>
      </c>
      <c r="B14" s="379" t="s">
        <v>195</v>
      </c>
      <c r="C14" s="1187"/>
      <c r="D14" s="1187"/>
      <c r="E14" s="1187"/>
      <c r="F14" s="1187"/>
      <c r="G14" s="1187"/>
      <c r="H14" s="1371">
        <f t="shared" si="1"/>
        <v>0</v>
      </c>
      <c r="J14" s="134" t="s">
        <v>28</v>
      </c>
      <c r="K14" s="168" t="s">
        <v>1008</v>
      </c>
    </row>
    <row r="15" spans="1:11" s="17" customFormat="1">
      <c r="A15" s="348" t="str">
        <f t="shared" si="0"/>
        <v>Guaranteed deposits – companies</v>
      </c>
      <c r="B15" s="379" t="s">
        <v>200</v>
      </c>
      <c r="C15" s="1187"/>
      <c r="D15" s="1187"/>
      <c r="E15" s="1187"/>
      <c r="F15" s="1187"/>
      <c r="G15" s="1187"/>
      <c r="H15" s="1371">
        <f t="shared" si="1"/>
        <v>0</v>
      </c>
      <c r="J15" s="134" t="s">
        <v>1520</v>
      </c>
      <c r="K15" s="168" t="s">
        <v>1521</v>
      </c>
    </row>
    <row r="16" spans="1:11" s="17" customFormat="1">
      <c r="A16" s="348" t="str">
        <f t="shared" si="0"/>
        <v>Guaranteed deposits – affiliated entities</v>
      </c>
      <c r="B16" s="379" t="s">
        <v>347</v>
      </c>
      <c r="C16" s="1187"/>
      <c r="D16" s="1187"/>
      <c r="E16" s="1187"/>
      <c r="F16" s="1187"/>
      <c r="G16" s="1187"/>
      <c r="H16" s="1371">
        <f t="shared" si="1"/>
        <v>0</v>
      </c>
      <c r="J16" s="134" t="s">
        <v>138</v>
      </c>
      <c r="K16" s="168" t="s">
        <v>1360</v>
      </c>
    </row>
    <row r="17" spans="1:11" s="17" customFormat="1">
      <c r="A17" s="348" t="str">
        <f t="shared" si="0"/>
        <v>Other</v>
      </c>
      <c r="B17" s="379" t="s">
        <v>181</v>
      </c>
      <c r="C17" s="1187"/>
      <c r="D17" s="1187"/>
      <c r="E17" s="1187"/>
      <c r="F17" s="1187"/>
      <c r="G17" s="1187"/>
      <c r="H17" s="1371">
        <f t="shared" si="1"/>
        <v>0</v>
      </c>
      <c r="J17" s="134" t="s">
        <v>41</v>
      </c>
      <c r="K17" s="168" t="s">
        <v>1152</v>
      </c>
    </row>
    <row r="18" spans="1:11" s="17" customFormat="1" ht="22.5" customHeight="1">
      <c r="A18" s="1025" t="str">
        <f t="shared" si="0"/>
        <v>Total</v>
      </c>
      <c r="B18" s="383" t="s">
        <v>386</v>
      </c>
      <c r="C18" s="1372">
        <f t="shared" ref="C18:H18" si="2">SUM(C11:C17)</f>
        <v>0</v>
      </c>
      <c r="D18" s="1372">
        <f t="shared" si="2"/>
        <v>0</v>
      </c>
      <c r="E18" s="1372">
        <f t="shared" si="2"/>
        <v>0</v>
      </c>
      <c r="F18" s="1372">
        <f t="shared" si="2"/>
        <v>0</v>
      </c>
      <c r="G18" s="1372">
        <f t="shared" si="2"/>
        <v>0</v>
      </c>
      <c r="H18" s="1373">
        <f t="shared" si="2"/>
        <v>0</v>
      </c>
      <c r="J18" s="952" t="s">
        <v>53</v>
      </c>
      <c r="K18" s="135" t="s">
        <v>53</v>
      </c>
    </row>
    <row r="19" spans="1:11" ht="15" customHeight="1">
      <c r="A19" s="1767" t="str">
        <f>IF(Langue=0,J48,K48)</f>
        <v>INSTITUTIONAL TRUST SERVICES</v>
      </c>
      <c r="B19" s="1769"/>
      <c r="C19" s="2168" t="str">
        <f>IF(Langue=0,J49,K49)</f>
        <v>Group RRSPs</v>
      </c>
      <c r="D19" s="2168" t="str">
        <f>IF(Langue=0,J50,K50)</f>
        <v>Agencies</v>
      </c>
      <c r="E19" s="2168" t="str">
        <f>IF(Langue=0,J51,K51)</f>
        <v>Pension and Employee 
Benefits plans</v>
      </c>
      <c r="F19" s="2168" t="str">
        <f>IF(Langue=0,J52,K52)</f>
        <v xml:space="preserve"> Administration plans</v>
      </c>
      <c r="G19" s="2146" t="str">
        <f>G8</f>
        <v>Mutual funds</v>
      </c>
      <c r="H19" s="2146" t="str">
        <f>H8</f>
        <v>Total</v>
      </c>
      <c r="K19" s="344"/>
    </row>
    <row r="20" spans="1:11" ht="44.25" customHeight="1">
      <c r="A20" s="1767"/>
      <c r="B20" s="1769"/>
      <c r="C20" s="2168"/>
      <c r="D20" s="2168"/>
      <c r="E20" s="2168"/>
      <c r="F20" s="2168"/>
      <c r="G20" s="2146"/>
      <c r="H20" s="2146"/>
      <c r="K20" s="344"/>
    </row>
    <row r="21" spans="1:11" ht="15" customHeight="1">
      <c r="A21" s="2901"/>
      <c r="B21" s="2902"/>
      <c r="C21" s="541" t="s">
        <v>384</v>
      </c>
      <c r="D21" s="541" t="s">
        <v>164</v>
      </c>
      <c r="E21" s="541" t="s">
        <v>145</v>
      </c>
      <c r="F21" s="541" t="s">
        <v>149</v>
      </c>
      <c r="G21" s="541" t="s">
        <v>150</v>
      </c>
      <c r="H21" s="541" t="s">
        <v>171</v>
      </c>
      <c r="K21" s="344"/>
    </row>
    <row r="22" spans="1:11" s="17" customFormat="1">
      <c r="A22" s="922" t="str">
        <f>A11</f>
        <v>Trust cash positions</v>
      </c>
      <c r="B22" s="384">
        <v>100</v>
      </c>
      <c r="C22" s="1187"/>
      <c r="D22" s="1187"/>
      <c r="E22" s="1187"/>
      <c r="F22" s="1187"/>
      <c r="G22" s="1187"/>
      <c r="H22" s="1371">
        <f t="shared" ref="H22:H28" si="3">SUM(C22:G22)</f>
        <v>0</v>
      </c>
      <c r="J22" s="134"/>
      <c r="K22" s="168"/>
    </row>
    <row r="23" spans="1:11" s="17" customFormat="1">
      <c r="A23" s="922" t="str">
        <f t="shared" ref="A23:A28" si="4">A12</f>
        <v>Investments – bonds, shares</v>
      </c>
      <c r="B23" s="384">
        <v>110</v>
      </c>
      <c r="C23" s="1187"/>
      <c r="D23" s="1187"/>
      <c r="E23" s="1187"/>
      <c r="F23" s="1187"/>
      <c r="G23" s="1187"/>
      <c r="H23" s="1371">
        <f t="shared" si="3"/>
        <v>0</v>
      </c>
      <c r="J23" s="134"/>
      <c r="K23" s="168"/>
    </row>
    <row r="24" spans="1:11" s="17" customFormat="1">
      <c r="A24" s="922" t="str">
        <f t="shared" si="4"/>
        <v>Segregated funds and mutual funds</v>
      </c>
      <c r="B24" s="384">
        <v>115</v>
      </c>
      <c r="C24" s="1187"/>
      <c r="D24" s="1187"/>
      <c r="E24" s="1187"/>
      <c r="F24" s="1187"/>
      <c r="G24" s="1187"/>
      <c r="H24" s="1371">
        <f t="shared" si="3"/>
        <v>0</v>
      </c>
      <c r="J24" s="134"/>
      <c r="K24" s="168"/>
    </row>
    <row r="25" spans="1:11" s="17" customFormat="1">
      <c r="A25" s="922" t="str">
        <f t="shared" si="4"/>
        <v>Mortgage loans</v>
      </c>
      <c r="B25" s="384">
        <v>120</v>
      </c>
      <c r="C25" s="1187"/>
      <c r="D25" s="1187"/>
      <c r="E25" s="1187"/>
      <c r="F25" s="1187"/>
      <c r="G25" s="1187"/>
      <c r="H25" s="1371">
        <f t="shared" si="3"/>
        <v>0</v>
      </c>
      <c r="J25" s="134"/>
      <c r="K25" s="168"/>
    </row>
    <row r="26" spans="1:11" s="17" customFormat="1">
      <c r="A26" s="922" t="str">
        <f t="shared" si="4"/>
        <v>Guaranteed deposits – companies</v>
      </c>
      <c r="B26" s="384">
        <v>130</v>
      </c>
      <c r="C26" s="1187"/>
      <c r="D26" s="1187"/>
      <c r="E26" s="1187"/>
      <c r="F26" s="1187"/>
      <c r="G26" s="1187"/>
      <c r="H26" s="1371">
        <f t="shared" si="3"/>
        <v>0</v>
      </c>
      <c r="J26" s="134"/>
      <c r="K26" s="168"/>
    </row>
    <row r="27" spans="1:11" s="17" customFormat="1">
      <c r="A27" s="922" t="str">
        <f t="shared" si="4"/>
        <v>Guaranteed deposits – affiliated entities</v>
      </c>
      <c r="B27" s="384">
        <v>140</v>
      </c>
      <c r="C27" s="1187"/>
      <c r="D27" s="1187"/>
      <c r="E27" s="1187"/>
      <c r="F27" s="1187"/>
      <c r="G27" s="1187"/>
      <c r="H27" s="1371">
        <f t="shared" si="3"/>
        <v>0</v>
      </c>
      <c r="J27" s="134"/>
      <c r="K27" s="168"/>
    </row>
    <row r="28" spans="1:11" s="17" customFormat="1">
      <c r="A28" s="922" t="str">
        <f t="shared" si="4"/>
        <v>Other</v>
      </c>
      <c r="B28" s="384">
        <v>150</v>
      </c>
      <c r="C28" s="1187"/>
      <c r="D28" s="1187"/>
      <c r="E28" s="1187"/>
      <c r="F28" s="1187"/>
      <c r="G28" s="1187"/>
      <c r="H28" s="1371">
        <f t="shared" si="3"/>
        <v>0</v>
      </c>
      <c r="J28" s="134"/>
      <c r="K28" s="168"/>
    </row>
    <row r="29" spans="1:11" s="17" customFormat="1" ht="22.5" customHeight="1">
      <c r="A29" s="923" t="str">
        <f>A18</f>
        <v>Total</v>
      </c>
      <c r="B29" s="385">
        <v>159</v>
      </c>
      <c r="C29" s="1374">
        <f t="shared" ref="C29:H29" si="5">SUM(C22:C28)</f>
        <v>0</v>
      </c>
      <c r="D29" s="1374">
        <f t="shared" si="5"/>
        <v>0</v>
      </c>
      <c r="E29" s="1374">
        <f t="shared" si="5"/>
        <v>0</v>
      </c>
      <c r="F29" s="1374">
        <f t="shared" si="5"/>
        <v>0</v>
      </c>
      <c r="G29" s="1374">
        <f t="shared" si="5"/>
        <v>0</v>
      </c>
      <c r="H29" s="1371">
        <f t="shared" si="5"/>
        <v>0</v>
      </c>
      <c r="J29" s="952"/>
      <c r="K29" s="135"/>
    </row>
    <row r="30" spans="1:11" s="18" customFormat="1" ht="22.5" customHeight="1">
      <c r="A30" s="1025" t="str">
        <f>IF(Langue=0,J30,K30)</f>
        <v>TOTAL ASSETS UNDER MANAGEMENT</v>
      </c>
      <c r="B30" s="385">
        <v>199</v>
      </c>
      <c r="C30" s="1375">
        <f>SUM(C18,C29)</f>
        <v>0</v>
      </c>
      <c r="D30" s="1375">
        <f>SUM(D18,D29)</f>
        <v>0</v>
      </c>
      <c r="E30" s="1375">
        <f>SUM(E18,E29)</f>
        <v>0</v>
      </c>
      <c r="F30" s="1375">
        <f>SUM(F18,F29)</f>
        <v>0</v>
      </c>
      <c r="G30" s="1375">
        <f>SUM(G18,G29)</f>
        <v>0</v>
      </c>
      <c r="H30" s="1217">
        <f>H18+H29</f>
        <v>0</v>
      </c>
      <c r="J30" s="2894" t="s">
        <v>140</v>
      </c>
      <c r="K30" s="2895" t="s">
        <v>1365</v>
      </c>
    </row>
    <row r="31" spans="1:11" ht="18" customHeight="1">
      <c r="A31" s="2896"/>
      <c r="B31" s="2897"/>
      <c r="C31" s="2898"/>
      <c r="D31" s="2898"/>
      <c r="E31" s="2898"/>
      <c r="F31" s="2898"/>
      <c r="G31" s="2898"/>
      <c r="H31" s="2899"/>
      <c r="J31" s="2894"/>
      <c r="K31" s="2895"/>
    </row>
    <row r="32" spans="1:11">
      <c r="A32" s="2900"/>
      <c r="B32" s="2898"/>
      <c r="C32" s="2898"/>
      <c r="D32" s="2898"/>
      <c r="E32" s="2898"/>
      <c r="F32" s="2898"/>
      <c r="G32" s="2898"/>
      <c r="H32" s="2899"/>
      <c r="K32" s="344"/>
    </row>
    <row r="33" spans="1:11">
      <c r="A33" s="2900"/>
      <c r="B33" s="2898"/>
      <c r="C33" s="2898"/>
      <c r="D33" s="2898"/>
      <c r="E33" s="2898"/>
      <c r="F33" s="2898"/>
      <c r="G33" s="2898"/>
      <c r="H33" s="2899"/>
      <c r="K33" s="344"/>
    </row>
    <row r="34" spans="1:11">
      <c r="A34" s="2478">
        <f>+'4010'!A37:D37+1</f>
        <v>72</v>
      </c>
      <c r="B34" s="2195"/>
      <c r="C34" s="2195"/>
      <c r="D34" s="2195"/>
      <c r="E34" s="2195"/>
      <c r="F34" s="2195"/>
      <c r="G34" s="2195"/>
      <c r="H34" s="2196"/>
      <c r="K34" s="344"/>
    </row>
    <row r="35" spans="1:11">
      <c r="A35" s="1034"/>
      <c r="B35" s="1034"/>
      <c r="C35" s="1034"/>
      <c r="D35" s="1034"/>
      <c r="E35" s="1034"/>
      <c r="F35" s="1034"/>
      <c r="G35" s="1034"/>
      <c r="H35" s="1034"/>
      <c r="K35" s="344"/>
    </row>
    <row r="36" spans="1:11">
      <c r="A36" s="1034"/>
      <c r="B36" s="1034"/>
      <c r="C36" s="1034"/>
      <c r="D36" s="1034"/>
      <c r="E36" s="1034"/>
      <c r="F36" s="1034"/>
      <c r="G36" s="1034"/>
      <c r="H36" s="1034"/>
      <c r="J36" s="950" t="s">
        <v>125</v>
      </c>
      <c r="K36" s="174" t="s">
        <v>1354</v>
      </c>
    </row>
    <row r="37" spans="1:11">
      <c r="A37" s="1034"/>
      <c r="B37" s="1034"/>
      <c r="C37" s="1034"/>
      <c r="D37" s="1034"/>
      <c r="E37" s="1034"/>
      <c r="F37" s="1034"/>
      <c r="G37" s="1034"/>
      <c r="H37" s="1034"/>
      <c r="J37" s="928" t="s">
        <v>232</v>
      </c>
      <c r="K37" s="398" t="s">
        <v>2340</v>
      </c>
    </row>
    <row r="38" spans="1:11">
      <c r="J38" s="928" t="s">
        <v>160</v>
      </c>
      <c r="K38" s="403" t="s">
        <v>1355</v>
      </c>
    </row>
    <row r="39" spans="1:11">
      <c r="J39" s="928" t="s">
        <v>161</v>
      </c>
      <c r="K39" s="403" t="s">
        <v>2337</v>
      </c>
    </row>
    <row r="40" spans="1:11">
      <c r="J40" s="928" t="s">
        <v>162</v>
      </c>
      <c r="K40" s="398" t="s">
        <v>1357</v>
      </c>
    </row>
    <row r="41" spans="1:11">
      <c r="J41" s="928" t="s">
        <v>163</v>
      </c>
      <c r="K41" s="398" t="s">
        <v>1356</v>
      </c>
    </row>
    <row r="42" spans="1:11">
      <c r="J42" s="1019" t="s">
        <v>53</v>
      </c>
      <c r="K42" s="639" t="s">
        <v>53</v>
      </c>
    </row>
    <row r="43" spans="1:11">
      <c r="K43" s="344"/>
    </row>
    <row r="44" spans="1:11">
      <c r="K44" s="344"/>
    </row>
    <row r="45" spans="1:11">
      <c r="K45" s="344"/>
    </row>
    <row r="46" spans="1:11">
      <c r="K46" s="344"/>
    </row>
    <row r="47" spans="1:11">
      <c r="K47" s="344"/>
    </row>
    <row r="48" spans="1:11">
      <c r="J48" s="950" t="s">
        <v>139</v>
      </c>
      <c r="K48" s="174" t="s">
        <v>1362</v>
      </c>
    </row>
    <row r="49" spans="10:11">
      <c r="J49" s="928" t="s">
        <v>505</v>
      </c>
      <c r="K49" s="398" t="s">
        <v>2338</v>
      </c>
    </row>
    <row r="50" spans="10:11">
      <c r="J50" s="928" t="s">
        <v>165</v>
      </c>
      <c r="K50" s="398" t="s">
        <v>1363</v>
      </c>
    </row>
    <row r="51" spans="10:11" ht="30">
      <c r="J51" s="928" t="s">
        <v>715</v>
      </c>
      <c r="K51" s="709" t="s">
        <v>2339</v>
      </c>
    </row>
    <row r="52" spans="10:11">
      <c r="J52" s="928" t="s">
        <v>166</v>
      </c>
      <c r="K52" s="398" t="s">
        <v>1364</v>
      </c>
    </row>
    <row r="53" spans="10:11">
      <c r="J53" s="928" t="s">
        <v>163</v>
      </c>
      <c r="K53" s="398" t="s">
        <v>1356</v>
      </c>
    </row>
    <row r="54" spans="10:11">
      <c r="J54" s="1019" t="s">
        <v>167</v>
      </c>
      <c r="K54" s="639" t="s">
        <v>167</v>
      </c>
    </row>
  </sheetData>
  <sheetProtection algorithmName="SHA-512" hashValue="GuunvbURnN9DWH0NHDkB5bPPOtLOC0W56osHw2u+ytkGaQSJcC2y6pIQOXwWwiTKhYNZmnqDD7gcinLzEj1naw==" saltValue="v1PKRA0eudLBnvzpmGgO9A==" spinCount="100000" sheet="1" objects="1" scenarios="1"/>
  <mergeCells count="27">
    <mergeCell ref="A2:H2"/>
    <mergeCell ref="A3:H3"/>
    <mergeCell ref="A6:H6"/>
    <mergeCell ref="A7:H7"/>
    <mergeCell ref="A1:F1"/>
    <mergeCell ref="F8:F9"/>
    <mergeCell ref="G8:G9"/>
    <mergeCell ref="H8:H9"/>
    <mergeCell ref="A10:B10"/>
    <mergeCell ref="A4:H4"/>
    <mergeCell ref="A5:H5"/>
    <mergeCell ref="C8:C9"/>
    <mergeCell ref="A8:B9"/>
    <mergeCell ref="D8:D9"/>
    <mergeCell ref="E8:E9"/>
    <mergeCell ref="J30:J31"/>
    <mergeCell ref="K30:K31"/>
    <mergeCell ref="A31:H33"/>
    <mergeCell ref="A34:H34"/>
    <mergeCell ref="G19:G20"/>
    <mergeCell ref="H19:H20"/>
    <mergeCell ref="C19:C20"/>
    <mergeCell ref="D19:D20"/>
    <mergeCell ref="E19:E20"/>
    <mergeCell ref="F19:F20"/>
    <mergeCell ref="A19:B20"/>
    <mergeCell ref="A21:B21"/>
  </mergeCells>
  <printOptions horizontalCentered="1"/>
  <pageMargins left="0.97370078740157495" right="0.39370078740157499" top="0.59055118110236204" bottom="0.59055118110236204" header="0.31496062992126" footer="0.31496062992126"/>
  <pageSetup scale="76" orientation="landscape" r:id="rId1"/>
  <ignoredErrors>
    <ignoredError sqref="B11:B17 C10:F10 C21:H21 B18 H10" numberStoredAsText="1"/>
    <ignoredError sqref="H22" formulaRange="1"/>
  </ignoredErrors>
  <drawing r:id="rId2"/>
  <extLst>
    <ext xmlns:x14="http://schemas.microsoft.com/office/spreadsheetml/2009/9/main" uri="{78C0D931-6437-407d-A8EE-F0AAD7539E65}">
      <x14:conditionalFormattings>
        <x14:conditionalFormatting xmlns:xm="http://schemas.microsoft.com/office/excel/2006/main">
          <x14:cfRule type="expression" priority="1" id="{00000000-000E-0000-3A00-000001000000}">
            <xm:f>'\Coopératives\[Formulaire COOP_ 2015_VF_1.1.1.xlsx]Feuil1'!#REF!=0</xm:f>
            <x14:dxf>
              <font>
                <color theme="0"/>
              </font>
            </x14:dxf>
          </x14:cfRule>
          <xm:sqref>A6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rgb="FFFFFF00"/>
  </sheetPr>
  <dimension ref="A1:L53"/>
  <sheetViews>
    <sheetView topLeftCell="A31" zoomScale="90" zoomScaleNormal="90" workbookViewId="0">
      <selection activeCell="E56" sqref="E56"/>
    </sheetView>
  </sheetViews>
  <sheetFormatPr baseColWidth="10" defaultColWidth="0" defaultRowHeight="15" outlineLevelCol="1"/>
  <cols>
    <col min="1" max="1" width="2.5703125" style="971" customWidth="1"/>
    <col min="2" max="2" width="3.7109375" style="971" customWidth="1"/>
    <col min="3" max="3" width="68.140625" style="971" customWidth="1"/>
    <col min="4" max="4" width="6" style="971" customWidth="1"/>
    <col min="5" max="5" width="12" style="971" customWidth="1"/>
    <col min="6" max="6" width="6" style="971" customWidth="1"/>
    <col min="7" max="7" width="13.28515625" style="971" customWidth="1"/>
    <col min="8" max="8" width="4.28515625" style="971" customWidth="1"/>
    <col min="9" max="9" width="11.42578125" style="971" hidden="1" customWidth="1"/>
    <col min="10" max="10" width="96.28515625" style="971" hidden="1" customWidth="1" outlineLevel="1"/>
    <col min="11" max="11" width="67.5703125" style="971" hidden="1" customWidth="1" outlineLevel="1"/>
    <col min="12" max="12" width="0" style="971" hidden="1" customWidth="1" collapsed="1"/>
    <col min="13" max="16384" width="11.42578125" style="971" hidden="1"/>
  </cols>
  <sheetData>
    <row r="1" spans="1:11" ht="24" customHeight="1">
      <c r="A1" s="745" t="str">
        <f>Identification!A14</f>
        <v>QUÉBEC CHARTERED COMPANY</v>
      </c>
      <c r="B1" s="746"/>
      <c r="C1" s="747"/>
      <c r="D1" s="747"/>
      <c r="E1" s="975"/>
      <c r="F1" s="975"/>
      <c r="G1" s="232" t="str">
        <f>Identification!A15</f>
        <v>ANNUAL STATEMENT</v>
      </c>
    </row>
    <row r="2" spans="1:11">
      <c r="A2" s="1844" t="str">
        <f>IF(Langue=0,"ANNEXE "&amp;'T des M - T of C'!A9,"SCHEDULE "&amp;'T des M - T of C'!A9)</f>
        <v>SCHEDULE 400</v>
      </c>
      <c r="B2" s="1845"/>
      <c r="C2" s="1845"/>
      <c r="D2" s="1845"/>
      <c r="E2" s="1845"/>
      <c r="F2" s="1845"/>
      <c r="G2" s="1846"/>
    </row>
    <row r="3" spans="1:11" ht="22.5" customHeight="1">
      <c r="A3" s="1847">
        <f>Identification!G12</f>
        <v>0</v>
      </c>
      <c r="B3" s="1848"/>
      <c r="C3" s="1848"/>
      <c r="D3" s="1848"/>
      <c r="E3" s="1848"/>
      <c r="F3" s="1848"/>
      <c r="G3" s="1849"/>
    </row>
    <row r="4" spans="1:11" ht="22.5" customHeight="1">
      <c r="A4" s="1808" t="str">
        <f>UPPER('T des M - T of C'!B9)</f>
        <v>COMPREHENSIVE INCOME</v>
      </c>
      <c r="B4" s="1809"/>
      <c r="C4" s="1809"/>
      <c r="D4" s="1809"/>
      <c r="E4" s="1809"/>
      <c r="F4" s="1809"/>
      <c r="G4" s="1810"/>
    </row>
    <row r="5" spans="1:11" ht="22.5" customHeight="1">
      <c r="A5" s="1850" t="str">
        <f>Identification!D19&amp;" "&amp;Identification!J19</f>
        <v xml:space="preserve">For the fiscal year ended </v>
      </c>
      <c r="B5" s="1851"/>
      <c r="C5" s="1851"/>
      <c r="D5" s="1851"/>
      <c r="E5" s="1851"/>
      <c r="F5" s="1851"/>
      <c r="G5" s="1852"/>
    </row>
    <row r="6" spans="1:11">
      <c r="A6" s="1853" t="str">
        <f>IF(Langue=0,J6,K6)</f>
        <v>($000)</v>
      </c>
      <c r="B6" s="1854"/>
      <c r="C6" s="1854"/>
      <c r="D6" s="1854"/>
      <c r="E6" s="1854"/>
      <c r="F6" s="1854"/>
      <c r="G6" s="1855"/>
      <c r="J6" s="740" t="s">
        <v>969</v>
      </c>
      <c r="K6" s="737" t="s">
        <v>970</v>
      </c>
    </row>
    <row r="7" spans="1:11" s="1617" customFormat="1">
      <c r="A7" s="1618"/>
      <c r="B7" s="1619"/>
      <c r="C7" s="1619"/>
      <c r="D7" s="1824" t="str">
        <f>'100'!D7:E7</f>
        <v>Current</v>
      </c>
      <c r="E7" s="1824"/>
      <c r="F7" s="1824" t="str">
        <f>'100'!F7:G7</f>
        <v>Previous</v>
      </c>
      <c r="G7" s="1825"/>
      <c r="J7" s="740"/>
      <c r="K7" s="737"/>
    </row>
    <row r="8" spans="1:11" ht="33.75" customHeight="1">
      <c r="A8" s="1836" t="str">
        <f>IF(Langue=0,J8,K8)</f>
        <v>CONSOLIDATED COMPREHENSIVE INCOME</v>
      </c>
      <c r="B8" s="1837"/>
      <c r="C8" s="1837"/>
      <c r="D8" s="1837"/>
      <c r="E8" s="748" t="s">
        <v>377</v>
      </c>
      <c r="F8" s="749"/>
      <c r="G8" s="1676" t="s">
        <v>378</v>
      </c>
      <c r="J8" s="971" t="s">
        <v>1751</v>
      </c>
      <c r="K8" s="699" t="s">
        <v>1752</v>
      </c>
    </row>
    <row r="9" spans="1:11" s="52" customFormat="1" ht="17.25">
      <c r="A9" s="1653"/>
      <c r="B9" s="1469"/>
      <c r="C9" s="1469"/>
      <c r="D9" s="1469"/>
      <c r="E9" s="1667" t="s">
        <v>376</v>
      </c>
      <c r="F9" s="1654"/>
      <c r="G9" s="1655"/>
    </row>
    <row r="10" spans="1:11">
      <c r="A10" s="1656" t="str">
        <f>IF(Langue=0,J10,K10)</f>
        <v>NET INCOME (LOSS)</v>
      </c>
      <c r="B10" s="180"/>
      <c r="C10" s="180"/>
      <c r="D10" s="501">
        <v>4000</v>
      </c>
      <c r="E10" s="1110">
        <f>+_P300399902</f>
        <v>0</v>
      </c>
      <c r="F10" s="501">
        <v>4000</v>
      </c>
      <c r="G10" s="1110">
        <f>+_P300399903</f>
        <v>0</v>
      </c>
      <c r="J10" s="971" t="s">
        <v>551</v>
      </c>
      <c r="K10" s="699" t="s">
        <v>1168</v>
      </c>
    </row>
    <row r="11" spans="1:11">
      <c r="A11" s="1833" t="str">
        <f>IF(Langue=0,J11,K11)</f>
        <v>Other Comprehensive Income (Loss) (net of tax)</v>
      </c>
      <c r="B11" s="1834"/>
      <c r="C11" s="1834"/>
      <c r="D11" s="1834"/>
      <c r="E11" s="1834"/>
      <c r="F11" s="1834"/>
      <c r="G11" s="1835"/>
      <c r="J11" s="971" t="s">
        <v>368</v>
      </c>
      <c r="K11" s="699" t="s">
        <v>1581</v>
      </c>
    </row>
    <row r="12" spans="1:11">
      <c r="A12" s="1833" t="str">
        <f>IF(Langue=0,J12,K12)</f>
        <v>Items that may be reclassified subsequently to Net Income</v>
      </c>
      <c r="B12" s="1834"/>
      <c r="C12" s="1834"/>
      <c r="D12" s="1834"/>
      <c r="E12" s="1834"/>
      <c r="F12" s="1834"/>
      <c r="G12" s="1835"/>
      <c r="J12" s="971" t="s">
        <v>369</v>
      </c>
      <c r="K12" s="699" t="s">
        <v>1173</v>
      </c>
    </row>
    <row r="13" spans="1:11" ht="11.25" customHeight="1">
      <c r="A13" s="1830"/>
      <c r="B13" s="1831"/>
      <c r="C13" s="1831"/>
      <c r="D13" s="1831"/>
      <c r="E13" s="1831"/>
      <c r="F13" s="1831"/>
      <c r="G13" s="1832"/>
      <c r="K13" s="738"/>
    </row>
    <row r="14" spans="1:11" ht="30" customHeight="1">
      <c r="A14" s="970"/>
      <c r="B14" s="1826" t="str">
        <f>IF(Langue=0,J14,K14)</f>
        <v>Net change in Unrealized Gains and Losses on Financial asset at fair value through other comprehensive income</v>
      </c>
      <c r="C14" s="1826"/>
      <c r="D14" s="1620"/>
      <c r="E14" s="1667" t="s">
        <v>377</v>
      </c>
      <c r="F14" s="1620"/>
      <c r="G14" s="1621"/>
      <c r="J14" s="743" t="s">
        <v>2444</v>
      </c>
      <c r="K14" s="744" t="s">
        <v>2447</v>
      </c>
    </row>
    <row r="15" spans="1:11">
      <c r="A15" s="970"/>
      <c r="C15" s="396" t="str">
        <f>IF(Langue=0,J15,K15)</f>
        <v>Change in Unrealized Gains and Losses</v>
      </c>
      <c r="D15" s="503">
        <v>4060</v>
      </c>
      <c r="E15" s="1116"/>
      <c r="F15" s="473">
        <v>4060</v>
      </c>
      <c r="G15" s="1107"/>
      <c r="J15" s="971" t="s">
        <v>370</v>
      </c>
      <c r="K15" s="738" t="s">
        <v>1176</v>
      </c>
    </row>
    <row r="16" spans="1:11">
      <c r="A16" s="970"/>
      <c r="C16" s="396" t="str">
        <f>IF(Langue=0,J16,K16)</f>
        <v>Reclassification of (Gains)/Losses to Earnings</v>
      </c>
      <c r="D16" s="503">
        <v>4061</v>
      </c>
      <c r="E16" s="1117"/>
      <c r="F16" s="473">
        <v>4061</v>
      </c>
      <c r="G16" s="1107"/>
      <c r="J16" s="971" t="s">
        <v>555</v>
      </c>
      <c r="K16" s="738" t="s">
        <v>1174</v>
      </c>
    </row>
    <row r="17" spans="1:11" ht="11.25" customHeight="1">
      <c r="A17" s="1830"/>
      <c r="B17" s="1831"/>
      <c r="C17" s="1831"/>
      <c r="D17" s="1831"/>
      <c r="E17" s="1831"/>
      <c r="F17" s="1831"/>
      <c r="G17" s="1832"/>
      <c r="K17" s="738"/>
    </row>
    <row r="18" spans="1:11" ht="15" customHeight="1">
      <c r="A18" s="970"/>
      <c r="B18" s="1838" t="str">
        <f>IF(Langue=0,J18,K18)</f>
        <v>Derivatives Designated as Cash Flow Hedges</v>
      </c>
      <c r="C18" s="1838"/>
      <c r="D18" s="1838"/>
      <c r="E18" s="1838"/>
      <c r="F18" s="1838"/>
      <c r="G18" s="1838"/>
      <c r="J18" s="971" t="s">
        <v>226</v>
      </c>
      <c r="K18" s="699" t="s">
        <v>1175</v>
      </c>
    </row>
    <row r="19" spans="1:11">
      <c r="A19" s="970"/>
      <c r="C19" s="394" t="str">
        <f>IF(Langue=0,J19,K19)</f>
        <v>Change in Unrealized Gains and Losses</v>
      </c>
      <c r="D19" s="473">
        <v>4100</v>
      </c>
      <c r="E19" s="1116"/>
      <c r="F19" s="1624">
        <v>4100</v>
      </c>
      <c r="G19" s="1106"/>
      <c r="J19" s="971" t="s">
        <v>370</v>
      </c>
      <c r="K19" s="699" t="s">
        <v>1176</v>
      </c>
    </row>
    <row r="20" spans="1:11">
      <c r="A20" s="970"/>
      <c r="C20" s="394" t="str">
        <f>IF(Langue=0,J20,K20)</f>
        <v>Reclassification of (Gains)/Losses to Earnings</v>
      </c>
      <c r="D20" s="473">
        <v>4110</v>
      </c>
      <c r="E20" s="1117"/>
      <c r="F20" s="1624">
        <v>4110</v>
      </c>
      <c r="G20" s="1107"/>
      <c r="J20" s="971" t="s">
        <v>555</v>
      </c>
      <c r="K20" s="699" t="s">
        <v>1174</v>
      </c>
    </row>
    <row r="21" spans="1:11" ht="11.25" customHeight="1">
      <c r="A21" s="1830"/>
      <c r="B21" s="1831"/>
      <c r="C21" s="1831"/>
      <c r="D21" s="1831"/>
      <c r="E21" s="1831"/>
      <c r="F21" s="1831"/>
      <c r="G21" s="1832"/>
      <c r="K21" s="699"/>
    </row>
    <row r="22" spans="1:11">
      <c r="A22" s="970"/>
      <c r="B22" s="1838" t="str">
        <f>IF(Langue=0,J22,K22)</f>
        <v>Foreign Currency Translation</v>
      </c>
      <c r="C22" s="1838"/>
      <c r="D22" s="1838"/>
      <c r="E22" s="1838"/>
      <c r="F22" s="1838"/>
      <c r="G22" s="1838"/>
      <c r="J22" s="971" t="s">
        <v>199</v>
      </c>
      <c r="K22" s="699" t="s">
        <v>1177</v>
      </c>
    </row>
    <row r="23" spans="1:11">
      <c r="A23" s="970"/>
      <c r="C23" s="394" t="str">
        <f>IF(Langue=0,J23,K23)</f>
        <v>Change in Unrealized Gains and Losses</v>
      </c>
      <c r="D23" s="473">
        <v>4200</v>
      </c>
      <c r="E23" s="1116"/>
      <c r="F23" s="1624">
        <v>4200</v>
      </c>
      <c r="G23" s="1106"/>
      <c r="J23" s="971" t="s">
        <v>370</v>
      </c>
      <c r="K23" s="699" t="s">
        <v>1176</v>
      </c>
    </row>
    <row r="24" spans="1:11">
      <c r="A24" s="970"/>
      <c r="C24" s="394" t="str">
        <f>IF(Langue=0,J24,K24)</f>
        <v>Impact of Hedging</v>
      </c>
      <c r="D24" s="473">
        <v>4210</v>
      </c>
      <c r="E24" s="1116"/>
      <c r="F24" s="1624">
        <v>4210</v>
      </c>
      <c r="G24" s="1106"/>
      <c r="J24" s="971" t="s">
        <v>50</v>
      </c>
      <c r="K24" s="699" t="s">
        <v>1178</v>
      </c>
    </row>
    <row r="25" spans="1:11">
      <c r="A25" s="970"/>
      <c r="B25" s="1839" t="str">
        <f>IF(Langue=0,J25,K25)</f>
        <v>Other</v>
      </c>
      <c r="C25" s="1840"/>
      <c r="D25" s="473">
        <v>4300</v>
      </c>
      <c r="E25" s="1117"/>
      <c r="F25" s="1624">
        <v>4300</v>
      </c>
      <c r="G25" s="1107"/>
      <c r="J25" s="971" t="s">
        <v>41</v>
      </c>
      <c r="K25" s="699" t="s">
        <v>1152</v>
      </c>
    </row>
    <row r="26" spans="1:11" ht="17.25">
      <c r="A26" s="596"/>
      <c r="B26" s="184"/>
      <c r="C26" s="184"/>
      <c r="D26" s="184"/>
      <c r="E26" s="1667" t="s">
        <v>376</v>
      </c>
      <c r="F26" s="184"/>
      <c r="G26" s="1657"/>
      <c r="K26" s="699"/>
    </row>
    <row r="27" spans="1:11" ht="30.75" customHeight="1">
      <c r="A27" s="1827" t="str">
        <f>IF(Langue=0,J27,K27)</f>
        <v>Subtotal of items that may be reclassified subsequently to Net Income</v>
      </c>
      <c r="B27" s="1828"/>
      <c r="C27" s="1828"/>
      <c r="D27" s="473">
        <v>4399</v>
      </c>
      <c r="E27" s="1114">
        <f>SUM(E19:E20,E23:E25,E15:E16)</f>
        <v>0</v>
      </c>
      <c r="F27" s="1624">
        <v>4399</v>
      </c>
      <c r="G27" s="1102">
        <f>SUM(G15:G16,G19:G20,G23:G25)</f>
        <v>0</v>
      </c>
      <c r="J27" s="971" t="s">
        <v>371</v>
      </c>
      <c r="K27" s="699" t="s">
        <v>1179</v>
      </c>
    </row>
    <row r="28" spans="1:11" ht="11.25" customHeight="1">
      <c r="A28" s="1830"/>
      <c r="B28" s="1831"/>
      <c r="C28" s="1831"/>
      <c r="D28" s="1831"/>
      <c r="E28" s="1831"/>
      <c r="F28" s="1831"/>
      <c r="G28" s="1832"/>
      <c r="K28" s="699"/>
    </row>
    <row r="29" spans="1:11" ht="17.25">
      <c r="A29" s="1656" t="str">
        <f>IF(Langue=0,J29,K29)</f>
        <v>Items that will not be reclassified subsequently to Net Income:</v>
      </c>
      <c r="B29" s="180"/>
      <c r="C29" s="180"/>
      <c r="D29" s="180"/>
      <c r="E29" s="1667" t="s">
        <v>377</v>
      </c>
      <c r="F29" s="180"/>
      <c r="G29" s="1492"/>
      <c r="J29" s="971" t="s">
        <v>372</v>
      </c>
      <c r="K29" s="699" t="s">
        <v>2247</v>
      </c>
    </row>
    <row r="30" spans="1:11">
      <c r="A30" s="970"/>
      <c r="C30" s="394" t="str">
        <f>IF(Langue=0,J30,K30)</f>
        <v>Revaluation Surplus</v>
      </c>
      <c r="D30" s="473">
        <v>4400</v>
      </c>
      <c r="E30" s="1117"/>
      <c r="F30" s="1624">
        <v>4400</v>
      </c>
      <c r="G30" s="1107"/>
      <c r="J30" s="971" t="s">
        <v>177</v>
      </c>
      <c r="K30" s="699" t="s">
        <v>1180</v>
      </c>
    </row>
    <row r="31" spans="1:11">
      <c r="A31" s="970"/>
      <c r="C31" s="1829" t="str">
        <f>IF(Langue=0,J31,K31)</f>
        <v>Share of Other Comprehensive Income of Associates and Joint Ventures</v>
      </c>
      <c r="F31"/>
      <c r="G31" s="1610"/>
      <c r="J31" s="971" t="s">
        <v>353</v>
      </c>
      <c r="K31" s="699" t="s">
        <v>2248</v>
      </c>
    </row>
    <row r="32" spans="1:11">
      <c r="A32" s="970"/>
      <c r="C32" s="1829"/>
      <c r="D32" s="750">
        <v>4410</v>
      </c>
      <c r="E32" s="1116"/>
      <c r="F32" s="496">
        <v>4410</v>
      </c>
      <c r="G32" s="1106"/>
      <c r="K32" s="699"/>
    </row>
    <row r="33" spans="1:11">
      <c r="A33" s="970"/>
      <c r="C33" s="394" t="str">
        <f>IF(Langue=0,J33,K33)</f>
        <v>Employee Benefits</v>
      </c>
      <c r="D33" s="473">
        <v>4420</v>
      </c>
      <c r="E33" s="1116"/>
      <c r="F33" s="1624">
        <v>4420</v>
      </c>
      <c r="G33" s="1106"/>
      <c r="J33" s="971" t="s">
        <v>49</v>
      </c>
      <c r="K33" s="699" t="s">
        <v>1181</v>
      </c>
    </row>
    <row r="34" spans="1:11">
      <c r="A34" s="970"/>
      <c r="C34" s="394" t="str">
        <f>IF(Langue=0,J34,K34)</f>
        <v>Remeasurements of Defined Benefit Plans</v>
      </c>
      <c r="D34" s="473">
        <v>4430</v>
      </c>
      <c r="E34" s="1116"/>
      <c r="F34" s="1624">
        <v>4430</v>
      </c>
      <c r="G34" s="1106"/>
      <c r="J34" s="971" t="s">
        <v>373</v>
      </c>
      <c r="K34" s="699" t="s">
        <v>1182</v>
      </c>
    </row>
    <row r="35" spans="1:11">
      <c r="A35" s="970"/>
      <c r="C35" s="394" t="str">
        <f>IF(Langue=0,J35,K35)</f>
        <v>Other</v>
      </c>
      <c r="D35" s="473">
        <v>4440</v>
      </c>
      <c r="E35" s="1116"/>
      <c r="F35" s="1624">
        <v>4440</v>
      </c>
      <c r="G35" s="1107"/>
      <c r="J35" s="971" t="s">
        <v>41</v>
      </c>
      <c r="K35" s="699" t="s">
        <v>1152</v>
      </c>
    </row>
    <row r="36" spans="1:11" ht="45">
      <c r="A36" s="970"/>
      <c r="C36" s="739" t="str">
        <f>IF(Langue=0,J36,K36)</f>
        <v>Net Change in Unrealized Gains and Losses on Equity designated at fair value through other comprehensive income</v>
      </c>
      <c r="D36" s="751">
        <v>4450</v>
      </c>
      <c r="E36" s="1118"/>
      <c r="F36" s="260">
        <v>4450</v>
      </c>
      <c r="G36" s="1107"/>
      <c r="J36" s="752" t="s">
        <v>2445</v>
      </c>
      <c r="K36" s="744" t="s">
        <v>2448</v>
      </c>
    </row>
    <row r="37" spans="1:11" ht="33" customHeight="1">
      <c r="A37" s="970"/>
      <c r="C37" s="739" t="str">
        <f>IF(Langue=0,J37,K37)</f>
        <v>Net change in fair value for debt instruments designated at fair value through profit or loss</v>
      </c>
      <c r="D37" s="503">
        <v>4460</v>
      </c>
      <c r="E37" s="1117"/>
      <c r="F37" s="260">
        <v>4460</v>
      </c>
      <c r="G37" s="1107"/>
      <c r="J37" s="752" t="s">
        <v>2446</v>
      </c>
      <c r="K37" s="744" t="s">
        <v>2449</v>
      </c>
    </row>
    <row r="38" spans="1:11" ht="17.25">
      <c r="A38" s="596"/>
      <c r="B38" s="184"/>
      <c r="C38" s="184"/>
      <c r="D38" s="184"/>
      <c r="E38" s="1667" t="s">
        <v>376</v>
      </c>
      <c r="F38" s="184"/>
      <c r="G38" s="1657"/>
      <c r="K38" s="699"/>
    </row>
    <row r="39" spans="1:11" ht="36.75" customHeight="1">
      <c r="A39" s="1827" t="str">
        <f>IF(Langue=0,J39,K39)</f>
        <v>Subtotal of items that will not be reclassified subsequently to Net Income</v>
      </c>
      <c r="B39" s="1828"/>
      <c r="C39" s="1828"/>
      <c r="D39" s="473">
        <v>4500</v>
      </c>
      <c r="E39" s="1114">
        <f>SUM(E30:E37)</f>
        <v>0</v>
      </c>
      <c r="F39" s="1624">
        <v>4500</v>
      </c>
      <c r="G39" s="1105">
        <f>SUM(G30:G37)</f>
        <v>0</v>
      </c>
      <c r="J39" s="971" t="s">
        <v>374</v>
      </c>
      <c r="K39" s="699" t="s">
        <v>1183</v>
      </c>
    </row>
    <row r="40" spans="1:11" ht="8.25" customHeight="1">
      <c r="A40" s="1830"/>
      <c r="B40" s="1831"/>
      <c r="C40" s="1831"/>
      <c r="D40" s="1831"/>
      <c r="E40" s="1831"/>
      <c r="F40" s="1831"/>
      <c r="G40" s="1832"/>
      <c r="K40" s="699"/>
    </row>
    <row r="41" spans="1:11">
      <c r="A41" s="1656" t="str">
        <f>IF(Langue=0,J41,K41)</f>
        <v>Total Other Comprehensive Income (Loss)</v>
      </c>
      <c r="B41" s="180"/>
      <c r="C41" s="180"/>
      <c r="D41" s="473">
        <v>4600</v>
      </c>
      <c r="E41" s="1114">
        <f>SUM(E27,E39)</f>
        <v>0</v>
      </c>
      <c r="F41" s="473">
        <v>4600</v>
      </c>
      <c r="G41" s="1105">
        <f>SUM(G27,G39)</f>
        <v>0</v>
      </c>
      <c r="J41" s="971" t="s">
        <v>51</v>
      </c>
      <c r="K41" s="699" t="s">
        <v>1184</v>
      </c>
    </row>
    <row r="42" spans="1:11" ht="8.25" customHeight="1">
      <c r="A42" s="1830"/>
      <c r="B42" s="1831"/>
      <c r="C42" s="1831"/>
      <c r="D42" s="1831"/>
      <c r="E42" s="1831"/>
      <c r="F42" s="1831"/>
      <c r="G42" s="1832"/>
      <c r="K42" s="699"/>
    </row>
    <row r="43" spans="1:11">
      <c r="A43" s="1656" t="str">
        <f>IF(Langue=0,J43,K43)</f>
        <v>TOTAL COMPREHENSIVE INCOME (LOSS)</v>
      </c>
      <c r="B43" s="180"/>
      <c r="C43" s="180"/>
      <c r="D43" s="473">
        <v>4999</v>
      </c>
      <c r="E43" s="1114">
        <f>SUM(E10,E41)</f>
        <v>0</v>
      </c>
      <c r="F43" s="473">
        <v>4999</v>
      </c>
      <c r="G43" s="1105">
        <f>SUM(G10,G41)</f>
        <v>0</v>
      </c>
      <c r="J43" s="971" t="s">
        <v>552</v>
      </c>
      <c r="K43" s="699" t="s">
        <v>1185</v>
      </c>
    </row>
    <row r="44" spans="1:11" ht="11.25" customHeight="1">
      <c r="A44" s="1830"/>
      <c r="B44" s="1831"/>
      <c r="C44" s="1831"/>
      <c r="D44" s="1831"/>
      <c r="E44" s="1831"/>
      <c r="F44" s="1831"/>
      <c r="G44" s="1832"/>
      <c r="K44" s="699"/>
    </row>
    <row r="45" spans="1:11" ht="17.25">
      <c r="A45" s="1656" t="str">
        <f>IF(Langue=0,J45,K45)</f>
        <v>Attributable to:</v>
      </c>
      <c r="B45" s="180"/>
      <c r="C45" s="180"/>
      <c r="D45" s="180"/>
      <c r="E45" s="1667" t="s">
        <v>377</v>
      </c>
      <c r="F45" s="180"/>
      <c r="G45" s="1492"/>
      <c r="J45" s="971" t="s">
        <v>198</v>
      </c>
      <c r="K45" s="699" t="s">
        <v>1169</v>
      </c>
    </row>
    <row r="46" spans="1:11">
      <c r="A46" s="970"/>
      <c r="C46" s="394" t="str">
        <f>IF(Langue=0,J46,K46)</f>
        <v>Equity Holders</v>
      </c>
      <c r="D46" s="503">
        <v>4990</v>
      </c>
      <c r="E46" s="1119">
        <f>_P400499902-_P400499101</f>
        <v>0</v>
      </c>
      <c r="F46" s="1624">
        <v>4990</v>
      </c>
      <c r="G46" s="1650">
        <f>_P400499903-G47</f>
        <v>0</v>
      </c>
      <c r="J46" s="971" t="s">
        <v>313</v>
      </c>
      <c r="K46" s="699" t="s">
        <v>1170</v>
      </c>
    </row>
    <row r="47" spans="1:11">
      <c r="A47" s="970"/>
      <c r="C47" s="394" t="str">
        <f>IF(Langue=0,J47,K47)</f>
        <v>Non-controlling Interests</v>
      </c>
      <c r="D47" s="503">
        <v>4991</v>
      </c>
      <c r="E47" s="1120"/>
      <c r="F47" s="1624">
        <v>4991</v>
      </c>
      <c r="G47" s="1651">
        <v>0</v>
      </c>
      <c r="J47" s="971" t="s">
        <v>48</v>
      </c>
      <c r="K47" s="699" t="s">
        <v>1120</v>
      </c>
    </row>
    <row r="48" spans="1:11" ht="11.25" customHeight="1">
      <c r="A48" s="1830"/>
      <c r="B48" s="1831"/>
      <c r="C48" s="1831"/>
      <c r="D48" s="1831"/>
      <c r="E48" s="1831"/>
      <c r="F48" s="1831"/>
      <c r="G48" s="1832"/>
      <c r="K48" s="699"/>
    </row>
    <row r="49" spans="1:11">
      <c r="A49" s="1841">
        <f>+'300'!A124:G124+1</f>
        <v>10</v>
      </c>
      <c r="B49" s="1842"/>
      <c r="C49" s="1842"/>
      <c r="D49" s="1842"/>
      <c r="E49" s="1842"/>
      <c r="F49" s="1842"/>
      <c r="G49" s="1843"/>
      <c r="K49" s="699"/>
    </row>
    <row r="53" spans="1:11">
      <c r="K53" s="971" t="s">
        <v>324</v>
      </c>
    </row>
  </sheetData>
  <sheetProtection sheet="1" objects="1" scenarios="1"/>
  <mergeCells count="26">
    <mergeCell ref="A2:G2"/>
    <mergeCell ref="A3:G3"/>
    <mergeCell ref="A4:G4"/>
    <mergeCell ref="A5:G5"/>
    <mergeCell ref="A6:G6"/>
    <mergeCell ref="A40:G40"/>
    <mergeCell ref="A49:G49"/>
    <mergeCell ref="A48:G48"/>
    <mergeCell ref="A42:G42"/>
    <mergeCell ref="A44:G44"/>
    <mergeCell ref="F7:G7"/>
    <mergeCell ref="B14:C14"/>
    <mergeCell ref="A27:C27"/>
    <mergeCell ref="A39:C39"/>
    <mergeCell ref="C31:C32"/>
    <mergeCell ref="A21:G21"/>
    <mergeCell ref="A11:G11"/>
    <mergeCell ref="A12:G12"/>
    <mergeCell ref="A8:D8"/>
    <mergeCell ref="A13:G13"/>
    <mergeCell ref="A17:G17"/>
    <mergeCell ref="D7:E7"/>
    <mergeCell ref="B18:G18"/>
    <mergeCell ref="B22:G22"/>
    <mergeCell ref="B25:C25"/>
    <mergeCell ref="A28:G28"/>
  </mergeCells>
  <conditionalFormatting sqref="A3">
    <cfRule type="cellIs" dxfId="118" priority="1" operator="equal">
      <formula>0</formula>
    </cfRule>
  </conditionalFormatting>
  <hyperlinks>
    <hyperlink ref="D10" location="_P300399902" tooltip="Annexe\Schedule 300" display="_P300399902" xr:uid="{00000000-0004-0000-0500-000000000000}"/>
    <hyperlink ref="F10" location="_P300399903" tooltip="Annexe\Schedule 300" display="_P300399903" xr:uid="{00000000-0004-0000-0500-000001000000}"/>
  </hyperlinks>
  <printOptions horizontalCentered="1"/>
  <pageMargins left="0.82677165354330695" right="0.39370078740157499" top="1.1023622047244099" bottom="0.59055118110236204" header="0.31496062992126" footer="0.31496062992126"/>
  <pageSetup scale="6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euil57">
    <tabColor rgb="FFFFC000"/>
  </sheetPr>
  <dimension ref="A1:U94"/>
  <sheetViews>
    <sheetView topLeftCell="A19" zoomScale="90" zoomScaleNormal="90" workbookViewId="0">
      <selection activeCell="Q23" sqref="Q23"/>
    </sheetView>
  </sheetViews>
  <sheetFormatPr baseColWidth="10" defaultColWidth="0" defaultRowHeight="15" outlineLevelCol="1"/>
  <cols>
    <col min="1" max="1" width="22.28515625" style="929" customWidth="1"/>
    <col min="2" max="2" width="2.5703125" style="87" customWidth="1"/>
    <col min="3" max="3" width="6" style="964" customWidth="1"/>
    <col min="4" max="16" width="11.7109375" style="929" customWidth="1"/>
    <col min="17" max="17" width="14.85546875" style="929" customWidth="1"/>
    <col min="18" max="18" width="4.28515625" style="929" customWidth="1"/>
    <col min="19" max="19" width="34.7109375" style="929" hidden="1" customWidth="1" outlineLevel="1"/>
    <col min="20" max="20" width="44" style="929" hidden="1" customWidth="1" outlineLevel="1"/>
    <col min="21" max="21" width="0" style="929" hidden="1" customWidth="1" collapsed="1"/>
    <col min="22" max="16384" width="11.42578125" style="929" hidden="1"/>
  </cols>
  <sheetData>
    <row r="1" spans="1:20" ht="24" customHeight="1">
      <c r="A1" s="1779" t="str">
        <f>Identification!A14</f>
        <v>QUÉBEC CHARTERED COMPANY</v>
      </c>
      <c r="B1" s="1780"/>
      <c r="C1" s="1780"/>
      <c r="D1" s="1780"/>
      <c r="E1" s="1780"/>
      <c r="F1" s="1780"/>
      <c r="G1" s="1780"/>
      <c r="H1" s="1780"/>
      <c r="I1" s="1780"/>
      <c r="J1" s="1780"/>
      <c r="K1" s="1780"/>
      <c r="L1" s="1780"/>
      <c r="M1" s="1780"/>
      <c r="N1" s="1780"/>
      <c r="O1" s="1780"/>
      <c r="P1" s="951"/>
      <c r="Q1" s="232" t="str">
        <f>Identification!A15</f>
        <v>ANNUAL STATEMENT</v>
      </c>
    </row>
    <row r="2" spans="1:20">
      <c r="A2" s="2172" t="str">
        <f>IF(Langue=0,"ANNEXE "&amp;'T des M - T of C'!A71,"SCHEDULE "&amp;'T des M - T of C'!A71)</f>
        <v>SCHEDULE 4050</v>
      </c>
      <c r="B2" s="2173"/>
      <c r="C2" s="2173"/>
      <c r="D2" s="2173"/>
      <c r="E2" s="2173"/>
      <c r="F2" s="2173"/>
      <c r="G2" s="2173"/>
      <c r="H2" s="2173"/>
      <c r="I2" s="2173"/>
      <c r="J2" s="2173"/>
      <c r="K2" s="2173"/>
      <c r="L2" s="2173"/>
      <c r="M2" s="2173"/>
      <c r="N2" s="2173"/>
      <c r="O2" s="2173"/>
      <c r="P2" s="2173"/>
      <c r="Q2" s="2174"/>
    </row>
    <row r="3" spans="1:20" ht="22.5" customHeight="1">
      <c r="A3" s="1940">
        <f>'300'!$A$3</f>
        <v>0</v>
      </c>
      <c r="B3" s="1941"/>
      <c r="C3" s="1941"/>
      <c r="D3" s="1941"/>
      <c r="E3" s="1941"/>
      <c r="F3" s="1941"/>
      <c r="G3" s="1941"/>
      <c r="H3" s="1941"/>
      <c r="I3" s="1941"/>
      <c r="J3" s="1941"/>
      <c r="K3" s="1941"/>
      <c r="L3" s="1941"/>
      <c r="M3" s="1941"/>
      <c r="N3" s="1941"/>
      <c r="O3" s="1941"/>
      <c r="P3" s="1941"/>
      <c r="Q3" s="1942"/>
    </row>
    <row r="4" spans="1:20" ht="22.5" customHeight="1">
      <c r="A4" s="1767" t="str">
        <f>UPPER('T des M - T of C'!B71)</f>
        <v>MATURITIES AND INTEREST RATE MATCHING</v>
      </c>
      <c r="B4" s="1768"/>
      <c r="C4" s="1768"/>
      <c r="D4" s="1768"/>
      <c r="E4" s="1768"/>
      <c r="F4" s="1768"/>
      <c r="G4" s="1768"/>
      <c r="H4" s="1768"/>
      <c r="I4" s="1768"/>
      <c r="J4" s="1768"/>
      <c r="K4" s="1768"/>
      <c r="L4" s="1768"/>
      <c r="M4" s="1768"/>
      <c r="N4" s="1768"/>
      <c r="O4" s="1768"/>
      <c r="P4" s="1768"/>
      <c r="Q4" s="1769"/>
    </row>
    <row r="5" spans="1:20" ht="22.5" customHeight="1">
      <c r="A5" s="2181" t="str">
        <f>IF(Langue=0,"au "&amp;Identification!J19,"As at "&amp;Identification!J19)</f>
        <v xml:space="preserve">As at </v>
      </c>
      <c r="B5" s="2182"/>
      <c r="C5" s="2182"/>
      <c r="D5" s="2182"/>
      <c r="E5" s="2182"/>
      <c r="F5" s="2182"/>
      <c r="G5" s="2182"/>
      <c r="H5" s="2182"/>
      <c r="I5" s="2182"/>
      <c r="J5" s="2182"/>
      <c r="K5" s="2182"/>
      <c r="L5" s="2182"/>
      <c r="M5" s="2182"/>
      <c r="N5" s="2182"/>
      <c r="O5" s="2182"/>
      <c r="P5" s="2182"/>
      <c r="Q5" s="2183"/>
    </row>
    <row r="6" spans="1:20">
      <c r="A6" s="2088" t="str">
        <f>IF(Langue=0,S6,T6)</f>
        <v>($000)</v>
      </c>
      <c r="B6" s="2089"/>
      <c r="C6" s="2089"/>
      <c r="D6" s="2089"/>
      <c r="E6" s="2089"/>
      <c r="F6" s="2089"/>
      <c r="G6" s="2089"/>
      <c r="H6" s="2089"/>
      <c r="I6" s="2089"/>
      <c r="J6" s="2089"/>
      <c r="K6" s="2089"/>
      <c r="L6" s="2089"/>
      <c r="M6" s="2089"/>
      <c r="N6" s="2089"/>
      <c r="O6" s="2089"/>
      <c r="P6" s="2089"/>
      <c r="Q6" s="2090"/>
      <c r="S6" s="116" t="s">
        <v>325</v>
      </c>
      <c r="T6" s="258" t="s">
        <v>970</v>
      </c>
    </row>
    <row r="7" spans="1:20" ht="11.25" customHeight="1">
      <c r="A7" s="2178"/>
      <c r="B7" s="2179"/>
      <c r="C7" s="2179"/>
      <c r="D7" s="2179"/>
      <c r="E7" s="2179"/>
      <c r="F7" s="2179"/>
      <c r="G7" s="2179"/>
      <c r="H7" s="2179"/>
      <c r="I7" s="2179"/>
      <c r="J7" s="2179"/>
      <c r="K7" s="2179"/>
      <c r="L7" s="2179"/>
      <c r="M7" s="2179"/>
      <c r="N7" s="2179"/>
      <c r="O7" s="2179"/>
      <c r="P7" s="2179"/>
      <c r="Q7" s="2180"/>
      <c r="T7" s="157"/>
    </row>
    <row r="8" spans="1:20" ht="15" customHeight="1">
      <c r="A8" s="2160" t="str">
        <f>IF(Langue=0,S80,T80)</f>
        <v>ASSETS</v>
      </c>
      <c r="B8" s="2161"/>
      <c r="C8" s="2213"/>
      <c r="D8" s="2167" t="str">
        <f>IF(Langue=0,S81,T81)</f>
        <v>Variable Rate</v>
      </c>
      <c r="E8" s="2915" t="str">
        <f>IF(Langue=0,S82,T82)</f>
        <v>Fixed Rate</v>
      </c>
      <c r="F8" s="2916"/>
      <c r="G8" s="2916"/>
      <c r="H8" s="2916"/>
      <c r="I8" s="2916"/>
      <c r="J8" s="2916"/>
      <c r="K8" s="2916"/>
      <c r="L8" s="2916"/>
      <c r="M8" s="2916"/>
      <c r="N8" s="2916"/>
      <c r="O8" s="2917"/>
      <c r="P8" s="2167" t="str">
        <f>IF(Langue=0,S94,T94)</f>
        <v>Non-Interest Rate Sensitive</v>
      </c>
      <c r="Q8" s="2208" t="s">
        <v>53</v>
      </c>
      <c r="T8" s="157"/>
    </row>
    <row r="9" spans="1:20" ht="60" customHeight="1">
      <c r="A9" s="1767"/>
      <c r="B9" s="1768"/>
      <c r="C9" s="1769"/>
      <c r="D9" s="2168"/>
      <c r="E9" s="1042" t="str">
        <f>IF(Langue=0,S83,T83)</f>
        <v>On Demand</v>
      </c>
      <c r="F9" s="706" t="str">
        <f>IF(Langue=0,S84,T84)</f>
        <v>1 Day -
1 M</v>
      </c>
      <c r="G9" s="706" t="str">
        <f>IF(Langue=0,S85,T85)</f>
        <v>1+ - 3 M</v>
      </c>
      <c r="H9" s="706" t="str">
        <f>IF(Langue=0,S86,T86)</f>
        <v>3 + - 6 M</v>
      </c>
      <c r="I9" s="706" t="str">
        <f>IF(Langue=0,S87,T87)</f>
        <v>6 + - 1 Yr</v>
      </c>
      <c r="J9" s="706" t="str">
        <f>IF(Langue=0,S88,T88)</f>
        <v>1 + - 2 Yr</v>
      </c>
      <c r="K9" s="706" t="str">
        <f>IF(Langue=0,S89,T89)</f>
        <v>2 + - 3 Yr</v>
      </c>
      <c r="L9" s="706" t="str">
        <f>IF(Langue=0,S90,T90)</f>
        <v>3 + - 4 Yr</v>
      </c>
      <c r="M9" s="706" t="str">
        <f>IF(Langue=0,S91,T91)</f>
        <v>4 + - 5 Yr</v>
      </c>
      <c r="N9" s="706" t="str">
        <f>IF(Langue=0,S92,T92)</f>
        <v>5 + - 7 Yr</v>
      </c>
      <c r="O9" s="706" t="str">
        <f>IF(Langue=0,S93,T93)</f>
        <v>7 + Yr</v>
      </c>
      <c r="P9" s="2168"/>
      <c r="Q9" s="2209"/>
      <c r="T9" s="157"/>
    </row>
    <row r="10" spans="1:20" ht="15" customHeight="1">
      <c r="A10" s="2422"/>
      <c r="B10" s="2423"/>
      <c r="C10" s="2424"/>
      <c r="D10" s="542" t="s">
        <v>376</v>
      </c>
      <c r="E10" s="713" t="s">
        <v>172</v>
      </c>
      <c r="F10" s="542" t="s">
        <v>378</v>
      </c>
      <c r="G10" s="542" t="s">
        <v>379</v>
      </c>
      <c r="H10" s="542" t="s">
        <v>380</v>
      </c>
      <c r="I10" s="542" t="s">
        <v>381</v>
      </c>
      <c r="J10" s="542" t="s">
        <v>382</v>
      </c>
      <c r="K10" s="542" t="s">
        <v>383</v>
      </c>
      <c r="L10" s="542" t="s">
        <v>384</v>
      </c>
      <c r="M10" s="542" t="s">
        <v>164</v>
      </c>
      <c r="N10" s="542" t="s">
        <v>145</v>
      </c>
      <c r="O10" s="542" t="s">
        <v>149</v>
      </c>
      <c r="P10" s="542" t="s">
        <v>150</v>
      </c>
      <c r="Q10" s="542" t="s">
        <v>171</v>
      </c>
      <c r="T10" s="157"/>
    </row>
    <row r="11" spans="1:20" ht="26.25" customHeight="1">
      <c r="A11" s="2907" t="str">
        <f>IF(Langue=0,S11,T11)</f>
        <v>Cash, Deposits and Short-Term Securities</v>
      </c>
      <c r="B11" s="349" t="s">
        <v>70</v>
      </c>
      <c r="C11" s="386" t="s">
        <v>385</v>
      </c>
      <c r="D11" s="1205"/>
      <c r="E11" s="1205"/>
      <c r="F11" s="1205"/>
      <c r="G11" s="1205"/>
      <c r="H11" s="1205"/>
      <c r="I11" s="1205"/>
      <c r="J11" s="1205"/>
      <c r="K11" s="1205"/>
      <c r="L11" s="1205"/>
      <c r="M11" s="1205"/>
      <c r="N11" s="1205"/>
      <c r="O11" s="1205"/>
      <c r="P11" s="1205"/>
      <c r="Q11" s="1376">
        <f>SUM(D11:P11)</f>
        <v>0</v>
      </c>
      <c r="S11" s="14" t="s">
        <v>2401</v>
      </c>
      <c r="T11" s="2084" t="s">
        <v>2402</v>
      </c>
    </row>
    <row r="12" spans="1:20" ht="26.25" customHeight="1">
      <c r="A12" s="2908"/>
      <c r="B12" s="672" t="s">
        <v>69</v>
      </c>
      <c r="C12" s="478" t="s">
        <v>168</v>
      </c>
      <c r="D12" s="1377"/>
      <c r="E12" s="1377"/>
      <c r="F12" s="1378"/>
      <c r="G12" s="1378"/>
      <c r="H12" s="1378"/>
      <c r="I12" s="1378"/>
      <c r="J12" s="1378"/>
      <c r="K12" s="1378"/>
      <c r="L12" s="1378"/>
      <c r="M12" s="1378"/>
      <c r="N12" s="1378"/>
      <c r="O12" s="1378"/>
      <c r="P12" s="1378"/>
      <c r="Q12" s="1379">
        <f>IF(Q11=0,0,(+D11*D12+E11*E12+F11*F12+G11*G12+H11*H12+I11*I12+J11*J12+K11*K12+L11*L12+M11*M12+N11*N12+O11*O12+P11*P12)/Q11)</f>
        <v>0</v>
      </c>
      <c r="S12" s="14"/>
      <c r="T12" s="2084"/>
    </row>
    <row r="13" spans="1:20" ht="15" customHeight="1">
      <c r="A13" s="2907" t="str">
        <f>IF(Langue=0,S13,T13)</f>
        <v>Securities</v>
      </c>
      <c r="B13" s="349" t="s">
        <v>70</v>
      </c>
      <c r="C13" s="386" t="s">
        <v>194</v>
      </c>
      <c r="D13" s="1205"/>
      <c r="E13" s="1205"/>
      <c r="F13" s="1205"/>
      <c r="G13" s="1205"/>
      <c r="H13" s="1205"/>
      <c r="I13" s="1205"/>
      <c r="J13" s="1205"/>
      <c r="K13" s="1205"/>
      <c r="L13" s="1205"/>
      <c r="M13" s="1205"/>
      <c r="N13" s="1205"/>
      <c r="O13" s="1205"/>
      <c r="P13" s="1205"/>
      <c r="Q13" s="1380">
        <f>SUM(D13:P13)</f>
        <v>0</v>
      </c>
      <c r="S13" s="929" t="s">
        <v>728</v>
      </c>
      <c r="T13" s="157" t="s">
        <v>1018</v>
      </c>
    </row>
    <row r="14" spans="1:20" ht="15" customHeight="1">
      <c r="A14" s="2908"/>
      <c r="B14" s="672" t="s">
        <v>69</v>
      </c>
      <c r="C14" s="479" t="s">
        <v>1782</v>
      </c>
      <c r="D14" s="1378"/>
      <c r="E14" s="1378"/>
      <c r="F14" s="1378"/>
      <c r="G14" s="1378"/>
      <c r="H14" s="1378"/>
      <c r="I14" s="1378"/>
      <c r="J14" s="1378"/>
      <c r="K14" s="1378"/>
      <c r="L14" s="1378"/>
      <c r="M14" s="1378"/>
      <c r="N14" s="1378"/>
      <c r="O14" s="1378"/>
      <c r="P14" s="1378"/>
      <c r="Q14" s="1379">
        <f>IF(Q13=0,0,(+D13*D14+E13*E14+F13*F14+G13*G14+H13*H14+I13*I14+J13*J14+K13*K14+L13*L14+M13*M14+N13*N14+O13*O14+P13*P14)/Q13)</f>
        <v>0</v>
      </c>
      <c r="T14" s="157"/>
    </row>
    <row r="15" spans="1:20" ht="15" customHeight="1">
      <c r="A15" s="2907" t="str">
        <f>IF(Langue=0,S15,T15)</f>
        <v>Loans (1200)</v>
      </c>
      <c r="B15" s="349" t="s">
        <v>70</v>
      </c>
      <c r="C15" s="386" t="s">
        <v>195</v>
      </c>
      <c r="D15" s="1205"/>
      <c r="E15" s="1205"/>
      <c r="F15" s="1205"/>
      <c r="G15" s="1205"/>
      <c r="H15" s="1205"/>
      <c r="I15" s="1205"/>
      <c r="J15" s="1205"/>
      <c r="K15" s="1205"/>
      <c r="L15" s="1205"/>
      <c r="M15" s="1205"/>
      <c r="N15" s="1205"/>
      <c r="O15" s="1205"/>
      <c r="P15" s="1205"/>
      <c r="Q15" s="1380">
        <f>SUM(D15:P15)</f>
        <v>0</v>
      </c>
      <c r="S15" s="929" t="s">
        <v>819</v>
      </c>
      <c r="T15" s="157" t="s">
        <v>1546</v>
      </c>
    </row>
    <row r="16" spans="1:20" ht="15" customHeight="1">
      <c r="A16" s="2908"/>
      <c r="B16" s="672" t="s">
        <v>69</v>
      </c>
      <c r="C16" s="479" t="s">
        <v>1783</v>
      </c>
      <c r="D16" s="1378"/>
      <c r="E16" s="1378"/>
      <c r="F16" s="1378"/>
      <c r="G16" s="1378"/>
      <c r="H16" s="1378"/>
      <c r="I16" s="1378"/>
      <c r="J16" s="1378"/>
      <c r="K16" s="1378"/>
      <c r="L16" s="1378"/>
      <c r="M16" s="1378"/>
      <c r="N16" s="1378"/>
      <c r="O16" s="1378"/>
      <c r="P16" s="1378"/>
      <c r="Q16" s="1379">
        <f>IF(Q15=0,0,(+D15*D16+E15*E16+F15*F16+G15*G16+H15*H16+I15*I16+J15*J16+K15*K16+L15*L16+M15*M16+N15*N16+O15*O16+P15*P16)/Q15)</f>
        <v>0</v>
      </c>
      <c r="T16" s="157"/>
    </row>
    <row r="17" spans="1:20" ht="26.25" customHeight="1">
      <c r="A17" s="2907" t="str">
        <f>IF(Langue=0,S17,T17)</f>
        <v>Subsidiaries, Associates
and Joint Ventures</v>
      </c>
      <c r="B17" s="349" t="s">
        <v>70</v>
      </c>
      <c r="C17" s="386" t="s">
        <v>200</v>
      </c>
      <c r="D17" s="1205"/>
      <c r="E17" s="1205"/>
      <c r="F17" s="1205"/>
      <c r="G17" s="1205"/>
      <c r="H17" s="1205"/>
      <c r="I17" s="1205"/>
      <c r="J17" s="1205"/>
      <c r="K17" s="1205"/>
      <c r="L17" s="1205"/>
      <c r="M17" s="1205"/>
      <c r="N17" s="1205"/>
      <c r="O17" s="1205"/>
      <c r="P17" s="1205"/>
      <c r="Q17" s="1380">
        <f>SUM(D17:P17)</f>
        <v>0</v>
      </c>
      <c r="S17" s="14" t="s">
        <v>492</v>
      </c>
      <c r="T17" s="2084" t="s">
        <v>1547</v>
      </c>
    </row>
    <row r="18" spans="1:20" ht="26.25" customHeight="1">
      <c r="A18" s="2908"/>
      <c r="B18" s="672" t="s">
        <v>69</v>
      </c>
      <c r="C18" s="479" t="s">
        <v>1784</v>
      </c>
      <c r="D18" s="1378"/>
      <c r="E18" s="1378"/>
      <c r="F18" s="1378"/>
      <c r="G18" s="1378"/>
      <c r="H18" s="1378"/>
      <c r="I18" s="1378"/>
      <c r="J18" s="1378"/>
      <c r="K18" s="1378"/>
      <c r="L18" s="1378"/>
      <c r="M18" s="1378"/>
      <c r="N18" s="1378"/>
      <c r="O18" s="1378"/>
      <c r="P18" s="1378"/>
      <c r="Q18" s="1379">
        <f>IF(Q17=0,0,(+D17*D18+E17*E18+F17*F18+G17*G18+H17*H18+I17*I18+J17*J18+K17*K18+L17*L18+M17*M18+N17*N18+O17*O18+P17*P18)/Q17)</f>
        <v>0</v>
      </c>
      <c r="S18" s="14"/>
      <c r="T18" s="2084"/>
    </row>
    <row r="19" spans="1:20" ht="15" customHeight="1">
      <c r="A19" s="2907" t="str">
        <f>IF(Langue=0,S19,T19)</f>
        <v>Derivative Financial Instruments (1610)</v>
      </c>
      <c r="B19" s="349" t="s">
        <v>70</v>
      </c>
      <c r="C19" s="386" t="s">
        <v>347</v>
      </c>
      <c r="D19" s="1205"/>
      <c r="E19" s="1205"/>
      <c r="F19" s="1205"/>
      <c r="G19" s="1205"/>
      <c r="H19" s="1205"/>
      <c r="I19" s="1205"/>
      <c r="J19" s="1205"/>
      <c r="K19" s="1205"/>
      <c r="L19" s="1205"/>
      <c r="M19" s="1205"/>
      <c r="N19" s="1205"/>
      <c r="O19" s="1205"/>
      <c r="P19" s="1205"/>
      <c r="Q19" s="1380">
        <f>SUM(D19:P19)</f>
        <v>0</v>
      </c>
      <c r="S19" s="14" t="s">
        <v>817</v>
      </c>
      <c r="T19" s="2084" t="s">
        <v>2222</v>
      </c>
    </row>
    <row r="20" spans="1:20" ht="15" customHeight="1">
      <c r="A20" s="2908"/>
      <c r="B20" s="672" t="s">
        <v>69</v>
      </c>
      <c r="C20" s="479" t="s">
        <v>1785</v>
      </c>
      <c r="D20" s="1378"/>
      <c r="E20" s="1378"/>
      <c r="F20" s="1378"/>
      <c r="G20" s="1378"/>
      <c r="H20" s="1378"/>
      <c r="I20" s="1378"/>
      <c r="J20" s="1378"/>
      <c r="K20" s="1378"/>
      <c r="L20" s="1378"/>
      <c r="M20" s="1378"/>
      <c r="N20" s="1378"/>
      <c r="O20" s="1378"/>
      <c r="P20" s="1378"/>
      <c r="Q20" s="1379">
        <f>IF(Q19=0,0,(+D19*D20+E19*E20+F19*F20+G19*G20+H19*H20+I19*I20+J19*J20+K19*K20+L19*L20+M19*M20+N19*N20+O19*O20+P19*P20)/Q19)</f>
        <v>0</v>
      </c>
      <c r="S20" s="14"/>
      <c r="T20" s="2084"/>
    </row>
    <row r="21" spans="1:20" ht="15" customHeight="1">
      <c r="A21" s="2907" t="str">
        <f>IF(Langue=0,S21,T21)</f>
        <v>Other Assets</v>
      </c>
      <c r="B21" s="349" t="s">
        <v>70</v>
      </c>
      <c r="C21" s="386" t="s">
        <v>181</v>
      </c>
      <c r="D21" s="1205"/>
      <c r="E21" s="1205"/>
      <c r="F21" s="1205"/>
      <c r="G21" s="1205"/>
      <c r="H21" s="1205"/>
      <c r="I21" s="1205"/>
      <c r="J21" s="1205"/>
      <c r="K21" s="1205"/>
      <c r="L21" s="1205"/>
      <c r="M21" s="1205"/>
      <c r="N21" s="1205"/>
      <c r="O21" s="1205"/>
      <c r="P21" s="1205"/>
      <c r="Q21" s="1380">
        <f>SUM(D21:P21)</f>
        <v>0</v>
      </c>
      <c r="S21" s="929" t="s">
        <v>65</v>
      </c>
      <c r="T21" s="157" t="s">
        <v>1090</v>
      </c>
    </row>
    <row r="22" spans="1:20">
      <c r="A22" s="2908"/>
      <c r="B22" s="672" t="s">
        <v>69</v>
      </c>
      <c r="C22" s="479" t="s">
        <v>1786</v>
      </c>
      <c r="D22" s="1378"/>
      <c r="E22" s="1378"/>
      <c r="F22" s="1378"/>
      <c r="G22" s="1378"/>
      <c r="H22" s="1378"/>
      <c r="I22" s="1378"/>
      <c r="J22" s="1378"/>
      <c r="K22" s="1378"/>
      <c r="L22" s="1378"/>
      <c r="M22" s="1378"/>
      <c r="N22" s="1378"/>
      <c r="O22" s="1378"/>
      <c r="P22" s="1378"/>
      <c r="Q22" s="1379">
        <f>IF(Q21=0,0,(+D21*D22+E21*E22+F21*F22+G21*G22+H21*H22+I21*I22+J21*J22+K21*K22+L21*L22+M21*M22+N21*N22+O21*O22+P21*P22)/Q21)</f>
        <v>0</v>
      </c>
      <c r="T22" s="157"/>
    </row>
    <row r="23" spans="1:20">
      <c r="A23" s="2921" t="str">
        <f>IF(Langue=0,S23,T23)</f>
        <v>(a) TOTAL ASSETS</v>
      </c>
      <c r="B23" s="349" t="s">
        <v>70</v>
      </c>
      <c r="C23" s="386" t="s">
        <v>386</v>
      </c>
      <c r="D23" s="1381">
        <f t="shared" ref="D23:P23" si="0">SUM(D11,D13,D17,D19,D21,D15)</f>
        <v>0</v>
      </c>
      <c r="E23" s="1381">
        <f t="shared" ref="E23" si="1">SUM(E11,E13,E17,E19,E21,E15)</f>
        <v>0</v>
      </c>
      <c r="F23" s="1381">
        <f t="shared" si="0"/>
        <v>0</v>
      </c>
      <c r="G23" s="1381">
        <f t="shared" si="0"/>
        <v>0</v>
      </c>
      <c r="H23" s="1381">
        <f t="shared" si="0"/>
        <v>0</v>
      </c>
      <c r="I23" s="1381">
        <f t="shared" si="0"/>
        <v>0</v>
      </c>
      <c r="J23" s="1381">
        <f t="shared" si="0"/>
        <v>0</v>
      </c>
      <c r="K23" s="1381">
        <f t="shared" si="0"/>
        <v>0</v>
      </c>
      <c r="L23" s="1381">
        <f t="shared" si="0"/>
        <v>0</v>
      </c>
      <c r="M23" s="1381">
        <f t="shared" si="0"/>
        <v>0</v>
      </c>
      <c r="N23" s="1381">
        <f t="shared" si="0"/>
        <v>0</v>
      </c>
      <c r="O23" s="1381">
        <f t="shared" si="0"/>
        <v>0</v>
      </c>
      <c r="P23" s="1381">
        <f t="shared" si="0"/>
        <v>0</v>
      </c>
      <c r="Q23" s="1382">
        <f>SUM(D23:P23)</f>
        <v>0</v>
      </c>
      <c r="S23" s="929" t="s">
        <v>1545</v>
      </c>
      <c r="T23" s="157" t="s">
        <v>1549</v>
      </c>
    </row>
    <row r="24" spans="1:20" ht="15.75">
      <c r="A24" s="2922"/>
      <c r="B24" s="672" t="s">
        <v>299</v>
      </c>
      <c r="C24" s="479" t="s">
        <v>389</v>
      </c>
      <c r="D24" s="1383">
        <f t="shared" ref="D24:P24" si="2">IFERROR(D11/D23*D12+D13/D23*D14+D17/D23*D18+D19/D23*D20+D15/D23*D16+D21/D23*D22,0)</f>
        <v>0</v>
      </c>
      <c r="E24" s="1383">
        <f t="shared" ref="E24" si="3">IFERROR(E11/E23*E12+E13/E23*E14+E17/E23*E18+E19/E23*E20+E15/E23*E16+E21/E23*E22,0)</f>
        <v>0</v>
      </c>
      <c r="F24" s="1383">
        <f t="shared" si="2"/>
        <v>0</v>
      </c>
      <c r="G24" s="1383">
        <f t="shared" si="2"/>
        <v>0</v>
      </c>
      <c r="H24" s="1383">
        <f t="shared" si="2"/>
        <v>0</v>
      </c>
      <c r="I24" s="1383">
        <f t="shared" si="2"/>
        <v>0</v>
      </c>
      <c r="J24" s="1383">
        <f t="shared" si="2"/>
        <v>0</v>
      </c>
      <c r="K24" s="1383">
        <f t="shared" si="2"/>
        <v>0</v>
      </c>
      <c r="L24" s="1383">
        <f t="shared" si="2"/>
        <v>0</v>
      </c>
      <c r="M24" s="1383">
        <f t="shared" si="2"/>
        <v>0</v>
      </c>
      <c r="N24" s="1383">
        <f t="shared" si="2"/>
        <v>0</v>
      </c>
      <c r="O24" s="1383">
        <f t="shared" si="2"/>
        <v>0</v>
      </c>
      <c r="P24" s="1383">
        <f t="shared" si="2"/>
        <v>0</v>
      </c>
      <c r="Q24" s="1384">
        <f>IF(Q23=0,0,(+D23*D24+E23*E24+F23*F24+G23*G24+H23*H24+I23*I24+J23*J24+K23*K24+L23*L24+M23*M24+N23*N24+O23*O24+P23*P24)/Q23)</f>
        <v>0</v>
      </c>
      <c r="T24" s="157"/>
    </row>
    <row r="25" spans="1:20">
      <c r="A25" s="2125" t="s">
        <v>119</v>
      </c>
      <c r="B25" s="2126"/>
      <c r="C25" s="2126"/>
      <c r="D25" s="1819"/>
      <c r="E25" s="1819"/>
      <c r="F25" s="1819"/>
      <c r="G25" s="1819"/>
      <c r="H25" s="1819"/>
      <c r="I25" s="1819"/>
      <c r="J25" s="1819"/>
      <c r="K25" s="1819"/>
      <c r="L25" s="1819"/>
      <c r="M25" s="1819"/>
      <c r="N25" s="1819"/>
      <c r="O25" s="1819"/>
      <c r="P25" s="1819"/>
      <c r="Q25" s="1820"/>
      <c r="T25" s="157"/>
    </row>
    <row r="26" spans="1:20" ht="15" customHeight="1">
      <c r="A26" s="2907" t="str">
        <f>IF(Langue=0,S26,T26)</f>
        <v>Receive Fixed</v>
      </c>
      <c r="B26" s="350" t="s">
        <v>70</v>
      </c>
      <c r="C26" s="387" t="s">
        <v>390</v>
      </c>
      <c r="D26" s="1205"/>
      <c r="E26" s="1205"/>
      <c r="F26" s="1205"/>
      <c r="G26" s="1205"/>
      <c r="H26" s="1205"/>
      <c r="I26" s="1205"/>
      <c r="J26" s="1205"/>
      <c r="K26" s="1205"/>
      <c r="L26" s="1205"/>
      <c r="M26" s="1205"/>
      <c r="N26" s="1205"/>
      <c r="O26" s="1205"/>
      <c r="P26" s="1205"/>
      <c r="Q26" s="1385">
        <f>SUM(D26:P26)</f>
        <v>0</v>
      </c>
      <c r="S26" s="929" t="s">
        <v>67</v>
      </c>
      <c r="T26" s="157" t="s">
        <v>1550</v>
      </c>
    </row>
    <row r="27" spans="1:20" ht="15" customHeight="1">
      <c r="A27" s="2908"/>
      <c r="B27" s="673" t="s">
        <v>69</v>
      </c>
      <c r="C27" s="479" t="s">
        <v>1787</v>
      </c>
      <c r="D27" s="1378"/>
      <c r="E27" s="1378"/>
      <c r="F27" s="1378"/>
      <c r="G27" s="1378"/>
      <c r="H27" s="1378"/>
      <c r="I27" s="1378"/>
      <c r="J27" s="1378"/>
      <c r="K27" s="1378"/>
      <c r="L27" s="1378"/>
      <c r="M27" s="1378"/>
      <c r="N27" s="1378"/>
      <c r="O27" s="1378"/>
      <c r="P27" s="1378"/>
      <c r="Q27" s="1379">
        <f>IF(Q26=0,0,(+D26*D27+E26*E27+F26*F27+G26*G27+H26*H27+I26*I27+J26*J27+K26*K27+L26*L27+M26*M27+N26*N27+O26*O27+P26*P27)/Q26)</f>
        <v>0</v>
      </c>
      <c r="T27" s="157"/>
    </row>
    <row r="28" spans="1:20" ht="15" customHeight="1">
      <c r="A28" s="2907" t="str">
        <f>IF(Langue=0,S28,T28)</f>
        <v>Receive Floating</v>
      </c>
      <c r="B28" s="350" t="s">
        <v>70</v>
      </c>
      <c r="C28" s="387" t="s">
        <v>606</v>
      </c>
      <c r="D28" s="1205"/>
      <c r="E28" s="1205"/>
      <c r="F28" s="1205"/>
      <c r="G28" s="1205"/>
      <c r="H28" s="1205"/>
      <c r="I28" s="1205"/>
      <c r="J28" s="1205"/>
      <c r="K28" s="1205"/>
      <c r="L28" s="1205"/>
      <c r="M28" s="1205"/>
      <c r="N28" s="1205"/>
      <c r="O28" s="1205"/>
      <c r="P28" s="1205"/>
      <c r="Q28" s="1385">
        <f>SUM(D28:P28)</f>
        <v>0</v>
      </c>
      <c r="S28" s="929" t="s">
        <v>68</v>
      </c>
      <c r="T28" s="157" t="s">
        <v>1551</v>
      </c>
    </row>
    <row r="29" spans="1:20">
      <c r="A29" s="2908"/>
      <c r="B29" s="673" t="s">
        <v>69</v>
      </c>
      <c r="C29" s="479" t="s">
        <v>1788</v>
      </c>
      <c r="D29" s="1386"/>
      <c r="E29" s="1386"/>
      <c r="F29" s="1386"/>
      <c r="G29" s="1386"/>
      <c r="H29" s="1386"/>
      <c r="I29" s="1386"/>
      <c r="J29" s="1386"/>
      <c r="K29" s="1386"/>
      <c r="L29" s="1386"/>
      <c r="M29" s="1386"/>
      <c r="N29" s="1386"/>
      <c r="O29" s="1386"/>
      <c r="P29" s="1386"/>
      <c r="Q29" s="1384">
        <f>IF(Q28=0,0,(+D28*D29+E28*E29+F28*F29+G28*G29+H28*H29+I28*I29+J28*J29+K28*K29+L28*L29+M28*M29+N28*N29+O28*O29+P28*P29)/Q28)</f>
        <v>0</v>
      </c>
      <c r="T29" s="157"/>
    </row>
    <row r="30" spans="1:20">
      <c r="A30" s="2125" t="str">
        <f>IF(Langue=0,S30,T30)</f>
        <v>Other</v>
      </c>
      <c r="B30" s="2126"/>
      <c r="C30" s="2126"/>
      <c r="D30" s="1819"/>
      <c r="E30" s="1819"/>
      <c r="F30" s="1819"/>
      <c r="G30" s="1819"/>
      <c r="H30" s="1819"/>
      <c r="I30" s="1819"/>
      <c r="J30" s="1819"/>
      <c r="K30" s="1819"/>
      <c r="L30" s="1819"/>
      <c r="M30" s="1819"/>
      <c r="N30" s="1819"/>
      <c r="O30" s="1819"/>
      <c r="P30" s="1819"/>
      <c r="Q30" s="1820"/>
      <c r="S30" s="929" t="s">
        <v>41</v>
      </c>
      <c r="T30" s="157" t="s">
        <v>1152</v>
      </c>
    </row>
    <row r="31" spans="1:20" ht="15" customHeight="1">
      <c r="A31" s="2907" t="str">
        <f>IF(Langue=0,S31,T31)</f>
        <v>Short</v>
      </c>
      <c r="B31" s="350" t="s">
        <v>70</v>
      </c>
      <c r="C31" s="386">
        <v>130</v>
      </c>
      <c r="D31" s="1205"/>
      <c r="E31" s="1205"/>
      <c r="F31" s="1205"/>
      <c r="G31" s="1205"/>
      <c r="H31" s="1205"/>
      <c r="I31" s="1205"/>
      <c r="J31" s="1205"/>
      <c r="K31" s="1205"/>
      <c r="L31" s="1205"/>
      <c r="M31" s="1205"/>
      <c r="N31" s="1205"/>
      <c r="O31" s="1205"/>
      <c r="P31" s="1205"/>
      <c r="Q31" s="1385">
        <f>SUM(D31:P31)</f>
        <v>0</v>
      </c>
      <c r="S31" s="929" t="s">
        <v>71</v>
      </c>
      <c r="T31" s="157" t="s">
        <v>1552</v>
      </c>
    </row>
    <row r="32" spans="1:20" ht="15" customHeight="1">
      <c r="A32" s="2908"/>
      <c r="B32" s="673" t="s">
        <v>69</v>
      </c>
      <c r="C32" s="479" t="s">
        <v>1789</v>
      </c>
      <c r="D32" s="1378"/>
      <c r="E32" s="1378"/>
      <c r="F32" s="1378"/>
      <c r="G32" s="1378"/>
      <c r="H32" s="1378"/>
      <c r="I32" s="1378"/>
      <c r="J32" s="1378"/>
      <c r="K32" s="1378"/>
      <c r="L32" s="1378"/>
      <c r="M32" s="1378"/>
      <c r="N32" s="1378"/>
      <c r="O32" s="1378"/>
      <c r="P32" s="1378"/>
      <c r="Q32" s="1379">
        <f>IF(Q31=0,0,(+D31*D32+E31*E32+F31*F32+G31*G32+H31*H32+I31*I32+J31*J32+K31*K32+L31*L32+M31*M32+N31*N32+O31*O32+P31*P32)/Q31)</f>
        <v>0</v>
      </c>
      <c r="T32" s="157"/>
    </row>
    <row r="33" spans="1:20" ht="15" customHeight="1">
      <c r="A33" s="2907" t="str">
        <f>IF(Langue=0,S33,T33)</f>
        <v>Long</v>
      </c>
      <c r="B33" s="350" t="s">
        <v>70</v>
      </c>
      <c r="C33" s="386">
        <v>140</v>
      </c>
      <c r="D33" s="1205"/>
      <c r="E33" s="1205"/>
      <c r="F33" s="1205"/>
      <c r="G33" s="1205"/>
      <c r="H33" s="1205"/>
      <c r="I33" s="1205"/>
      <c r="J33" s="1205"/>
      <c r="K33" s="1205"/>
      <c r="L33" s="1205"/>
      <c r="M33" s="1205"/>
      <c r="N33" s="1205"/>
      <c r="O33" s="1205"/>
      <c r="P33" s="1205"/>
      <c r="Q33" s="1385">
        <f>SUM(D33:P33)</f>
        <v>0</v>
      </c>
      <c r="S33" s="929" t="s">
        <v>72</v>
      </c>
      <c r="T33" s="157" t="s">
        <v>1553</v>
      </c>
    </row>
    <row r="34" spans="1:20" ht="15" customHeight="1">
      <c r="A34" s="2908"/>
      <c r="B34" s="673" t="s">
        <v>69</v>
      </c>
      <c r="C34" s="479" t="s">
        <v>1790</v>
      </c>
      <c r="D34" s="1386"/>
      <c r="E34" s="1386"/>
      <c r="F34" s="1386"/>
      <c r="G34" s="1386"/>
      <c r="H34" s="1386"/>
      <c r="I34" s="1386"/>
      <c r="J34" s="1386"/>
      <c r="K34" s="1386"/>
      <c r="L34" s="1386"/>
      <c r="M34" s="1386"/>
      <c r="N34" s="1386"/>
      <c r="O34" s="1386"/>
      <c r="P34" s="1386"/>
      <c r="Q34" s="1384">
        <f>IF(Q33=0,0,(+D33*D34+E33*E34+F33*F34+G33*G34+H33*H34+I33*I34+J33*J34+K33*K34+L33*L34+M33*M34+N33*N34+O33*O34+P33*P34)/Q33)</f>
        <v>0</v>
      </c>
      <c r="T34" s="157"/>
    </row>
    <row r="35" spans="1:20" ht="15" customHeight="1">
      <c r="A35" s="2911" t="str">
        <f>IF(Langue=0,S35,T35)</f>
        <v>(a) Calculate aggregate weighted average (%).</v>
      </c>
      <c r="B35" s="2912"/>
      <c r="C35" s="2912"/>
      <c r="D35" s="2913"/>
      <c r="E35" s="2913"/>
      <c r="F35" s="2913"/>
      <c r="G35" s="2913"/>
      <c r="H35" s="2913"/>
      <c r="I35" s="2913"/>
      <c r="J35" s="2913"/>
      <c r="K35" s="2913"/>
      <c r="L35" s="2913"/>
      <c r="M35" s="2913"/>
      <c r="N35" s="2913"/>
      <c r="O35" s="2913"/>
      <c r="P35" s="2913"/>
      <c r="Q35" s="2914"/>
      <c r="S35" s="14" t="s">
        <v>1555</v>
      </c>
      <c r="T35" s="2084" t="s">
        <v>1554</v>
      </c>
    </row>
    <row r="36" spans="1:20" ht="15" customHeight="1">
      <c r="A36" s="2918"/>
      <c r="B36" s="2919"/>
      <c r="C36" s="2919"/>
      <c r="D36" s="2919"/>
      <c r="E36" s="2919"/>
      <c r="F36" s="2919"/>
      <c r="G36" s="2919"/>
      <c r="H36" s="2919"/>
      <c r="I36" s="2919"/>
      <c r="J36" s="2919"/>
      <c r="K36" s="2919"/>
      <c r="L36" s="2919"/>
      <c r="M36" s="2919"/>
      <c r="N36" s="2919"/>
      <c r="O36" s="2919"/>
      <c r="P36" s="2919"/>
      <c r="Q36" s="2920"/>
      <c r="S36" s="14"/>
      <c r="T36" s="2084"/>
    </row>
    <row r="37" spans="1:20" ht="15" customHeight="1">
      <c r="A37" s="2918"/>
      <c r="B37" s="2919"/>
      <c r="C37" s="2919"/>
      <c r="D37" s="2919"/>
      <c r="E37" s="2919"/>
      <c r="F37" s="2919"/>
      <c r="G37" s="2919"/>
      <c r="H37" s="2919"/>
      <c r="I37" s="2919"/>
      <c r="J37" s="2919"/>
      <c r="K37" s="2919"/>
      <c r="L37" s="2919"/>
      <c r="M37" s="2919"/>
      <c r="N37" s="2919"/>
      <c r="O37" s="2919"/>
      <c r="P37" s="2919"/>
      <c r="Q37" s="2920"/>
      <c r="T37" s="157"/>
    </row>
    <row r="38" spans="1:20" ht="15" customHeight="1">
      <c r="A38" s="2918"/>
      <c r="B38" s="2919"/>
      <c r="C38" s="2919"/>
      <c r="D38" s="2919"/>
      <c r="E38" s="2919"/>
      <c r="F38" s="2919"/>
      <c r="G38" s="2919"/>
      <c r="H38" s="2919"/>
      <c r="I38" s="2919"/>
      <c r="J38" s="2919"/>
      <c r="K38" s="2919"/>
      <c r="L38" s="2919"/>
      <c r="M38" s="2919"/>
      <c r="N38" s="2919"/>
      <c r="O38" s="2919"/>
      <c r="P38" s="2919"/>
      <c r="Q38" s="2920"/>
      <c r="T38" s="157"/>
    </row>
    <row r="39" spans="1:20" ht="15" customHeight="1">
      <c r="A39" s="2918"/>
      <c r="B39" s="2919"/>
      <c r="C39" s="2919"/>
      <c r="D39" s="2919"/>
      <c r="E39" s="2919"/>
      <c r="F39" s="2919"/>
      <c r="G39" s="2919"/>
      <c r="H39" s="2919"/>
      <c r="I39" s="2919"/>
      <c r="J39" s="2919"/>
      <c r="K39" s="2919"/>
      <c r="L39" s="2919"/>
      <c r="M39" s="2919"/>
      <c r="N39" s="2919"/>
      <c r="O39" s="2919"/>
      <c r="P39" s="2919"/>
      <c r="Q39" s="2920"/>
      <c r="T39" s="157"/>
    </row>
    <row r="40" spans="1:20" ht="15" customHeight="1">
      <c r="A40" s="2923">
        <f>+'4045'!A34:H34+1</f>
        <v>73</v>
      </c>
      <c r="B40" s="2924"/>
      <c r="C40" s="2924"/>
      <c r="D40" s="2924"/>
      <c r="E40" s="2924"/>
      <c r="F40" s="2924"/>
      <c r="G40" s="2924"/>
      <c r="H40" s="2924"/>
      <c r="I40" s="2924"/>
      <c r="J40" s="2924"/>
      <c r="K40" s="2924"/>
      <c r="L40" s="2924"/>
      <c r="M40" s="2924"/>
      <c r="N40" s="2924"/>
      <c r="O40" s="2924"/>
      <c r="P40" s="2924"/>
      <c r="Q40" s="2925"/>
      <c r="T40" s="157"/>
    </row>
    <row r="41" spans="1:20">
      <c r="A41" s="2131" t="str">
        <f>A1</f>
        <v>QUÉBEC CHARTERED COMPANY</v>
      </c>
      <c r="B41" s="2132"/>
      <c r="C41" s="2132"/>
      <c r="D41" s="2132"/>
      <c r="E41" s="2132"/>
      <c r="F41" s="2132"/>
      <c r="G41" s="2132"/>
      <c r="H41" s="2132"/>
      <c r="I41" s="2132"/>
      <c r="J41" s="2132"/>
      <c r="K41" s="2132"/>
      <c r="L41" s="2132"/>
      <c r="M41" s="2132"/>
      <c r="N41" s="2132" t="s">
        <v>0</v>
      </c>
      <c r="O41" s="2132"/>
      <c r="P41" s="2132"/>
      <c r="Q41" s="2133"/>
      <c r="T41" s="157"/>
    </row>
    <row r="42" spans="1:20">
      <c r="A42" s="2311" t="str">
        <f>A2</f>
        <v>SCHEDULE 4050</v>
      </c>
      <c r="B42" s="2312"/>
      <c r="C42" s="2312"/>
      <c r="D42" s="2312"/>
      <c r="E42" s="2312"/>
      <c r="F42" s="2312"/>
      <c r="G42" s="2312"/>
      <c r="H42" s="2312"/>
      <c r="I42" s="2312"/>
      <c r="J42" s="2312"/>
      <c r="K42" s="2312"/>
      <c r="L42" s="2312"/>
      <c r="M42" s="2312"/>
      <c r="N42" s="2312"/>
      <c r="O42" s="2312"/>
      <c r="P42" s="2312"/>
      <c r="Q42" s="2313"/>
      <c r="T42" s="157"/>
    </row>
    <row r="43" spans="1:20" ht="22.5" customHeight="1">
      <c r="A43" s="1940">
        <f>A3</f>
        <v>0</v>
      </c>
      <c r="B43" s="1941"/>
      <c r="C43" s="1941"/>
      <c r="D43" s="1941"/>
      <c r="E43" s="1941"/>
      <c r="F43" s="1941"/>
      <c r="G43" s="1941"/>
      <c r="H43" s="1941"/>
      <c r="I43" s="1941"/>
      <c r="J43" s="1941"/>
      <c r="K43" s="1941"/>
      <c r="L43" s="1941"/>
      <c r="M43" s="1941"/>
      <c r="N43" s="1941"/>
      <c r="O43" s="1941"/>
      <c r="P43" s="1941"/>
      <c r="Q43" s="1942"/>
      <c r="T43" s="157"/>
    </row>
    <row r="44" spans="1:20" ht="22.5" customHeight="1">
      <c r="A44" s="1781" t="str">
        <f>IF(Langue=0,A4&amp;" (suite)",A4&amp;" (continued)")</f>
        <v>MATURITIES AND INTEREST RATE MATCHING (continued)</v>
      </c>
      <c r="B44" s="1782"/>
      <c r="C44" s="1782"/>
      <c r="D44" s="1782"/>
      <c r="E44" s="1782"/>
      <c r="F44" s="1782"/>
      <c r="G44" s="1782"/>
      <c r="H44" s="1782"/>
      <c r="I44" s="1782"/>
      <c r="J44" s="1782"/>
      <c r="K44" s="1782"/>
      <c r="L44" s="1782"/>
      <c r="M44" s="1782"/>
      <c r="N44" s="1782"/>
      <c r="O44" s="1782"/>
      <c r="P44" s="1782"/>
      <c r="Q44" s="1783"/>
      <c r="T44" s="157"/>
    </row>
    <row r="45" spans="1:20" ht="22.5" customHeight="1">
      <c r="A45" s="2883" t="str">
        <f>A5</f>
        <v xml:space="preserve">As at </v>
      </c>
      <c r="B45" s="2884"/>
      <c r="C45" s="2884"/>
      <c r="D45" s="2884"/>
      <c r="E45" s="2884"/>
      <c r="F45" s="2884"/>
      <c r="G45" s="2884"/>
      <c r="H45" s="2884"/>
      <c r="I45" s="2884"/>
      <c r="J45" s="2884"/>
      <c r="K45" s="2884"/>
      <c r="L45" s="2884"/>
      <c r="M45" s="2884"/>
      <c r="N45" s="2884"/>
      <c r="O45" s="2884"/>
      <c r="P45" s="2884"/>
      <c r="Q45" s="2885"/>
      <c r="T45" s="157"/>
    </row>
    <row r="46" spans="1:20">
      <c r="A46" s="2926" t="str">
        <f>A6</f>
        <v>($000)</v>
      </c>
      <c r="B46" s="2927"/>
      <c r="C46" s="2927"/>
      <c r="D46" s="2927"/>
      <c r="E46" s="2927"/>
      <c r="F46" s="2927"/>
      <c r="G46" s="2927"/>
      <c r="H46" s="2927"/>
      <c r="I46" s="2927"/>
      <c r="J46" s="2927"/>
      <c r="K46" s="2927"/>
      <c r="L46" s="2927"/>
      <c r="M46" s="2927"/>
      <c r="N46" s="2927"/>
      <c r="O46" s="2927"/>
      <c r="P46" s="2927"/>
      <c r="Q46" s="2928"/>
      <c r="T46" s="157"/>
    </row>
    <row r="47" spans="1:20">
      <c r="A47" s="2178"/>
      <c r="B47" s="2179"/>
      <c r="C47" s="2179"/>
      <c r="D47" s="2179"/>
      <c r="E47" s="2179"/>
      <c r="F47" s="2179"/>
      <c r="G47" s="2179"/>
      <c r="H47" s="2179"/>
      <c r="I47" s="2179"/>
      <c r="J47" s="2179"/>
      <c r="K47" s="2179"/>
      <c r="L47" s="2179"/>
      <c r="M47" s="2179"/>
      <c r="N47" s="2179"/>
      <c r="O47" s="2179"/>
      <c r="P47" s="2179"/>
      <c r="Q47" s="2180"/>
      <c r="T47" s="157"/>
    </row>
    <row r="48" spans="1:20" ht="15" customHeight="1">
      <c r="A48" s="1943" t="str">
        <f>IF(Langue=0,S48,T48)</f>
        <v>LIABILITIES AND
SHAREHOLDERS’ EQUITY</v>
      </c>
      <c r="B48" s="1944"/>
      <c r="C48" s="1945"/>
      <c r="D48" s="2145" t="str">
        <f>D8</f>
        <v>Variable Rate</v>
      </c>
      <c r="E48" s="2929" t="str">
        <f>E8</f>
        <v>Fixed Rate</v>
      </c>
      <c r="F48" s="2930"/>
      <c r="G48" s="2930"/>
      <c r="H48" s="2930"/>
      <c r="I48" s="2930"/>
      <c r="J48" s="2930"/>
      <c r="K48" s="2930"/>
      <c r="L48" s="2930"/>
      <c r="M48" s="2930"/>
      <c r="N48" s="2930"/>
      <c r="O48" s="2931"/>
      <c r="P48" s="2145" t="str">
        <f>P8</f>
        <v>Non-Interest Rate Sensitive</v>
      </c>
      <c r="Q48" s="2208" t="s">
        <v>53</v>
      </c>
      <c r="S48" s="929" t="s">
        <v>73</v>
      </c>
      <c r="T48" s="157" t="s">
        <v>1557</v>
      </c>
    </row>
    <row r="49" spans="1:20" ht="60" customHeight="1">
      <c r="A49" s="2184"/>
      <c r="B49" s="2185"/>
      <c r="C49" s="2341"/>
      <c r="D49" s="2146"/>
      <c r="E49" s="924" t="str">
        <f>+E9</f>
        <v>On Demand</v>
      </c>
      <c r="F49" s="925" t="str">
        <f>F9</f>
        <v>1 Day -
1 M</v>
      </c>
      <c r="G49" s="925" t="str">
        <f t="shared" ref="G49:O49" si="4">G9</f>
        <v>1+ - 3 M</v>
      </c>
      <c r="H49" s="925" t="str">
        <f t="shared" si="4"/>
        <v>3 + - 6 M</v>
      </c>
      <c r="I49" s="925" t="str">
        <f t="shared" si="4"/>
        <v>6 + - 1 Yr</v>
      </c>
      <c r="J49" s="925" t="str">
        <f t="shared" si="4"/>
        <v>1 + - 2 Yr</v>
      </c>
      <c r="K49" s="925" t="str">
        <f t="shared" si="4"/>
        <v>2 + - 3 Yr</v>
      </c>
      <c r="L49" s="925" t="str">
        <f t="shared" si="4"/>
        <v>3 + - 4 Yr</v>
      </c>
      <c r="M49" s="925" t="str">
        <f t="shared" si="4"/>
        <v>4 + - 5 Yr</v>
      </c>
      <c r="N49" s="925" t="str">
        <f t="shared" si="4"/>
        <v>5 + - 7 Yr</v>
      </c>
      <c r="O49" s="925" t="str">
        <f t="shared" si="4"/>
        <v>7 + Yr</v>
      </c>
      <c r="P49" s="2146"/>
      <c r="Q49" s="2209"/>
      <c r="T49" s="157"/>
    </row>
    <row r="50" spans="1:20">
      <c r="A50" s="2901"/>
      <c r="B50" s="2909"/>
      <c r="C50" s="2910"/>
      <c r="D50" s="1093" t="s">
        <v>376</v>
      </c>
      <c r="E50" s="713" t="str">
        <f>+E10</f>
        <v>(15)</v>
      </c>
      <c r="F50" s="1094" t="s">
        <v>378</v>
      </c>
      <c r="G50" s="542" t="s">
        <v>379</v>
      </c>
      <c r="H50" s="542" t="s">
        <v>380</v>
      </c>
      <c r="I50" s="542" t="s">
        <v>381</v>
      </c>
      <c r="J50" s="542" t="s">
        <v>382</v>
      </c>
      <c r="K50" s="542" t="s">
        <v>383</v>
      </c>
      <c r="L50" s="542" t="s">
        <v>384</v>
      </c>
      <c r="M50" s="542" t="s">
        <v>164</v>
      </c>
      <c r="N50" s="542" t="s">
        <v>145</v>
      </c>
      <c r="O50" s="542" t="s">
        <v>149</v>
      </c>
      <c r="P50" s="542" t="s">
        <v>150</v>
      </c>
      <c r="Q50" s="542" t="s">
        <v>171</v>
      </c>
      <c r="T50" s="157"/>
    </row>
    <row r="51" spans="1:20" ht="15" customHeight="1">
      <c r="A51" s="2907" t="str">
        <f>IF(Langue=0,S51,T51)</f>
        <v>Deposits</v>
      </c>
      <c r="B51" s="351" t="s">
        <v>70</v>
      </c>
      <c r="C51" s="386">
        <v>150</v>
      </c>
      <c r="D51" s="1205"/>
      <c r="E51" s="1205"/>
      <c r="F51" s="1205"/>
      <c r="G51" s="1205"/>
      <c r="H51" s="1205"/>
      <c r="I51" s="1205"/>
      <c r="J51" s="1205"/>
      <c r="K51" s="1205"/>
      <c r="L51" s="1205"/>
      <c r="M51" s="1205"/>
      <c r="N51" s="1205"/>
      <c r="O51" s="1205"/>
      <c r="P51" s="1205"/>
      <c r="Q51" s="1376">
        <f>SUM(D51:P51)</f>
        <v>0</v>
      </c>
      <c r="S51" s="929" t="s">
        <v>565</v>
      </c>
      <c r="T51" s="157" t="s">
        <v>1099</v>
      </c>
    </row>
    <row r="52" spans="1:20" ht="15" customHeight="1">
      <c r="A52" s="2908"/>
      <c r="B52" s="674" t="s">
        <v>69</v>
      </c>
      <c r="C52" s="478" t="s">
        <v>1791</v>
      </c>
      <c r="D52" s="1378"/>
      <c r="E52" s="1378"/>
      <c r="F52" s="1378"/>
      <c r="G52" s="1378"/>
      <c r="H52" s="1378"/>
      <c r="I52" s="1378"/>
      <c r="J52" s="1378"/>
      <c r="K52" s="1378"/>
      <c r="L52" s="1378"/>
      <c r="M52" s="1378"/>
      <c r="N52" s="1378"/>
      <c r="O52" s="1378"/>
      <c r="P52" s="1378"/>
      <c r="Q52" s="1379">
        <f>IF(Q51=0,0,(+D51*D52+E51*E52+F51*F52+G51*G52+H51*H52+I51*I52+J51*J52+K51*K52+L51*L52+M51*M52+N51*N52+O51*O52+P51*P52)/Q51)</f>
        <v>0</v>
      </c>
      <c r="T52" s="157"/>
    </row>
    <row r="53" spans="1:20" ht="15" customHeight="1">
      <c r="A53" s="2907" t="str">
        <f>IF(Langue=0,S53,T53)</f>
        <v>Non-Subordinated Debt</v>
      </c>
      <c r="B53" s="349" t="s">
        <v>70</v>
      </c>
      <c r="C53" s="386">
        <v>160</v>
      </c>
      <c r="D53" s="1205"/>
      <c r="E53" s="1205"/>
      <c r="F53" s="1205"/>
      <c r="G53" s="1205"/>
      <c r="H53" s="1205"/>
      <c r="I53" s="1205"/>
      <c r="J53" s="1205"/>
      <c r="K53" s="1205"/>
      <c r="L53" s="1205"/>
      <c r="M53" s="1205"/>
      <c r="N53" s="1205"/>
      <c r="O53" s="1205"/>
      <c r="P53" s="1205"/>
      <c r="Q53" s="1380">
        <f>SUM(D53:P53)</f>
        <v>0</v>
      </c>
      <c r="S53" s="929" t="s">
        <v>19</v>
      </c>
      <c r="T53" s="157" t="s">
        <v>1939</v>
      </c>
    </row>
    <row r="54" spans="1:20">
      <c r="A54" s="2908"/>
      <c r="B54" s="672" t="s">
        <v>69</v>
      </c>
      <c r="C54" s="478" t="s">
        <v>1792</v>
      </c>
      <c r="D54" s="1378"/>
      <c r="E54" s="1378"/>
      <c r="F54" s="1378"/>
      <c r="G54" s="1378"/>
      <c r="H54" s="1378"/>
      <c r="I54" s="1378"/>
      <c r="J54" s="1378"/>
      <c r="K54" s="1378"/>
      <c r="L54" s="1378"/>
      <c r="M54" s="1378"/>
      <c r="N54" s="1378"/>
      <c r="O54" s="1378"/>
      <c r="P54" s="1378"/>
      <c r="Q54" s="1379">
        <f>IF(Q53=0,0,(+D53*D54+E53*E54+F53*F54+G53*G54+H53*H54+I53*I54+J53*J54+K53*K54+L53*L54+M53*M54+N53*N54+O53*O54+P53*P54)/Q53)</f>
        <v>0</v>
      </c>
      <c r="T54" s="157"/>
    </row>
    <row r="55" spans="1:20" ht="15" customHeight="1">
      <c r="A55" s="2907" t="str">
        <f>IF(Langue=0,S55,T55)</f>
        <v>Derivative Financial Instruments (2200)</v>
      </c>
      <c r="B55" s="349" t="s">
        <v>70</v>
      </c>
      <c r="C55" s="386">
        <v>170</v>
      </c>
      <c r="D55" s="1205"/>
      <c r="E55" s="1205"/>
      <c r="F55" s="1205"/>
      <c r="G55" s="1205"/>
      <c r="H55" s="1205"/>
      <c r="I55" s="1205"/>
      <c r="J55" s="1205"/>
      <c r="K55" s="1205"/>
      <c r="L55" s="1205"/>
      <c r="M55" s="1205"/>
      <c r="N55" s="1205"/>
      <c r="O55" s="1205"/>
      <c r="P55" s="1205"/>
      <c r="Q55" s="1380">
        <f>SUM(D55:P55)</f>
        <v>0</v>
      </c>
      <c r="S55" s="929" t="s">
        <v>818</v>
      </c>
      <c r="T55" s="157" t="s">
        <v>1558</v>
      </c>
    </row>
    <row r="56" spans="1:20">
      <c r="A56" s="2908"/>
      <c r="B56" s="672" t="s">
        <v>69</v>
      </c>
      <c r="C56" s="478" t="s">
        <v>1793</v>
      </c>
      <c r="D56" s="1378"/>
      <c r="E56" s="1378"/>
      <c r="F56" s="1378"/>
      <c r="G56" s="1378"/>
      <c r="H56" s="1378"/>
      <c r="I56" s="1378"/>
      <c r="J56" s="1378"/>
      <c r="K56" s="1378"/>
      <c r="L56" s="1378"/>
      <c r="M56" s="1378"/>
      <c r="N56" s="1378"/>
      <c r="O56" s="1378"/>
      <c r="P56" s="1378"/>
      <c r="Q56" s="1379">
        <f>IF(Q55=0,0,(+D55*D56+E55*E56+F55*F56+G55*G56+H55*H56+I55*I56+J55*J56+K55*K56+L55*L56+M55*M56+N55*N56+O55*O56+P55*P56)/Q55)</f>
        <v>0</v>
      </c>
      <c r="T56" s="157"/>
    </row>
    <row r="57" spans="1:20" ht="15" customHeight="1">
      <c r="A57" s="2907" t="str">
        <f>IF(Langue=0,S57,T57)</f>
        <v>Subordinated Debt</v>
      </c>
      <c r="B57" s="349" t="s">
        <v>70</v>
      </c>
      <c r="C57" s="386">
        <v>180</v>
      </c>
      <c r="D57" s="1205"/>
      <c r="E57" s="1205"/>
      <c r="F57" s="1205"/>
      <c r="G57" s="1205"/>
      <c r="H57" s="1205"/>
      <c r="I57" s="1205"/>
      <c r="J57" s="1205"/>
      <c r="K57" s="1205"/>
      <c r="L57" s="1205"/>
      <c r="M57" s="1205"/>
      <c r="N57" s="1205"/>
      <c r="O57" s="1205"/>
      <c r="P57" s="1205"/>
      <c r="Q57" s="1380">
        <f>SUM(D57:P57)</f>
        <v>0</v>
      </c>
      <c r="S57" s="929" t="s">
        <v>838</v>
      </c>
      <c r="T57" s="157" t="s">
        <v>1106</v>
      </c>
    </row>
    <row r="58" spans="1:20">
      <c r="A58" s="2908"/>
      <c r="B58" s="672" t="s">
        <v>69</v>
      </c>
      <c r="C58" s="478" t="s">
        <v>1794</v>
      </c>
      <c r="D58" s="1378"/>
      <c r="E58" s="1378"/>
      <c r="F58" s="1378"/>
      <c r="G58" s="1378"/>
      <c r="H58" s="1378"/>
      <c r="I58" s="1378"/>
      <c r="J58" s="1378"/>
      <c r="K58" s="1378"/>
      <c r="L58" s="1378"/>
      <c r="M58" s="1378"/>
      <c r="N58" s="1378"/>
      <c r="O58" s="1378"/>
      <c r="P58" s="1378"/>
      <c r="Q58" s="1379">
        <f>IF(Q57=0,0,(+D57*D58+E57*E58+F57*F58+G57*G58+H57*H58+I57*I58+J57*J58+K57*K58+L57*L58+M57*M58+N57*N58+O57*O58+P57*P58)/Q57)</f>
        <v>0</v>
      </c>
      <c r="T58" s="157"/>
    </row>
    <row r="59" spans="1:20" ht="15" customHeight="1">
      <c r="A59" s="2907" t="str">
        <f>IF(Langue=0,S59,T59)</f>
        <v>Other Liabilities</v>
      </c>
      <c r="B59" s="349" t="s">
        <v>70</v>
      </c>
      <c r="C59" s="386">
        <v>190</v>
      </c>
      <c r="D59" s="1205"/>
      <c r="E59" s="1205"/>
      <c r="F59" s="1205"/>
      <c r="G59" s="1205"/>
      <c r="H59" s="1205"/>
      <c r="I59" s="1205"/>
      <c r="J59" s="1205"/>
      <c r="K59" s="1205"/>
      <c r="L59" s="1205"/>
      <c r="M59" s="1205"/>
      <c r="N59" s="1205"/>
      <c r="O59" s="1205"/>
      <c r="P59" s="1205"/>
      <c r="Q59" s="1380">
        <f>SUM(D59:P59)</f>
        <v>0</v>
      </c>
      <c r="S59" s="929" t="s">
        <v>22</v>
      </c>
      <c r="T59" s="157" t="s">
        <v>1101</v>
      </c>
    </row>
    <row r="60" spans="1:20">
      <c r="A60" s="2908"/>
      <c r="B60" s="672" t="s">
        <v>69</v>
      </c>
      <c r="C60" s="478" t="s">
        <v>1795</v>
      </c>
      <c r="D60" s="1378"/>
      <c r="E60" s="1378"/>
      <c r="F60" s="1378"/>
      <c r="G60" s="1378"/>
      <c r="H60" s="1378"/>
      <c r="I60" s="1378"/>
      <c r="J60" s="1378"/>
      <c r="K60" s="1378"/>
      <c r="L60" s="1378"/>
      <c r="M60" s="1378"/>
      <c r="N60" s="1378"/>
      <c r="O60" s="1378"/>
      <c r="P60" s="1378"/>
      <c r="Q60" s="1379">
        <f>IF(Q59=0,0,(+D59*D60+E59*E60+F59*F60+G59*G60+H59*H60+I59*I60+J59*J60+K59*K60+L59*L60+M59*M60+N59*N60+O59*O60+P59*P60)/Q59)</f>
        <v>0</v>
      </c>
      <c r="T60" s="157"/>
    </row>
    <row r="61" spans="1:20" ht="15" customHeight="1">
      <c r="A61" s="2907" t="str">
        <f>IF(Langue=0,S61,T61)</f>
        <v>Shareholders' Equity</v>
      </c>
      <c r="B61" s="349" t="s">
        <v>70</v>
      </c>
      <c r="C61" s="386">
        <v>200</v>
      </c>
      <c r="D61" s="1205"/>
      <c r="E61" s="1205"/>
      <c r="F61" s="1205"/>
      <c r="G61" s="1205"/>
      <c r="H61" s="1205"/>
      <c r="I61" s="1205"/>
      <c r="J61" s="1205"/>
      <c r="K61" s="1205"/>
      <c r="L61" s="1205"/>
      <c r="M61" s="1205"/>
      <c r="N61" s="1205"/>
      <c r="O61" s="1205"/>
      <c r="P61" s="1205"/>
      <c r="Q61" s="1380">
        <f>SUM(D61:P61)</f>
        <v>0</v>
      </c>
      <c r="S61" s="929" t="s">
        <v>820</v>
      </c>
      <c r="T61" s="157" t="s">
        <v>1559</v>
      </c>
    </row>
    <row r="62" spans="1:20">
      <c r="A62" s="2908"/>
      <c r="B62" s="672" t="s">
        <v>69</v>
      </c>
      <c r="C62" s="478" t="s">
        <v>1796</v>
      </c>
      <c r="D62" s="1378"/>
      <c r="E62" s="1378"/>
      <c r="F62" s="1378"/>
      <c r="G62" s="1378"/>
      <c r="H62" s="1378"/>
      <c r="I62" s="1378"/>
      <c r="J62" s="1378"/>
      <c r="K62" s="1378"/>
      <c r="L62" s="1378"/>
      <c r="M62" s="1378"/>
      <c r="N62" s="1378"/>
      <c r="O62" s="1378"/>
      <c r="P62" s="1378"/>
      <c r="Q62" s="1379">
        <f>IF(Q61=0,0,(+D61*D62+E61*E62+F61*F62+G61*G62+H61*H62+I61*I62+J61*J62+K61*K62+L61*L62+M61*M62+N61*N62+O61*O62+P61*P62)/Q61)</f>
        <v>0</v>
      </c>
      <c r="T62" s="157"/>
    </row>
    <row r="63" spans="1:20" ht="15" customHeight="1">
      <c r="A63" s="2921" t="str">
        <f>IF(Langue=0,S63,T63)</f>
        <v>(a) TOTAL LIABILITIES AND EQUITY</v>
      </c>
      <c r="B63" s="349" t="s">
        <v>70</v>
      </c>
      <c r="C63" s="386">
        <v>299</v>
      </c>
      <c r="D63" s="1387">
        <f>SUM(D51,D53,D55,D57,D59,D61)</f>
        <v>0</v>
      </c>
      <c r="E63" s="1387">
        <f>SUM(E51,E53,E55,E57,E59,E61)</f>
        <v>0</v>
      </c>
      <c r="F63" s="1387">
        <f t="shared" ref="F63:P63" si="5">SUM(F51,F53,F55,F57,F59,F61)</f>
        <v>0</v>
      </c>
      <c r="G63" s="1387">
        <f t="shared" si="5"/>
        <v>0</v>
      </c>
      <c r="H63" s="1387">
        <f t="shared" si="5"/>
        <v>0</v>
      </c>
      <c r="I63" s="1387">
        <f t="shared" si="5"/>
        <v>0</v>
      </c>
      <c r="J63" s="1387">
        <f t="shared" si="5"/>
        <v>0</v>
      </c>
      <c r="K63" s="1387">
        <f t="shared" si="5"/>
        <v>0</v>
      </c>
      <c r="L63" s="1387">
        <f t="shared" si="5"/>
        <v>0</v>
      </c>
      <c r="M63" s="1387">
        <f t="shared" si="5"/>
        <v>0</v>
      </c>
      <c r="N63" s="1387">
        <f t="shared" si="5"/>
        <v>0</v>
      </c>
      <c r="O63" s="1387">
        <f t="shared" si="5"/>
        <v>0</v>
      </c>
      <c r="P63" s="1387">
        <f t="shared" si="5"/>
        <v>0</v>
      </c>
      <c r="Q63" s="1382">
        <f>SUM(D63:P63)</f>
        <v>0</v>
      </c>
      <c r="S63" s="929" t="s">
        <v>1556</v>
      </c>
      <c r="T63" s="157" t="s">
        <v>1560</v>
      </c>
    </row>
    <row r="64" spans="1:20">
      <c r="A64" s="2922"/>
      <c r="B64" s="672" t="s">
        <v>69</v>
      </c>
      <c r="C64" s="478" t="s">
        <v>765</v>
      </c>
      <c r="D64" s="1388">
        <f>IFERROR(D51/D63*D52+D53/D63*D54+D55/D63*D56+D57/D63*D58+D59/D63*D60+D61/D63*D62,0)</f>
        <v>0</v>
      </c>
      <c r="E64" s="1388">
        <f>IFERROR(E51/E63*E52+E53/E63*E54+E55/E63*E56+E57/E63*E58+E59/E63*E60+E61/E63*E62,0)</f>
        <v>0</v>
      </c>
      <c r="F64" s="1388">
        <f t="shared" ref="F64:P64" si="6">IFERROR(F51/F63*F52+F53/F63*F54+F55/F63*F56+F57/F63*F58+F59/F63*F60+F61/F63*F62,0)</f>
        <v>0</v>
      </c>
      <c r="G64" s="1388">
        <f t="shared" si="6"/>
        <v>0</v>
      </c>
      <c r="H64" s="1388">
        <f t="shared" si="6"/>
        <v>0</v>
      </c>
      <c r="I64" s="1388">
        <f t="shared" si="6"/>
        <v>0</v>
      </c>
      <c r="J64" s="1388">
        <f t="shared" si="6"/>
        <v>0</v>
      </c>
      <c r="K64" s="1388">
        <f t="shared" si="6"/>
        <v>0</v>
      </c>
      <c r="L64" s="1388">
        <f t="shared" si="6"/>
        <v>0</v>
      </c>
      <c r="M64" s="1388">
        <f t="shared" si="6"/>
        <v>0</v>
      </c>
      <c r="N64" s="1388">
        <f t="shared" si="6"/>
        <v>0</v>
      </c>
      <c r="O64" s="1388">
        <f t="shared" si="6"/>
        <v>0</v>
      </c>
      <c r="P64" s="1388">
        <f t="shared" si="6"/>
        <v>0</v>
      </c>
      <c r="Q64" s="1384">
        <f>IF(Q63=0,0,(+D63*D64+E63*E64+F63*F64+G63*G64+H63*H64+I63*I64+J63*J64+K63*K64+L63*L64+M63*M64+N63*N64+O63*O64+P63*P64)/Q63)</f>
        <v>0</v>
      </c>
      <c r="T64" s="157"/>
    </row>
    <row r="65" spans="1:20">
      <c r="A65" s="2125" t="s">
        <v>119</v>
      </c>
      <c r="B65" s="2126"/>
      <c r="C65" s="2126"/>
      <c r="D65" s="1819"/>
      <c r="E65" s="1819"/>
      <c r="F65" s="1819"/>
      <c r="G65" s="1819"/>
      <c r="H65" s="1819"/>
      <c r="I65" s="1819"/>
      <c r="J65" s="1819"/>
      <c r="K65" s="1819"/>
      <c r="L65" s="1819"/>
      <c r="M65" s="1819"/>
      <c r="N65" s="1819"/>
      <c r="O65" s="1819"/>
      <c r="P65" s="1819"/>
      <c r="Q65" s="1820"/>
      <c r="T65" s="157"/>
    </row>
    <row r="66" spans="1:20">
      <c r="A66" s="2907" t="str">
        <f>IF(Langue=0,S66,T66)</f>
        <v>Pay Fixed</v>
      </c>
      <c r="B66" s="350" t="s">
        <v>70</v>
      </c>
      <c r="C66" s="386">
        <v>310</v>
      </c>
      <c r="D66" s="1205"/>
      <c r="E66" s="1205"/>
      <c r="F66" s="1205"/>
      <c r="G66" s="1205"/>
      <c r="H66" s="1205"/>
      <c r="I66" s="1205"/>
      <c r="J66" s="1205"/>
      <c r="K66" s="1205"/>
      <c r="L66" s="1205"/>
      <c r="M66" s="1205"/>
      <c r="N66" s="1205"/>
      <c r="O66" s="1205"/>
      <c r="P66" s="1205"/>
      <c r="Q66" s="1385">
        <f>SUM(D66:P66)</f>
        <v>0</v>
      </c>
      <c r="S66" s="929" t="s">
        <v>718</v>
      </c>
      <c r="T66" s="157" t="s">
        <v>1561</v>
      </c>
    </row>
    <row r="67" spans="1:20">
      <c r="A67" s="2908"/>
      <c r="B67" s="673" t="s">
        <v>69</v>
      </c>
      <c r="C67" s="478" t="s">
        <v>1797</v>
      </c>
      <c r="D67" s="1378"/>
      <c r="E67" s="1378"/>
      <c r="F67" s="1378"/>
      <c r="G67" s="1378"/>
      <c r="H67" s="1378"/>
      <c r="I67" s="1378"/>
      <c r="J67" s="1378"/>
      <c r="K67" s="1378"/>
      <c r="L67" s="1378"/>
      <c r="M67" s="1378"/>
      <c r="N67" s="1378"/>
      <c r="O67" s="1378"/>
      <c r="P67" s="1378"/>
      <c r="Q67" s="1379">
        <f>IF(Q66=0,0,(+D66*D67+E66*E67+F66*F67+G66*G67+H66*H67+I66*I67+J66*J67+K66*K67+L66*L67+M66*M67+N66*N67+O66*O67+P66*P67)/Q66)</f>
        <v>0</v>
      </c>
      <c r="T67" s="157"/>
    </row>
    <row r="68" spans="1:20" ht="15" customHeight="1">
      <c r="A68" s="2907" t="str">
        <f>IF(Langue=0,S68,T68)</f>
        <v>Pay Floating</v>
      </c>
      <c r="B68" s="350" t="s">
        <v>70</v>
      </c>
      <c r="C68" s="386">
        <v>320</v>
      </c>
      <c r="D68" s="1205"/>
      <c r="E68" s="1205"/>
      <c r="F68" s="1205"/>
      <c r="G68" s="1205"/>
      <c r="H68" s="1205"/>
      <c r="I68" s="1205"/>
      <c r="J68" s="1205"/>
      <c r="K68" s="1205"/>
      <c r="L68" s="1205"/>
      <c r="M68" s="1205"/>
      <c r="N68" s="1205"/>
      <c r="O68" s="1205"/>
      <c r="P68" s="1205"/>
      <c r="Q68" s="1385">
        <f>SUM(D68:P68)</f>
        <v>0</v>
      </c>
      <c r="S68" s="929" t="s">
        <v>74</v>
      </c>
      <c r="T68" s="157" t="s">
        <v>1562</v>
      </c>
    </row>
    <row r="69" spans="1:20">
      <c r="A69" s="2908"/>
      <c r="B69" s="673" t="s">
        <v>69</v>
      </c>
      <c r="C69" s="478" t="s">
        <v>1798</v>
      </c>
      <c r="D69" s="1386"/>
      <c r="E69" s="1386"/>
      <c r="F69" s="1386"/>
      <c r="G69" s="1386"/>
      <c r="H69" s="1386"/>
      <c r="I69" s="1386"/>
      <c r="J69" s="1386"/>
      <c r="K69" s="1386"/>
      <c r="L69" s="1386"/>
      <c r="M69" s="1386"/>
      <c r="N69" s="1386"/>
      <c r="O69" s="1386"/>
      <c r="P69" s="1386"/>
      <c r="Q69" s="1384">
        <f>IF(Q68=0,0,(+D68*D69+E68*E69+F68*F69+G68*G69+H68*H69+I68*I69+J68*J69+K68*K69+L68*L69+M68*M69+N68*N69+O68*O69+P68*P69)/Q68)</f>
        <v>0</v>
      </c>
      <c r="T69" s="157"/>
    </row>
    <row r="70" spans="1:20">
      <c r="A70" s="2939" t="str">
        <f>A30</f>
        <v>Other</v>
      </c>
      <c r="B70" s="2940"/>
      <c r="C70" s="2940"/>
      <c r="D70" s="2941"/>
      <c r="E70" s="2941"/>
      <c r="F70" s="2941"/>
      <c r="G70" s="2941"/>
      <c r="H70" s="2941"/>
      <c r="I70" s="2941"/>
      <c r="J70" s="2941"/>
      <c r="K70" s="2941"/>
      <c r="L70" s="2941"/>
      <c r="M70" s="2941"/>
      <c r="N70" s="2941"/>
      <c r="O70" s="2941"/>
      <c r="P70" s="2941"/>
      <c r="Q70" s="2942"/>
      <c r="T70" s="157"/>
    </row>
    <row r="71" spans="1:20" ht="15" customHeight="1">
      <c r="A71" s="2943" t="str">
        <f>A31</f>
        <v>Short</v>
      </c>
      <c r="B71" s="350" t="s">
        <v>70</v>
      </c>
      <c r="C71" s="386">
        <v>330</v>
      </c>
      <c r="D71" s="1205"/>
      <c r="E71" s="1205"/>
      <c r="F71" s="1205"/>
      <c r="G71" s="1205"/>
      <c r="H71" s="1205"/>
      <c r="I71" s="1205"/>
      <c r="J71" s="1205"/>
      <c r="K71" s="1205"/>
      <c r="L71" s="1205"/>
      <c r="M71" s="1205"/>
      <c r="N71" s="1205"/>
      <c r="O71" s="1205"/>
      <c r="P71" s="1205"/>
      <c r="Q71" s="1385">
        <f>SUM(D71:P71)</f>
        <v>0</v>
      </c>
      <c r="T71" s="157"/>
    </row>
    <row r="72" spans="1:20" ht="15" customHeight="1">
      <c r="A72" s="2943"/>
      <c r="B72" s="673" t="s">
        <v>69</v>
      </c>
      <c r="C72" s="478" t="s">
        <v>1799</v>
      </c>
      <c r="D72" s="1378"/>
      <c r="E72" s="1378"/>
      <c r="F72" s="1378"/>
      <c r="G72" s="1378"/>
      <c r="H72" s="1378"/>
      <c r="I72" s="1378"/>
      <c r="J72" s="1378"/>
      <c r="K72" s="1378"/>
      <c r="L72" s="1378"/>
      <c r="M72" s="1378"/>
      <c r="N72" s="1378"/>
      <c r="O72" s="1378"/>
      <c r="P72" s="1378"/>
      <c r="Q72" s="1379">
        <f>IF(Q71=0,0,(+D71*D72+E71*E72+F71*F72+G71*G72+H71*H72+I71*I72+J71*J72+K71*K72+L71*L72+M71*M72+N71*N72+O71*O72+P71*P72)/Q71)</f>
        <v>0</v>
      </c>
      <c r="T72" s="157"/>
    </row>
    <row r="73" spans="1:20" ht="15" customHeight="1">
      <c r="A73" s="2943" t="str">
        <f>A33</f>
        <v>Long</v>
      </c>
      <c r="B73" s="350" t="s">
        <v>70</v>
      </c>
      <c r="C73" s="386">
        <v>340</v>
      </c>
      <c r="D73" s="1205"/>
      <c r="E73" s="1205"/>
      <c r="F73" s="1205"/>
      <c r="G73" s="1205"/>
      <c r="H73" s="1205"/>
      <c r="I73" s="1205"/>
      <c r="J73" s="1205"/>
      <c r="K73" s="1205"/>
      <c r="L73" s="1205"/>
      <c r="M73" s="1205"/>
      <c r="N73" s="1205"/>
      <c r="O73" s="1205"/>
      <c r="P73" s="1205"/>
      <c r="Q73" s="1385">
        <f>SUM(D73:P73)</f>
        <v>0</v>
      </c>
      <c r="T73" s="157"/>
    </row>
    <row r="74" spans="1:20" ht="15" customHeight="1">
      <c r="A74" s="2943"/>
      <c r="B74" s="673" t="s">
        <v>69</v>
      </c>
      <c r="C74" s="478" t="s">
        <v>1800</v>
      </c>
      <c r="D74" s="1386"/>
      <c r="E74" s="1386"/>
      <c r="F74" s="1386"/>
      <c r="G74" s="1386"/>
      <c r="H74" s="1386"/>
      <c r="I74" s="1386"/>
      <c r="J74" s="1386"/>
      <c r="K74" s="1386"/>
      <c r="L74" s="1386"/>
      <c r="M74" s="1386"/>
      <c r="N74" s="1386"/>
      <c r="O74" s="1386"/>
      <c r="P74" s="1386"/>
      <c r="Q74" s="1384">
        <f>IF(Q73=0,0,(+D73*D74+E73*E74+F73*F74+G73*G74+H73*H74+I73*I74+J73*J74+K73*K74+L73*L74+M73*M74+N73*N74+O73*O74+P73*P74)/Q73)</f>
        <v>0</v>
      </c>
      <c r="T74" s="157"/>
    </row>
    <row r="75" spans="1:20">
      <c r="A75" s="2935" t="str">
        <f>A35</f>
        <v>(a) Calculate aggregate weighted average (%).</v>
      </c>
      <c r="B75" s="2936"/>
      <c r="C75" s="2936"/>
      <c r="D75" s="2937"/>
      <c r="E75" s="2937"/>
      <c r="F75" s="2937"/>
      <c r="G75" s="2937"/>
      <c r="H75" s="2937"/>
      <c r="I75" s="2937"/>
      <c r="J75" s="2937"/>
      <c r="K75" s="2937"/>
      <c r="L75" s="2937"/>
      <c r="M75" s="2937"/>
      <c r="N75" s="2937"/>
      <c r="O75" s="2937"/>
      <c r="P75" s="2937"/>
      <c r="Q75" s="2938"/>
      <c r="T75" s="157"/>
    </row>
    <row r="76" spans="1:20">
      <c r="A76" s="2918"/>
      <c r="B76" s="2919"/>
      <c r="C76" s="2919"/>
      <c r="D76" s="2919"/>
      <c r="E76" s="2919"/>
      <c r="F76" s="2919"/>
      <c r="G76" s="2919"/>
      <c r="H76" s="2919"/>
      <c r="I76" s="2919"/>
      <c r="J76" s="2919"/>
      <c r="K76" s="2919"/>
      <c r="L76" s="2919"/>
      <c r="M76" s="2919"/>
      <c r="N76" s="2919"/>
      <c r="O76" s="2919"/>
      <c r="P76" s="2919"/>
      <c r="Q76" s="2920"/>
      <c r="T76" s="157"/>
    </row>
    <row r="77" spans="1:20">
      <c r="A77" s="2932"/>
      <c r="B77" s="2933"/>
      <c r="C77" s="2933"/>
      <c r="D77" s="2933"/>
      <c r="E77" s="2933"/>
      <c r="F77" s="2933"/>
      <c r="G77" s="2933"/>
      <c r="H77" s="2933"/>
      <c r="I77" s="2933"/>
      <c r="J77" s="2933"/>
      <c r="K77" s="2933"/>
      <c r="L77" s="2933"/>
      <c r="M77" s="2933"/>
      <c r="N77" s="2933"/>
      <c r="O77" s="2933"/>
      <c r="P77" s="2933"/>
      <c r="Q77" s="2934"/>
      <c r="T77" s="157"/>
    </row>
    <row r="78" spans="1:20">
      <c r="A78" s="2904">
        <f>A40+1</f>
        <v>74</v>
      </c>
      <c r="B78" s="2905"/>
      <c r="C78" s="2905"/>
      <c r="D78" s="2905"/>
      <c r="E78" s="2905"/>
      <c r="F78" s="2905"/>
      <c r="G78" s="2905"/>
      <c r="H78" s="2905"/>
      <c r="I78" s="2905"/>
      <c r="J78" s="2905"/>
      <c r="K78" s="2905"/>
      <c r="L78" s="2905"/>
      <c r="M78" s="2905"/>
      <c r="N78" s="2905"/>
      <c r="O78" s="2905"/>
      <c r="P78" s="2905"/>
      <c r="Q78" s="2906"/>
      <c r="T78" s="157"/>
    </row>
    <row r="79" spans="1:20">
      <c r="T79" s="157"/>
    </row>
    <row r="80" spans="1:20">
      <c r="S80" s="950" t="s">
        <v>64</v>
      </c>
      <c r="T80" s="174" t="s">
        <v>1548</v>
      </c>
    </row>
    <row r="81" spans="19:20">
      <c r="S81" s="928" t="s">
        <v>146</v>
      </c>
      <c r="T81" s="398" t="s">
        <v>1381</v>
      </c>
    </row>
    <row r="82" spans="19:20">
      <c r="S82" s="928" t="s">
        <v>66</v>
      </c>
      <c r="T82" s="398" t="s">
        <v>1376</v>
      </c>
    </row>
    <row r="83" spans="19:20">
      <c r="S83" s="928" t="s">
        <v>2226</v>
      </c>
      <c r="T83" s="398" t="s">
        <v>2227</v>
      </c>
    </row>
    <row r="84" spans="19:20">
      <c r="S84" s="928" t="s">
        <v>816</v>
      </c>
      <c r="T84" s="398" t="s">
        <v>1536</v>
      </c>
    </row>
    <row r="85" spans="19:20">
      <c r="S85" s="928" t="s">
        <v>813</v>
      </c>
      <c r="T85" s="398" t="s">
        <v>1538</v>
      </c>
    </row>
    <row r="86" spans="19:20">
      <c r="S86" s="928" t="s">
        <v>779</v>
      </c>
      <c r="T86" s="398" t="s">
        <v>1537</v>
      </c>
    </row>
    <row r="87" spans="19:20">
      <c r="S87" s="928" t="s">
        <v>778</v>
      </c>
      <c r="T87" s="398" t="s">
        <v>1539</v>
      </c>
    </row>
    <row r="88" spans="19:20">
      <c r="S88" s="928" t="s">
        <v>777</v>
      </c>
      <c r="T88" s="398" t="s">
        <v>1540</v>
      </c>
    </row>
    <row r="89" spans="19:20">
      <c r="S89" s="928" t="s">
        <v>783</v>
      </c>
      <c r="T89" s="398" t="s">
        <v>1541</v>
      </c>
    </row>
    <row r="90" spans="19:20">
      <c r="S90" s="928" t="s">
        <v>776</v>
      </c>
      <c r="T90" s="398" t="s">
        <v>1746</v>
      </c>
    </row>
    <row r="91" spans="19:20">
      <c r="S91" s="928" t="s">
        <v>780</v>
      </c>
      <c r="T91" s="398" t="s">
        <v>1542</v>
      </c>
    </row>
    <row r="92" spans="19:20">
      <c r="S92" s="928" t="s">
        <v>781</v>
      </c>
      <c r="T92" s="398" t="s">
        <v>1543</v>
      </c>
    </row>
    <row r="93" spans="19:20">
      <c r="S93" s="928" t="s">
        <v>1571</v>
      </c>
      <c r="T93" s="398" t="s">
        <v>1544</v>
      </c>
    </row>
    <row r="94" spans="19:20">
      <c r="S94" s="1019" t="s">
        <v>1572</v>
      </c>
      <c r="T94" s="639" t="s">
        <v>1377</v>
      </c>
    </row>
  </sheetData>
  <sheetProtection algorithmName="SHA-512" hashValue="ZkukMEWukIkwtjwHoTP9QoiKybNCuzCstSZFcwILOL910mdtLNnCQ6QAtjLZKIe4wDUeFKhoaAjJ8BMBhSta+A==" saltValue="/v6gELSFQ++77X/z+oHiqg==" spinCount="100000" sheet="1" objects="1" scenarios="1"/>
  <mergeCells count="70">
    <mergeCell ref="A77:Q77"/>
    <mergeCell ref="P48:P49"/>
    <mergeCell ref="Q48:Q49"/>
    <mergeCell ref="A75:Q75"/>
    <mergeCell ref="A65:Q65"/>
    <mergeCell ref="A70:Q70"/>
    <mergeCell ref="A63:A64"/>
    <mergeCell ref="A71:A72"/>
    <mergeCell ref="A73:A74"/>
    <mergeCell ref="A66:A67"/>
    <mergeCell ref="A76:Q76"/>
    <mergeCell ref="A61:A62"/>
    <mergeCell ref="A68:A69"/>
    <mergeCell ref="A59:A60"/>
    <mergeCell ref="A45:Q45"/>
    <mergeCell ref="A42:Q42"/>
    <mergeCell ref="A43:Q43"/>
    <mergeCell ref="A47:Q47"/>
    <mergeCell ref="A57:A58"/>
    <mergeCell ref="A44:Q44"/>
    <mergeCell ref="A53:A54"/>
    <mergeCell ref="A51:A52"/>
    <mergeCell ref="A55:A56"/>
    <mergeCell ref="D48:D49"/>
    <mergeCell ref="A46:Q46"/>
    <mergeCell ref="E48:O48"/>
    <mergeCell ref="A13:A14"/>
    <mergeCell ref="A41:Q41"/>
    <mergeCell ref="A31:A32"/>
    <mergeCell ref="A39:Q39"/>
    <mergeCell ref="A21:A22"/>
    <mergeCell ref="A23:A24"/>
    <mergeCell ref="A26:A27"/>
    <mergeCell ref="A36:Q36"/>
    <mergeCell ref="A37:Q37"/>
    <mergeCell ref="A38:Q38"/>
    <mergeCell ref="A40:Q40"/>
    <mergeCell ref="A1:O1"/>
    <mergeCell ref="A4:Q4"/>
    <mergeCell ref="P8:P9"/>
    <mergeCell ref="A5:Q5"/>
    <mergeCell ref="A6:Q6"/>
    <mergeCell ref="A7:Q7"/>
    <mergeCell ref="A2:Q2"/>
    <mergeCell ref="A3:Q3"/>
    <mergeCell ref="E8:O8"/>
    <mergeCell ref="A78:Q78"/>
    <mergeCell ref="Q8:Q9"/>
    <mergeCell ref="A33:A34"/>
    <mergeCell ref="A19:A20"/>
    <mergeCell ref="A25:Q25"/>
    <mergeCell ref="A30:Q30"/>
    <mergeCell ref="A8:C9"/>
    <mergeCell ref="A10:C10"/>
    <mergeCell ref="A50:C50"/>
    <mergeCell ref="A48:C49"/>
    <mergeCell ref="A11:A12"/>
    <mergeCell ref="A17:A18"/>
    <mergeCell ref="D8:D9"/>
    <mergeCell ref="A35:Q35"/>
    <mergeCell ref="A28:A29"/>
    <mergeCell ref="A15:A16"/>
    <mergeCell ref="S35:S36"/>
    <mergeCell ref="T35:T36"/>
    <mergeCell ref="T11:T12"/>
    <mergeCell ref="T17:T18"/>
    <mergeCell ref="S19:S20"/>
    <mergeCell ref="T19:T20"/>
    <mergeCell ref="S11:S12"/>
    <mergeCell ref="S17:S18"/>
  </mergeCells>
  <hyperlinks>
    <hyperlink ref="Q63" location="_P100299902" tooltip="Bilan - Ligne 2999 \ Balance Sheet - Line 2999" display="_P100299902" xr:uid="{00000000-0004-0000-3B00-000000000000}"/>
    <hyperlink ref="Q23" location="_P100199902" tooltip="Bilan - Ligne 2999 \ Balance Sheet - Line 2999" display="_P100199902" xr:uid="{00000000-0004-0000-3B00-000001000000}"/>
  </hyperlinks>
  <printOptions horizontalCentered="1"/>
  <pageMargins left="0.59055118110236204" right="0" top="0.59055118110236204" bottom="0.59055118110236204" header="0.31496062992126" footer="0.31496062992126"/>
  <pageSetup scale="64" orientation="landscape" r:id="rId1"/>
  <rowBreaks count="1" manualBreakCount="1">
    <brk id="40" max="16383" man="1"/>
  </rowBreaks>
  <ignoredErrors>
    <ignoredError sqref="F10:Q10 F50:Q50 D50 D10" numberStoredAsText="1"/>
    <ignoredError sqref="Q66" formulaRange="1"/>
  </ignoredErrors>
  <drawing r:id="rId2"/>
  <extLst>
    <ext xmlns:x14="http://schemas.microsoft.com/office/spreadsheetml/2009/9/main" uri="{78C0D931-6437-407d-A8EE-F0AAD7539E65}">
      <x14:conditionalFormattings>
        <x14:conditionalFormatting xmlns:xm="http://schemas.microsoft.com/office/excel/2006/main">
          <x14:cfRule type="expression" priority="4" id="{00000000-000E-0000-3B00-000004000000}">
            <xm:f>'\Coopératives\[Formulaire COOP_ 2015_VF_1.1.1.xlsx]Feuil1'!#REF!=0</xm:f>
            <x14:dxf>
              <font>
                <color theme="0"/>
              </font>
            </x14:dxf>
          </x14:cfRule>
          <xm:sqref>A4</xm:sqref>
        </x14:conditionalFormatting>
        <x14:conditionalFormatting xmlns:xm="http://schemas.microsoft.com/office/excel/2006/main">
          <x14:cfRule type="expression" priority="3" id="{00000000-000E-0000-3B00-000003000000}">
            <xm:f>'\Coopératives\[Formulaire COOP_ 2015_VF_1.1.1.xlsx]Feuil1'!#REF!=0</xm:f>
            <x14:dxf>
              <font>
                <color theme="0"/>
              </font>
            </x14:dxf>
          </x14:cfRule>
          <xm:sqref>A6</xm:sqref>
        </x14:conditionalFormatting>
        <x14:conditionalFormatting xmlns:xm="http://schemas.microsoft.com/office/excel/2006/main">
          <x14:cfRule type="expression" priority="2" id="{00000000-000E-0000-3B00-000002000000}">
            <xm:f>'\Coopératives\[Formulaire COOP_ 2015_VF_1.1.1.xlsx]Feuil1'!#REF!=0</xm:f>
            <x14:dxf>
              <font>
                <color theme="0"/>
              </font>
            </x14:dxf>
          </x14:cfRule>
          <xm:sqref>A44</xm:sqref>
        </x14:conditionalFormatting>
        <x14:conditionalFormatting xmlns:xm="http://schemas.microsoft.com/office/excel/2006/main">
          <x14:cfRule type="expression" priority="1" id="{00000000-000E-0000-3B00-000001000000}">
            <xm:f>'\Coopératives\[Formulaire COOP_ 2015_VF_1.1.1.xlsx]Feuil1'!#REF!=0</xm:f>
            <x14:dxf>
              <font>
                <color theme="0"/>
              </font>
            </x14:dxf>
          </x14:cfRule>
          <xm:sqref>A46</xm:sqref>
        </x14:conditionalFormatting>
      </x14:conditionalFormatting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euil56">
    <tabColor rgb="FFFFC000"/>
  </sheetPr>
  <dimension ref="A1:M37"/>
  <sheetViews>
    <sheetView zoomScale="90" zoomScaleNormal="90" workbookViewId="0">
      <selection activeCell="I20" sqref="I20"/>
    </sheetView>
  </sheetViews>
  <sheetFormatPr baseColWidth="10" defaultColWidth="0" defaultRowHeight="15" outlineLevelCol="1"/>
  <cols>
    <col min="1" max="1" width="25.85546875" style="929" customWidth="1"/>
    <col min="2" max="2" width="6" style="929" customWidth="1"/>
    <col min="3" max="7" width="14.28515625" style="929" customWidth="1"/>
    <col min="8" max="8" width="17.28515625" style="929" customWidth="1"/>
    <col min="9" max="9" width="19.28515625" style="929" customWidth="1"/>
    <col min="10" max="10" width="1.42578125" style="929" customWidth="1"/>
    <col min="11" max="11" width="37.140625" style="929" hidden="1" customWidth="1" outlineLevel="1"/>
    <col min="12" max="12" width="46.140625" style="929" hidden="1" customWidth="1" outlineLevel="1"/>
    <col min="13" max="13" width="0" style="929" hidden="1" customWidth="1" collapsed="1"/>
    <col min="14" max="16384" width="5.7109375" style="929" hidden="1"/>
  </cols>
  <sheetData>
    <row r="1" spans="1:12" ht="24" customHeight="1">
      <c r="A1" s="1779" t="str">
        <f>Identification!A14</f>
        <v>QUÉBEC CHARTERED COMPANY</v>
      </c>
      <c r="B1" s="1780"/>
      <c r="C1" s="1780"/>
      <c r="D1" s="1780"/>
      <c r="E1" s="1780"/>
      <c r="F1" s="1780"/>
      <c r="G1" s="1780"/>
      <c r="H1" s="951"/>
      <c r="I1" s="232" t="str">
        <f>Identification!A15</f>
        <v>ANNUAL STATEMENT</v>
      </c>
    </row>
    <row r="2" spans="1:12">
      <c r="A2" s="2172" t="str">
        <f>IF(Langue=0,"ANNEXE "&amp;'T des M - T of C'!A72,"SCHEDULE "&amp;'T des M - T of C'!A72)</f>
        <v>SCHEDULE 4060</v>
      </c>
      <c r="B2" s="2173"/>
      <c r="C2" s="2173"/>
      <c r="D2" s="2173"/>
      <c r="E2" s="2173"/>
      <c r="F2" s="2173"/>
      <c r="G2" s="2173"/>
      <c r="H2" s="2173"/>
      <c r="I2" s="2174"/>
    </row>
    <row r="3" spans="1:12" ht="22.5" customHeight="1">
      <c r="A3" s="1940">
        <f>'300'!$A$3</f>
        <v>0</v>
      </c>
      <c r="B3" s="1941"/>
      <c r="C3" s="1941"/>
      <c r="D3" s="1941"/>
      <c r="E3" s="1941"/>
      <c r="F3" s="1941"/>
      <c r="G3" s="1941"/>
      <c r="H3" s="1941"/>
      <c r="I3" s="1942"/>
      <c r="J3" s="711"/>
    </row>
    <row r="4" spans="1:12" ht="22.5" customHeight="1">
      <c r="A4" s="1767" t="str">
        <f>UPPER('T des M - T of C'!B72)</f>
        <v>DEPOSITS AND LOANS; ESTATES, TRUSTS AND AGENCIES - DISTRIBUTION BY PROVINCE/TERRITORY</v>
      </c>
      <c r="B4" s="1768"/>
      <c r="C4" s="1768"/>
      <c r="D4" s="1768"/>
      <c r="E4" s="1768"/>
      <c r="F4" s="1768"/>
      <c r="G4" s="1768"/>
      <c r="H4" s="1768"/>
      <c r="I4" s="1769"/>
    </row>
    <row r="5" spans="1:12" ht="22.5" customHeight="1">
      <c r="A5" s="2181" t="str">
        <f>IF(Langue=0,"au "&amp;Identification!J19,"As at "&amp;Identification!J19)</f>
        <v xml:space="preserve">As at </v>
      </c>
      <c r="B5" s="2182"/>
      <c r="C5" s="2182"/>
      <c r="D5" s="2182"/>
      <c r="E5" s="2182"/>
      <c r="F5" s="2182"/>
      <c r="G5" s="2182"/>
      <c r="H5" s="2182"/>
      <c r="I5" s="2183"/>
    </row>
    <row r="6" spans="1:12" s="967" customFormat="1">
      <c r="A6" s="2088" t="str">
        <f>IF(Langue=0,K6,L6)</f>
        <v>($000)</v>
      </c>
      <c r="B6" s="2089"/>
      <c r="C6" s="2089"/>
      <c r="D6" s="2089"/>
      <c r="E6" s="2089"/>
      <c r="F6" s="2089"/>
      <c r="G6" s="2089"/>
      <c r="H6" s="2089"/>
      <c r="I6" s="2090"/>
      <c r="K6" s="929" t="s">
        <v>325</v>
      </c>
      <c r="L6" s="157" t="s">
        <v>970</v>
      </c>
    </row>
    <row r="7" spans="1:12" ht="11.25" customHeight="1">
      <c r="A7" s="2178"/>
      <c r="B7" s="2179"/>
      <c r="C7" s="2179"/>
      <c r="D7" s="2179"/>
      <c r="E7" s="2179"/>
      <c r="F7" s="2179"/>
      <c r="G7" s="2179"/>
      <c r="H7" s="2179"/>
      <c r="I7" s="2180"/>
      <c r="L7" s="157"/>
    </row>
    <row r="8" spans="1:12" ht="15" customHeight="1">
      <c r="A8" s="2950" t="str">
        <f>IF(Langue=0,K30,L30)</f>
        <v>PROVINCE/TERRITORY</v>
      </c>
      <c r="B8" s="2950"/>
      <c r="C8" s="2167" t="str">
        <f>IF(Langue=0,K31,L31)</f>
        <v>Total Deposits
(excluding accrued interest)</v>
      </c>
      <c r="D8" s="2167" t="str">
        <f>IF(Langue=0,K32,L32)</f>
        <v>Uninsured Deposits
(excluding accrued interest)</v>
      </c>
      <c r="E8" s="2167" t="str">
        <f>IF(Langue=0,K33,L33)</f>
        <v>Mortgages</v>
      </c>
      <c r="F8" s="2167" t="str">
        <f>IF(Langue=0,K34,L34)</f>
        <v>Other Loans</v>
      </c>
      <c r="G8" s="2167" t="str">
        <f>IF(Langue=0,K35,L35)</f>
        <v>Total Fees and Commissions</v>
      </c>
      <c r="H8" s="2167" t="str">
        <f>IF(Langue=0,K36,L36)</f>
        <v xml:space="preserve"> (a) Fees and Commissions from Estates, Trusts and Agencies </v>
      </c>
      <c r="I8" s="2167" t="str">
        <f>IF(Langue=0,K37,L37)</f>
        <v>Assets under Management/Assets
under Administration</v>
      </c>
      <c r="L8" s="157"/>
    </row>
    <row r="9" spans="1:12" ht="78.75" customHeight="1">
      <c r="A9" s="2951"/>
      <c r="B9" s="2951"/>
      <c r="C9" s="2168"/>
      <c r="D9" s="2168"/>
      <c r="E9" s="2168"/>
      <c r="F9" s="2168"/>
      <c r="G9" s="2168"/>
      <c r="H9" s="2168"/>
      <c r="I9" s="2168"/>
      <c r="L9" s="157"/>
    </row>
    <row r="10" spans="1:12" ht="15" customHeight="1">
      <c r="A10" s="2155"/>
      <c r="B10" s="2222"/>
      <c r="C10" s="536" t="s">
        <v>376</v>
      </c>
      <c r="D10" s="536" t="s">
        <v>378</v>
      </c>
      <c r="E10" s="536" t="s">
        <v>379</v>
      </c>
      <c r="F10" s="536" t="s">
        <v>380</v>
      </c>
      <c r="G10" s="536" t="s">
        <v>381</v>
      </c>
      <c r="H10" s="536" t="s">
        <v>382</v>
      </c>
      <c r="I10" s="536" t="s">
        <v>383</v>
      </c>
      <c r="L10" s="157"/>
    </row>
    <row r="11" spans="1:12" s="967" customFormat="1" ht="15" customHeight="1">
      <c r="A11" s="114" t="str">
        <f t="shared" ref="A11:A22" si="0">IF(Langue=0,K11,L11)</f>
        <v>British Columbia</v>
      </c>
      <c r="B11" s="459" t="s">
        <v>385</v>
      </c>
      <c r="C11" s="1208"/>
      <c r="D11" s="1208"/>
      <c r="E11" s="1208"/>
      <c r="F11" s="1208"/>
      <c r="G11" s="1208"/>
      <c r="H11" s="1208"/>
      <c r="I11" s="1229"/>
      <c r="K11" s="929" t="s">
        <v>141</v>
      </c>
      <c r="L11" s="157" t="s">
        <v>988</v>
      </c>
    </row>
    <row r="12" spans="1:12" s="967" customFormat="1" ht="15" customHeight="1">
      <c r="A12" s="114" t="str">
        <f t="shared" si="0"/>
        <v>Alberta</v>
      </c>
      <c r="B12" s="459" t="s">
        <v>194</v>
      </c>
      <c r="C12" s="1208"/>
      <c r="D12" s="1208"/>
      <c r="E12" s="1208"/>
      <c r="F12" s="1208"/>
      <c r="G12" s="1208"/>
      <c r="H12" s="1208"/>
      <c r="I12" s="1229"/>
      <c r="K12" s="929" t="s">
        <v>54</v>
      </c>
      <c r="L12" s="157" t="s">
        <v>54</v>
      </c>
    </row>
    <row r="13" spans="1:12" s="967" customFormat="1" ht="15" customHeight="1">
      <c r="A13" s="114" t="str">
        <f t="shared" si="0"/>
        <v>Saskatchewan</v>
      </c>
      <c r="B13" s="459" t="s">
        <v>195</v>
      </c>
      <c r="C13" s="1208"/>
      <c r="D13" s="1208"/>
      <c r="E13" s="1208"/>
      <c r="F13" s="1208"/>
      <c r="G13" s="1208"/>
      <c r="H13" s="1208"/>
      <c r="I13" s="1229"/>
      <c r="K13" s="929" t="s">
        <v>55</v>
      </c>
      <c r="L13" s="157" t="s">
        <v>55</v>
      </c>
    </row>
    <row r="14" spans="1:12" s="967" customFormat="1" ht="15" customHeight="1">
      <c r="A14" s="114" t="str">
        <f t="shared" si="0"/>
        <v>Manitoba</v>
      </c>
      <c r="B14" s="459" t="s">
        <v>200</v>
      </c>
      <c r="C14" s="1208"/>
      <c r="D14" s="1208"/>
      <c r="E14" s="1208"/>
      <c r="F14" s="1208"/>
      <c r="G14" s="1208"/>
      <c r="H14" s="1208"/>
      <c r="I14" s="1229"/>
      <c r="K14" s="929" t="s">
        <v>56</v>
      </c>
      <c r="L14" s="157" t="s">
        <v>56</v>
      </c>
    </row>
    <row r="15" spans="1:12" s="967" customFormat="1" ht="15" customHeight="1">
      <c r="A15" s="114" t="str">
        <f t="shared" si="0"/>
        <v>Ontario</v>
      </c>
      <c r="B15" s="459" t="s">
        <v>347</v>
      </c>
      <c r="C15" s="1208"/>
      <c r="D15" s="1208"/>
      <c r="E15" s="1208"/>
      <c r="F15" s="1208"/>
      <c r="G15" s="1208"/>
      <c r="H15" s="1208"/>
      <c r="I15" s="1229"/>
      <c r="K15" s="929" t="s">
        <v>57</v>
      </c>
      <c r="L15" s="157" t="s">
        <v>57</v>
      </c>
    </row>
    <row r="16" spans="1:12" s="967" customFormat="1" ht="15" customHeight="1">
      <c r="A16" s="114" t="str">
        <f t="shared" si="0"/>
        <v>Québec</v>
      </c>
      <c r="B16" s="459" t="s">
        <v>181</v>
      </c>
      <c r="C16" s="1208"/>
      <c r="D16" s="1208"/>
      <c r="E16" s="1208"/>
      <c r="F16" s="1208"/>
      <c r="G16" s="1208"/>
      <c r="H16" s="1208"/>
      <c r="I16" s="1229"/>
      <c r="K16" s="929" t="s">
        <v>58</v>
      </c>
      <c r="L16" s="157" t="s">
        <v>58</v>
      </c>
    </row>
    <row r="17" spans="1:12" s="967" customFormat="1" ht="15" customHeight="1">
      <c r="A17" s="114" t="str">
        <f t="shared" si="0"/>
        <v>Nova Scotia</v>
      </c>
      <c r="B17" s="459" t="s">
        <v>188</v>
      </c>
      <c r="C17" s="1208"/>
      <c r="D17" s="1208"/>
      <c r="E17" s="1208"/>
      <c r="F17" s="1208"/>
      <c r="G17" s="1208"/>
      <c r="H17" s="1208"/>
      <c r="I17" s="1229"/>
      <c r="K17" s="929" t="s">
        <v>59</v>
      </c>
      <c r="L17" s="157" t="s">
        <v>1341</v>
      </c>
    </row>
    <row r="18" spans="1:12" s="967" customFormat="1" ht="15" customHeight="1">
      <c r="A18" s="114" t="str">
        <f t="shared" si="0"/>
        <v>New Brunswick</v>
      </c>
      <c r="B18" s="459" t="s">
        <v>191</v>
      </c>
      <c r="C18" s="1208"/>
      <c r="D18" s="1208"/>
      <c r="E18" s="1208"/>
      <c r="F18" s="1208"/>
      <c r="G18" s="1208"/>
      <c r="H18" s="1208"/>
      <c r="I18" s="1229"/>
      <c r="K18" s="929" t="s">
        <v>60</v>
      </c>
      <c r="L18" s="157" t="s">
        <v>1342</v>
      </c>
    </row>
    <row r="19" spans="1:12" s="967" customFormat="1" ht="15" customHeight="1">
      <c r="A19" s="114" t="str">
        <f t="shared" si="0"/>
        <v>Prince Edward Island</v>
      </c>
      <c r="B19" s="459" t="s">
        <v>396</v>
      </c>
      <c r="C19" s="1208"/>
      <c r="D19" s="1208"/>
      <c r="E19" s="1208"/>
      <c r="F19" s="1208"/>
      <c r="G19" s="1208"/>
      <c r="H19" s="1208"/>
      <c r="I19" s="1229"/>
      <c r="K19" s="929" t="s">
        <v>315</v>
      </c>
      <c r="L19" s="157" t="s">
        <v>989</v>
      </c>
    </row>
    <row r="20" spans="1:12" s="967" customFormat="1" ht="15" customHeight="1">
      <c r="A20" s="114" t="str">
        <f t="shared" si="0"/>
        <v>Newfoundland and Labrador</v>
      </c>
      <c r="B20" s="1016">
        <v>100</v>
      </c>
      <c r="C20" s="1208"/>
      <c r="D20" s="1208"/>
      <c r="E20" s="1208"/>
      <c r="F20" s="1208"/>
      <c r="G20" s="1208"/>
      <c r="H20" s="1208"/>
      <c r="I20" s="1229"/>
      <c r="K20" s="929" t="s">
        <v>316</v>
      </c>
      <c r="L20" s="157" t="s">
        <v>1343</v>
      </c>
    </row>
    <row r="21" spans="1:12" s="967" customFormat="1" ht="15" customHeight="1">
      <c r="A21" s="114" t="str">
        <f t="shared" si="0"/>
        <v>N.W.T./Yukon/Nunavut</v>
      </c>
      <c r="B21" s="1016">
        <v>110</v>
      </c>
      <c r="C21" s="1208"/>
      <c r="D21" s="1208"/>
      <c r="E21" s="1208"/>
      <c r="F21" s="1208"/>
      <c r="G21" s="1208"/>
      <c r="H21" s="1208"/>
      <c r="I21" s="1229"/>
      <c r="K21" s="929" t="s">
        <v>62</v>
      </c>
      <c r="L21" s="157" t="s">
        <v>1344</v>
      </c>
    </row>
    <row r="22" spans="1:12" s="967" customFormat="1" ht="15" customHeight="1">
      <c r="A22" s="114" t="str">
        <f t="shared" si="0"/>
        <v>Foreign</v>
      </c>
      <c r="B22" s="1016">
        <v>120</v>
      </c>
      <c r="C22" s="1208"/>
      <c r="D22" s="1208"/>
      <c r="E22" s="1208"/>
      <c r="F22" s="1208"/>
      <c r="G22" s="1208"/>
      <c r="H22" s="1208"/>
      <c r="I22" s="1229"/>
      <c r="K22" s="929" t="s">
        <v>63</v>
      </c>
      <c r="L22" s="157" t="s">
        <v>1345</v>
      </c>
    </row>
    <row r="23" spans="1:12" s="967" customFormat="1" ht="22.5" customHeight="1">
      <c r="A23" s="204" t="s">
        <v>53</v>
      </c>
      <c r="B23" s="476">
        <v>199</v>
      </c>
      <c r="C23" s="1216">
        <f t="shared" ref="C23:I23" si="1">SUM(C11:C22)</f>
        <v>0</v>
      </c>
      <c r="D23" s="1389">
        <f t="shared" si="1"/>
        <v>0</v>
      </c>
      <c r="E23" s="1389">
        <f t="shared" si="1"/>
        <v>0</v>
      </c>
      <c r="F23" s="1389">
        <f t="shared" si="1"/>
        <v>0</v>
      </c>
      <c r="G23" s="1389">
        <f t="shared" si="1"/>
        <v>0</v>
      </c>
      <c r="H23" s="1389">
        <f t="shared" si="1"/>
        <v>0</v>
      </c>
      <c r="I23" s="1390">
        <f t="shared" si="1"/>
        <v>0</v>
      </c>
      <c r="K23" s="929"/>
      <c r="L23" s="157"/>
    </row>
    <row r="24" spans="1:12" ht="15" customHeight="1">
      <c r="A24" s="2952" t="str">
        <f>IF(Langue=0,K24,L24)</f>
        <v>(a) Amounts of column 07 are already included in column 06.</v>
      </c>
      <c r="B24" s="2953"/>
      <c r="C24" s="2954"/>
      <c r="D24" s="2954"/>
      <c r="E24" s="2954"/>
      <c r="F24" s="2954"/>
      <c r="G24" s="2954"/>
      <c r="H24" s="2954"/>
      <c r="I24" s="2955"/>
      <c r="K24" s="14" t="s">
        <v>1348</v>
      </c>
      <c r="L24" s="2084" t="s">
        <v>1349</v>
      </c>
    </row>
    <row r="25" spans="1:12" ht="15" customHeight="1">
      <c r="A25" s="2944"/>
      <c r="B25" s="2945"/>
      <c r="C25" s="2945"/>
      <c r="D25" s="2945"/>
      <c r="E25" s="2945"/>
      <c r="F25" s="2945"/>
      <c r="G25" s="2945"/>
      <c r="H25" s="2945"/>
      <c r="I25" s="2946"/>
      <c r="K25" s="14"/>
      <c r="L25" s="2084"/>
    </row>
    <row r="26" spans="1:12">
      <c r="A26" s="2944"/>
      <c r="B26" s="2945"/>
      <c r="C26" s="2945"/>
      <c r="D26" s="2945"/>
      <c r="E26" s="2945"/>
      <c r="F26" s="2945"/>
      <c r="G26" s="2945"/>
      <c r="H26" s="2945"/>
      <c r="I26" s="2946"/>
      <c r="K26" s="14"/>
      <c r="L26" s="2084"/>
    </row>
    <row r="27" spans="1:12" s="1044" customFormat="1">
      <c r="A27" s="2944"/>
      <c r="B27" s="2945"/>
      <c r="C27" s="2945"/>
      <c r="D27" s="2945"/>
      <c r="E27" s="2945"/>
      <c r="F27" s="2945"/>
      <c r="G27" s="2945"/>
      <c r="H27" s="2945"/>
      <c r="I27" s="2946"/>
      <c r="K27" s="929"/>
      <c r="L27" s="157"/>
    </row>
    <row r="28" spans="1:12" s="352" customFormat="1">
      <c r="A28" s="2947">
        <f>+'4050'!A78:Q78+1</f>
        <v>75</v>
      </c>
      <c r="B28" s="2948"/>
      <c r="C28" s="2948"/>
      <c r="D28" s="2948"/>
      <c r="E28" s="2948"/>
      <c r="F28" s="2948"/>
      <c r="G28" s="2948"/>
      <c r="H28" s="2948"/>
      <c r="I28" s="2949"/>
      <c r="K28" s="929"/>
      <c r="L28" s="157"/>
    </row>
    <row r="29" spans="1:12">
      <c r="L29" s="157"/>
    </row>
    <row r="30" spans="1:12">
      <c r="K30" s="950" t="s">
        <v>491</v>
      </c>
      <c r="L30" s="174" t="s">
        <v>1346</v>
      </c>
    </row>
    <row r="31" spans="1:12" ht="45">
      <c r="K31" s="946" t="s">
        <v>2382</v>
      </c>
      <c r="L31" s="709" t="s">
        <v>2383</v>
      </c>
    </row>
    <row r="32" spans="1:12" ht="45">
      <c r="K32" s="946" t="s">
        <v>2384</v>
      </c>
      <c r="L32" s="709" t="s">
        <v>2385</v>
      </c>
    </row>
    <row r="33" spans="11:12">
      <c r="K33" s="928" t="s">
        <v>147</v>
      </c>
      <c r="L33" s="398" t="s">
        <v>972</v>
      </c>
    </row>
    <row r="34" spans="11:12">
      <c r="K34" s="928" t="s">
        <v>148</v>
      </c>
      <c r="L34" s="398" t="s">
        <v>1140</v>
      </c>
    </row>
    <row r="35" spans="11:12">
      <c r="K35" s="928" t="s">
        <v>312</v>
      </c>
      <c r="L35" s="398" t="s">
        <v>1155</v>
      </c>
    </row>
    <row r="36" spans="11:12" ht="48" customHeight="1">
      <c r="K36" s="480" t="s">
        <v>1351</v>
      </c>
      <c r="L36" s="481" t="s">
        <v>1350</v>
      </c>
    </row>
    <row r="37" spans="11:12" ht="30">
      <c r="K37" s="195" t="s">
        <v>314</v>
      </c>
      <c r="L37" s="675" t="s">
        <v>1347</v>
      </c>
    </row>
  </sheetData>
  <sheetProtection algorithmName="SHA-512" hashValue="OwtDSTrcUqljPs6LyspgZcCzfbY2mWfGzdKE8o2R/r/biAL34LiNxpdBUhR4gFiL24mfU3gDFoNDX3XoeAw6xw==" saltValue="9USC1Hrcm1qfKn0HfXyG/Q==" spinCount="100000" sheet="1" objects="1" scenarios="1"/>
  <mergeCells count="21">
    <mergeCell ref="A1:G1"/>
    <mergeCell ref="A7:I7"/>
    <mergeCell ref="A10:B10"/>
    <mergeCell ref="C8:C9"/>
    <mergeCell ref="A24:I24"/>
    <mergeCell ref="A2:I2"/>
    <mergeCell ref="A3:I3"/>
    <mergeCell ref="A4:I4"/>
    <mergeCell ref="A6:I6"/>
    <mergeCell ref="A5:I5"/>
    <mergeCell ref="I8:I9"/>
    <mergeCell ref="K24:K26"/>
    <mergeCell ref="L24:L26"/>
    <mergeCell ref="A25:I27"/>
    <mergeCell ref="A28:I28"/>
    <mergeCell ref="D8:D9"/>
    <mergeCell ref="E8:E9"/>
    <mergeCell ref="F8:F9"/>
    <mergeCell ref="G8:G9"/>
    <mergeCell ref="H8:H9"/>
    <mergeCell ref="A8:B9"/>
  </mergeCells>
  <printOptions horizontalCentered="1"/>
  <pageMargins left="0.97370078740157495" right="0.39370078740157499" top="0.59055118110236204" bottom="0.59055118110236204" header="0.31496062992126" footer="0.31496062992126"/>
  <pageSetup scale="76" orientation="landscape" r:id="rId1"/>
  <ignoredErrors>
    <ignoredError sqref="C10:I10 B11:B19" numberStoredAsText="1"/>
  </ignoredErrors>
  <drawing r:id="rId2"/>
  <extLst>
    <ext xmlns:x14="http://schemas.microsoft.com/office/spreadsheetml/2009/9/main" uri="{78C0D931-6437-407d-A8EE-F0AAD7539E65}">
      <x14:conditionalFormattings>
        <x14:conditionalFormatting xmlns:xm="http://schemas.microsoft.com/office/excel/2006/main">
          <x14:cfRule type="expression" priority="2" id="{00000000-000E-0000-3C00-000002000000}">
            <xm:f>'\Coopératives\[Formulaire COOP_ 2015_VF_1.1.1.xlsx]Feuil1'!#REF!=0</xm:f>
            <x14:dxf>
              <font>
                <color theme="0"/>
              </font>
            </x14:dxf>
          </x14:cfRule>
          <xm:sqref>A4</xm:sqref>
        </x14:conditionalFormatting>
        <x14:conditionalFormatting xmlns:xm="http://schemas.microsoft.com/office/excel/2006/main">
          <x14:cfRule type="expression" priority="1" id="{00000000-000E-0000-3C00-000001000000}">
            <xm:f>'\Coopératives\[Formulaire COOP_ 2015_VF_1.1.1.xlsx]Feuil1'!#REF!=0</xm:f>
            <x14:dxf>
              <font>
                <color theme="0"/>
              </font>
            </x14:dxf>
          </x14:cfRule>
          <xm:sqref>A6</xm:sqref>
        </x14:conditionalFormatting>
      </x14:conditionalFormatting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euil58">
    <tabColor rgb="FFFFC000"/>
  </sheetPr>
  <dimension ref="A1:J43"/>
  <sheetViews>
    <sheetView zoomScale="90" zoomScaleNormal="90" workbookViewId="0"/>
  </sheetViews>
  <sheetFormatPr baseColWidth="10" defaultColWidth="0" defaultRowHeight="15" outlineLevelCol="1"/>
  <cols>
    <col min="1" max="1" width="52.140625" style="929" customWidth="1"/>
    <col min="2" max="2" width="10.85546875" style="964" customWidth="1"/>
    <col min="3" max="3" width="29.5703125" style="929" customWidth="1"/>
    <col min="4" max="4" width="1.42578125" style="929" customWidth="1"/>
    <col min="5" max="5" width="23.5703125" style="929" hidden="1" customWidth="1" outlineLevel="1"/>
    <col min="6" max="6" width="26.5703125" style="929" hidden="1" customWidth="1" outlineLevel="1"/>
    <col min="7" max="7" width="11.42578125" style="929" hidden="1" customWidth="1" collapsed="1"/>
    <col min="8" max="16384" width="11.42578125" style="929" hidden="1"/>
  </cols>
  <sheetData>
    <row r="1" spans="1:10" ht="24" customHeight="1">
      <c r="A1" s="959" t="str">
        <f>Identification!A14</f>
        <v>QUÉBEC CHARTERED COMPANY</v>
      </c>
      <c r="B1" s="951"/>
      <c r="C1" s="232" t="str">
        <f>Identification!A15</f>
        <v>ANNUAL STATEMENT</v>
      </c>
    </row>
    <row r="2" spans="1:10">
      <c r="A2" s="2172" t="str">
        <f>IF(Langue=0,"ANNEXE "&amp;'T des M - T of C'!A73,"SCHEDULE "&amp;'T des M - T of C'!A73)</f>
        <v>SCHEDULE 4070</v>
      </c>
      <c r="B2" s="2173"/>
      <c r="C2" s="2174"/>
    </row>
    <row r="3" spans="1:10" ht="22.5" customHeight="1">
      <c r="A3" s="1940">
        <f>'300'!$A$3</f>
        <v>0</v>
      </c>
      <c r="B3" s="1941"/>
      <c r="C3" s="1942"/>
      <c r="D3" s="711"/>
      <c r="E3" s="711"/>
      <c r="F3" s="711"/>
      <c r="G3" s="711"/>
      <c r="H3" s="711"/>
      <c r="I3" s="711"/>
      <c r="J3" s="711"/>
    </row>
    <row r="4" spans="1:10" ht="22.5" customHeight="1">
      <c r="A4" s="1767" t="str">
        <f>UPPER('T des M - T of C'!B73)</f>
        <v>BRANCHES AND REGIONAL OFFICES BY PROVINCE</v>
      </c>
      <c r="B4" s="1768"/>
      <c r="C4" s="1769"/>
    </row>
    <row r="5" spans="1:10" ht="22.5" customHeight="1">
      <c r="A5" s="2181" t="str">
        <f>IF(Langue=0,"au "&amp;Identification!J19,"As at "&amp;Identification!J19)</f>
        <v xml:space="preserve">As at </v>
      </c>
      <c r="B5" s="2182"/>
      <c r="C5" s="2183"/>
    </row>
    <row r="6" spans="1:10" ht="15.75" customHeight="1">
      <c r="A6" s="2956" t="str">
        <f>IF(Langue=0,E6,F6)</f>
        <v>($000)</v>
      </c>
      <c r="B6" s="2957"/>
      <c r="C6" s="2958"/>
      <c r="E6" s="929" t="s">
        <v>325</v>
      </c>
      <c r="F6" s="157" t="s">
        <v>970</v>
      </c>
    </row>
    <row r="7" spans="1:10" ht="11.25" customHeight="1">
      <c r="A7" s="2"/>
      <c r="B7" s="1"/>
      <c r="C7" s="1696"/>
      <c r="F7" s="157"/>
    </row>
    <row r="8" spans="1:10">
      <c r="A8" s="2950" t="str">
        <f>IF(Langue=0,E8,F8)</f>
        <v>PROVINCE/TERRITORY</v>
      </c>
      <c r="B8" s="2160"/>
      <c r="C8" s="2343" t="str">
        <f>IF(Langue=0,E9,F9)</f>
        <v>Number</v>
      </c>
      <c r="E8" s="950" t="s">
        <v>491</v>
      </c>
      <c r="F8" s="174" t="s">
        <v>1346</v>
      </c>
    </row>
    <row r="9" spans="1:10" ht="37.5" customHeight="1">
      <c r="A9" s="2951"/>
      <c r="B9" s="1767"/>
      <c r="C9" s="2511"/>
      <c r="E9" s="1019" t="s">
        <v>151</v>
      </c>
      <c r="F9" s="639" t="s">
        <v>1191</v>
      </c>
    </row>
    <row r="10" spans="1:10">
      <c r="A10" s="2155"/>
      <c r="B10" s="2156"/>
      <c r="C10" s="536" t="s">
        <v>376</v>
      </c>
      <c r="F10" s="157"/>
    </row>
    <row r="11" spans="1:10" ht="15" customHeight="1">
      <c r="A11" s="353" t="str">
        <f t="shared" ref="A11:A22" si="0">IF(Langue=0,E11,F11)</f>
        <v>British Columbia</v>
      </c>
      <c r="B11" s="459" t="s">
        <v>385</v>
      </c>
      <c r="C11" s="1196"/>
      <c r="E11" s="929" t="s">
        <v>141</v>
      </c>
      <c r="F11" s="157" t="s">
        <v>988</v>
      </c>
    </row>
    <row r="12" spans="1:10" ht="15" customHeight="1">
      <c r="A12" s="353" t="str">
        <f t="shared" si="0"/>
        <v>Alberta</v>
      </c>
      <c r="B12" s="459" t="s">
        <v>194</v>
      </c>
      <c r="C12" s="1196"/>
      <c r="D12" s="929" t="s">
        <v>324</v>
      </c>
      <c r="E12" s="929" t="s">
        <v>54</v>
      </c>
      <c r="F12" s="157" t="s">
        <v>54</v>
      </c>
    </row>
    <row r="13" spans="1:10" ht="15" customHeight="1">
      <c r="A13" s="353" t="str">
        <f t="shared" si="0"/>
        <v>Saskatchewan</v>
      </c>
      <c r="B13" s="459" t="s">
        <v>195</v>
      </c>
      <c r="C13" s="1196"/>
      <c r="E13" s="929" t="s">
        <v>55</v>
      </c>
      <c r="F13" s="157" t="s">
        <v>55</v>
      </c>
    </row>
    <row r="14" spans="1:10" ht="15" customHeight="1">
      <c r="A14" s="353" t="str">
        <f t="shared" si="0"/>
        <v>Manitoba</v>
      </c>
      <c r="B14" s="459" t="s">
        <v>200</v>
      </c>
      <c r="C14" s="1196"/>
      <c r="E14" s="929" t="s">
        <v>56</v>
      </c>
      <c r="F14" s="157" t="s">
        <v>56</v>
      </c>
    </row>
    <row r="15" spans="1:10" ht="15" customHeight="1">
      <c r="A15" s="353" t="str">
        <f t="shared" si="0"/>
        <v>Ontario</v>
      </c>
      <c r="B15" s="459" t="s">
        <v>347</v>
      </c>
      <c r="C15" s="1196"/>
      <c r="E15" s="929" t="s">
        <v>57</v>
      </c>
      <c r="F15" s="157" t="s">
        <v>57</v>
      </c>
    </row>
    <row r="16" spans="1:10" ht="15" customHeight="1">
      <c r="A16" s="353" t="str">
        <f t="shared" si="0"/>
        <v>Québec</v>
      </c>
      <c r="B16" s="459" t="s">
        <v>181</v>
      </c>
      <c r="C16" s="1196"/>
      <c r="E16" s="929" t="s">
        <v>58</v>
      </c>
      <c r="F16" s="157" t="s">
        <v>58</v>
      </c>
    </row>
    <row r="17" spans="1:6" ht="15" customHeight="1">
      <c r="A17" s="353" t="str">
        <f t="shared" si="0"/>
        <v>Nova Scotia</v>
      </c>
      <c r="B17" s="459" t="s">
        <v>188</v>
      </c>
      <c r="C17" s="1196"/>
      <c r="E17" s="929" t="s">
        <v>59</v>
      </c>
      <c r="F17" s="173" t="s">
        <v>1341</v>
      </c>
    </row>
    <row r="18" spans="1:6" ht="15" customHeight="1">
      <c r="A18" s="353" t="str">
        <f t="shared" si="0"/>
        <v>New Brunswick</v>
      </c>
      <c r="B18" s="459" t="s">
        <v>191</v>
      </c>
      <c r="C18" s="1196"/>
      <c r="E18" s="929" t="s">
        <v>60</v>
      </c>
      <c r="F18" s="157" t="s">
        <v>1342</v>
      </c>
    </row>
    <row r="19" spans="1:6" ht="15" customHeight="1">
      <c r="A19" s="353" t="str">
        <f t="shared" si="0"/>
        <v>Prince Edward Island</v>
      </c>
      <c r="B19" s="459" t="s">
        <v>396</v>
      </c>
      <c r="C19" s="1196"/>
      <c r="E19" s="929" t="s">
        <v>322</v>
      </c>
      <c r="F19" s="157" t="s">
        <v>989</v>
      </c>
    </row>
    <row r="20" spans="1:6" ht="15" customHeight="1">
      <c r="A20" s="353" t="str">
        <f t="shared" si="0"/>
        <v>Newfoundland and Labrador</v>
      </c>
      <c r="B20" s="1016">
        <v>100</v>
      </c>
      <c r="C20" s="1196"/>
      <c r="E20" s="929" t="s">
        <v>61</v>
      </c>
      <c r="F20" s="157" t="s">
        <v>1343</v>
      </c>
    </row>
    <row r="21" spans="1:6" ht="15" customHeight="1">
      <c r="A21" s="353" t="str">
        <f t="shared" si="0"/>
        <v>N.W.T./Yukon/Nunavut</v>
      </c>
      <c r="B21" s="1016">
        <v>110</v>
      </c>
      <c r="C21" s="1196"/>
      <c r="E21" s="929" t="s">
        <v>62</v>
      </c>
      <c r="F21" s="157" t="s">
        <v>1344</v>
      </c>
    </row>
    <row r="22" spans="1:6">
      <c r="A22" s="353" t="str">
        <f t="shared" si="0"/>
        <v>Foreign</v>
      </c>
      <c r="B22" s="1016">
        <v>120</v>
      </c>
      <c r="C22" s="1196"/>
      <c r="E22" s="929" t="s">
        <v>63</v>
      </c>
      <c r="F22" s="157" t="s">
        <v>1345</v>
      </c>
    </row>
    <row r="23" spans="1:6" ht="22.5" customHeight="1">
      <c r="A23" s="77" t="s">
        <v>80</v>
      </c>
      <c r="B23" s="1016">
        <v>199</v>
      </c>
      <c r="C23" s="1102">
        <f>SUM(C11:C22)</f>
        <v>0</v>
      </c>
      <c r="F23" s="157"/>
    </row>
    <row r="24" spans="1:6">
      <c r="A24" s="1744"/>
      <c r="B24" s="1745"/>
      <c r="C24" s="1696"/>
    </row>
    <row r="25" spans="1:6">
      <c r="A25" s="2"/>
      <c r="B25" s="1"/>
      <c r="C25" s="1696"/>
    </row>
    <row r="26" spans="1:6">
      <c r="A26" s="2"/>
      <c r="B26" s="1"/>
      <c r="C26" s="1696"/>
    </row>
    <row r="27" spans="1:6">
      <c r="A27" s="2"/>
      <c r="B27" s="1"/>
      <c r="C27" s="1696"/>
    </row>
    <row r="28" spans="1:6">
      <c r="A28" s="2"/>
      <c r="B28" s="1"/>
      <c r="C28" s="1696"/>
    </row>
    <row r="29" spans="1:6">
      <c r="A29" s="2"/>
      <c r="B29" s="1"/>
      <c r="C29" s="1696"/>
    </row>
    <row r="30" spans="1:6">
      <c r="A30" s="2"/>
      <c r="B30" s="1"/>
      <c r="C30" s="1696"/>
    </row>
    <row r="31" spans="1:6">
      <c r="A31" s="2"/>
      <c r="B31" s="1"/>
      <c r="C31" s="1696"/>
    </row>
    <row r="32" spans="1:6">
      <c r="A32" s="2"/>
      <c r="B32" s="1"/>
      <c r="C32" s="1696"/>
    </row>
    <row r="33" spans="1:3">
      <c r="A33" s="2"/>
      <c r="B33" s="1"/>
      <c r="C33" s="1696"/>
    </row>
    <row r="34" spans="1:3">
      <c r="A34" s="928"/>
      <c r="B34" s="929"/>
      <c r="C34" s="930"/>
    </row>
    <row r="35" spans="1:3">
      <c r="A35" s="928"/>
      <c r="B35" s="929"/>
      <c r="C35" s="930"/>
    </row>
    <row r="36" spans="1:3">
      <c r="A36" s="928"/>
      <c r="C36" s="930"/>
    </row>
    <row r="37" spans="1:3">
      <c r="A37" s="928"/>
      <c r="C37" s="930"/>
    </row>
    <row r="38" spans="1:3">
      <c r="A38" s="928"/>
      <c r="C38" s="930"/>
    </row>
    <row r="39" spans="1:3">
      <c r="A39" s="928"/>
      <c r="C39" s="930"/>
    </row>
    <row r="40" spans="1:3">
      <c r="A40" s="928"/>
      <c r="C40" s="930"/>
    </row>
    <row r="41" spans="1:3">
      <c r="A41" s="928"/>
      <c r="C41" s="930"/>
    </row>
    <row r="42" spans="1:3">
      <c r="A42" s="928"/>
      <c r="C42" s="930"/>
    </row>
    <row r="43" spans="1:3">
      <c r="A43" s="2478">
        <f>+'4060'!A28:I28+1</f>
        <v>76</v>
      </c>
      <c r="B43" s="2195"/>
      <c r="C43" s="2196"/>
    </row>
  </sheetData>
  <sheetProtection algorithmName="SHA-512" hashValue="2ID/oOxc/d/UdLJwyJYDUl3+OLjC5t09BbXyKJmBCyM8mLZCSYalGObYP/lvSGkB59hQccrbZsaQqAjFOZUVQQ==" saltValue="ECpksNhDXT8vVs3n/ERyfA==" spinCount="100000" sheet="1" objects="1" scenarios="1"/>
  <mergeCells count="11">
    <mergeCell ref="A43:C43"/>
    <mergeCell ref="A2:C2"/>
    <mergeCell ref="A3:C3"/>
    <mergeCell ref="A4:C4"/>
    <mergeCell ref="A5:C5"/>
    <mergeCell ref="A6:C6"/>
    <mergeCell ref="A7:C7"/>
    <mergeCell ref="A24:C33"/>
    <mergeCell ref="A8:B9"/>
    <mergeCell ref="A10:B10"/>
    <mergeCell ref="C8:C9"/>
  </mergeCells>
  <printOptions horizontalCentered="1"/>
  <pageMargins left="0.39370078740157499" right="0.39370078740157499" top="1.11555118110236" bottom="0.59055118110236204" header="0.31496062992126" footer="0.31496062992126"/>
  <pageSetup scale="76" orientation="portrait" r:id="rId1"/>
  <ignoredErrors>
    <ignoredError sqref="B11:B19 C10" numberStoredAsText="1"/>
  </ignoredError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euil59">
    <tabColor rgb="FFFFC000"/>
  </sheetPr>
  <dimension ref="A1:K41"/>
  <sheetViews>
    <sheetView topLeftCell="A2" zoomScale="90" zoomScaleNormal="90" workbookViewId="0">
      <selection activeCell="G34" sqref="G34"/>
    </sheetView>
  </sheetViews>
  <sheetFormatPr baseColWidth="10" defaultColWidth="0" defaultRowHeight="15" outlineLevelCol="1"/>
  <cols>
    <col min="1" max="1" width="6" style="929" customWidth="1"/>
    <col min="2" max="4" width="17.42578125" style="929" customWidth="1"/>
    <col min="5" max="5" width="25" style="929" customWidth="1"/>
    <col min="6" max="6" width="10.42578125" style="929" customWidth="1"/>
    <col min="7" max="7" width="19.28515625" style="929" customWidth="1"/>
    <col min="8" max="8" width="1.42578125" style="929" customWidth="1"/>
    <col min="9" max="9" width="73" style="929" hidden="1" customWidth="1" outlineLevel="1"/>
    <col min="10" max="10" width="85.28515625" style="929" hidden="1" customWidth="1" outlineLevel="1"/>
    <col min="11" max="11" width="0" style="929" hidden="1" customWidth="1" collapsed="1"/>
    <col min="12" max="16384" width="11.42578125" style="929" hidden="1"/>
  </cols>
  <sheetData>
    <row r="1" spans="1:10" ht="24" customHeight="1">
      <c r="A1" s="1779" t="str">
        <f>Identification!A14</f>
        <v>QUÉBEC CHARTERED COMPANY</v>
      </c>
      <c r="B1" s="1780"/>
      <c r="C1" s="1780"/>
      <c r="D1" s="1780"/>
      <c r="E1" s="1780"/>
      <c r="F1" s="951"/>
      <c r="G1" s="232" t="str">
        <f>Identification!A15</f>
        <v>ANNUAL STATEMENT</v>
      </c>
    </row>
    <row r="2" spans="1:10">
      <c r="A2" s="2172" t="str">
        <f>IF(Langue=0,"ANNEXE "&amp;'T des M - T of C'!A74,"SCHEDULE "&amp;'T des M - T of C'!A74)</f>
        <v>SCHEDULE 4080</v>
      </c>
      <c r="B2" s="2173"/>
      <c r="C2" s="2173"/>
      <c r="D2" s="2173"/>
      <c r="E2" s="2173"/>
      <c r="F2" s="2173"/>
      <c r="G2" s="2174"/>
    </row>
    <row r="3" spans="1:10" ht="22.5" customHeight="1">
      <c r="A3" s="1940">
        <f>'300'!$A$3</f>
        <v>0</v>
      </c>
      <c r="B3" s="1941"/>
      <c r="C3" s="1941"/>
      <c r="D3" s="1941"/>
      <c r="E3" s="1941"/>
      <c r="F3" s="1941"/>
      <c r="G3" s="1942"/>
    </row>
    <row r="4" spans="1:10" ht="22.5" customHeight="1">
      <c r="A4" s="1767" t="str">
        <f>UPPER('T des M - T of C'!B74)</f>
        <v>STATEMENT OF GROSS REVENUE EARNED IN QUÉBEC, FOR ASSESSMENT PURPOSES</v>
      </c>
      <c r="B4" s="1768"/>
      <c r="C4" s="1768"/>
      <c r="D4" s="1768"/>
      <c r="E4" s="1768"/>
      <c r="F4" s="1768"/>
      <c r="G4" s="1769"/>
    </row>
    <row r="5" spans="1:10" ht="22.5" customHeight="1">
      <c r="A5" s="2181" t="str">
        <f>IF(Langue=0,"au "&amp;Identification!J19,"As at "&amp;Identification!J19)</f>
        <v xml:space="preserve">As at </v>
      </c>
      <c r="B5" s="2182"/>
      <c r="C5" s="2182"/>
      <c r="D5" s="2182"/>
      <c r="E5" s="2182"/>
      <c r="F5" s="2182"/>
      <c r="G5" s="2183"/>
    </row>
    <row r="6" spans="1:10">
      <c r="A6" s="2956" t="str">
        <f>IF(Langue=0,I6,J6)</f>
        <v>($000)</v>
      </c>
      <c r="B6" s="2957"/>
      <c r="C6" s="2957"/>
      <c r="D6" s="2957"/>
      <c r="E6" s="2957"/>
      <c r="F6" s="2957"/>
      <c r="G6" s="2958"/>
      <c r="I6" s="929" t="s">
        <v>325</v>
      </c>
      <c r="J6" s="157" t="s">
        <v>970</v>
      </c>
    </row>
    <row r="7" spans="1:10" ht="11.25" customHeight="1">
      <c r="A7" s="2959"/>
      <c r="B7" s="2960"/>
      <c r="C7" s="2960"/>
      <c r="D7" s="2960"/>
      <c r="E7" s="2960"/>
      <c r="F7" s="2960"/>
      <c r="G7" s="2961"/>
      <c r="J7" s="157"/>
    </row>
    <row r="8" spans="1:10" ht="11.25" customHeight="1">
      <c r="A8" s="2966"/>
      <c r="B8" s="2967"/>
      <c r="C8" s="2967"/>
      <c r="D8" s="2967"/>
      <c r="E8" s="2967"/>
      <c r="F8" s="2967"/>
      <c r="G8" s="2968"/>
      <c r="J8" s="157"/>
    </row>
    <row r="9" spans="1:10" ht="72.75" customHeight="1">
      <c r="A9" s="2969" t="str">
        <f t="shared" ref="A9:A18" si="0">IF(Langue=0,I9,J9)</f>
        <v>Section 274 of the Trust Companies and Savings Companies Act  and Section 56.1 of the Deposit Institutions and Deposit Protection Act
The statement of gross revenue earned un Québec must be completed on a consolidated basis except for financial information of subsidiaries licensed under the Act respecting trust and savings companies.</v>
      </c>
      <c r="B9" s="2970"/>
      <c r="C9" s="2970"/>
      <c r="D9" s="2970"/>
      <c r="E9" s="2970"/>
      <c r="F9" s="2970"/>
      <c r="G9" s="2971"/>
      <c r="I9" s="870" t="s">
        <v>2680</v>
      </c>
      <c r="J9" s="871" t="s">
        <v>2681</v>
      </c>
    </row>
    <row r="10" spans="1:10" s="939" customFormat="1" ht="22.5" customHeight="1">
      <c r="A10" s="2976" t="str">
        <f t="shared" si="0"/>
        <v>(a) Financial intermediary activities</v>
      </c>
      <c r="B10" s="1912"/>
      <c r="C10" s="1912"/>
      <c r="D10" s="1912"/>
      <c r="E10" s="1912"/>
      <c r="F10" s="2977"/>
      <c r="G10" s="629" t="s">
        <v>377</v>
      </c>
      <c r="I10" s="929" t="s">
        <v>1568</v>
      </c>
      <c r="J10" s="157" t="s">
        <v>2342</v>
      </c>
    </row>
    <row r="11" spans="1:10" ht="15" customHeight="1">
      <c r="A11" s="2975" t="str">
        <f t="shared" si="0"/>
        <v>Net interest income</v>
      </c>
      <c r="B11" s="2975"/>
      <c r="C11" s="2975"/>
      <c r="D11" s="2975"/>
      <c r="E11" s="2975"/>
      <c r="F11" s="459" t="s">
        <v>385</v>
      </c>
      <c r="G11" s="1234"/>
      <c r="I11" s="929" t="s">
        <v>845</v>
      </c>
      <c r="J11" s="157" t="s">
        <v>1329</v>
      </c>
    </row>
    <row r="12" spans="1:10" ht="15" customHeight="1">
      <c r="A12" s="2975" t="str">
        <f t="shared" si="0"/>
        <v>Trading income</v>
      </c>
      <c r="B12" s="2975"/>
      <c r="C12" s="2975"/>
      <c r="D12" s="2975"/>
      <c r="E12" s="2975"/>
      <c r="F12" s="459" t="s">
        <v>194</v>
      </c>
      <c r="G12" s="1234"/>
      <c r="I12" s="929" t="s">
        <v>34</v>
      </c>
      <c r="J12" s="157" t="s">
        <v>1330</v>
      </c>
    </row>
    <row r="13" spans="1:10" ht="15" customHeight="1">
      <c r="A13" s="2975" t="str">
        <f t="shared" si="0"/>
        <v>Net income (loss) from real estate</v>
      </c>
      <c r="B13" s="2975"/>
      <c r="C13" s="2975"/>
      <c r="D13" s="2975"/>
      <c r="E13" s="2975"/>
      <c r="F13" s="459" t="s">
        <v>195</v>
      </c>
      <c r="G13" s="1234"/>
      <c r="I13" s="929" t="s">
        <v>844</v>
      </c>
      <c r="J13" s="157" t="s">
        <v>1331</v>
      </c>
    </row>
    <row r="14" spans="1:10" ht="15" customHeight="1">
      <c r="A14" s="2975" t="str">
        <f t="shared" si="0"/>
        <v>Other non-interest income</v>
      </c>
      <c r="B14" s="2975"/>
      <c r="C14" s="2975"/>
      <c r="D14" s="2975"/>
      <c r="E14" s="2975"/>
      <c r="F14" s="459" t="s">
        <v>200</v>
      </c>
      <c r="G14" s="1234"/>
      <c r="I14" s="929" t="s">
        <v>323</v>
      </c>
      <c r="J14" s="157" t="s">
        <v>1332</v>
      </c>
    </row>
    <row r="15" spans="1:10" ht="15" customHeight="1">
      <c r="A15" s="2975" t="str">
        <f t="shared" si="0"/>
        <v>Net gain (loss) on securities</v>
      </c>
      <c r="B15" s="2975"/>
      <c r="C15" s="2975"/>
      <c r="D15" s="2975"/>
      <c r="E15" s="2975"/>
      <c r="F15" s="459" t="s">
        <v>347</v>
      </c>
      <c r="G15" s="1234"/>
      <c r="I15" s="929" t="s">
        <v>843</v>
      </c>
      <c r="J15" s="157" t="s">
        <v>2386</v>
      </c>
    </row>
    <row r="16" spans="1:10" ht="15" customHeight="1">
      <c r="A16" s="2975" t="str">
        <f t="shared" si="0"/>
        <v>Earnings (losses) from subsidiary operations</v>
      </c>
      <c r="B16" s="2975"/>
      <c r="C16" s="2975"/>
      <c r="D16" s="2975"/>
      <c r="E16" s="2975"/>
      <c r="F16" s="459" t="s">
        <v>181</v>
      </c>
      <c r="G16" s="1234"/>
      <c r="I16" s="929" t="s">
        <v>846</v>
      </c>
      <c r="J16" s="157" t="s">
        <v>1333</v>
      </c>
    </row>
    <row r="17" spans="1:10">
      <c r="A17" s="2975" t="str">
        <f t="shared" si="0"/>
        <v>Earnings (losses) from associates and joint ventures</v>
      </c>
      <c r="B17" s="2975"/>
      <c r="C17" s="2975"/>
      <c r="D17" s="2975"/>
      <c r="E17" s="2975"/>
      <c r="F17" s="459" t="s">
        <v>188</v>
      </c>
      <c r="G17" s="1234"/>
      <c r="I17" s="929" t="s">
        <v>824</v>
      </c>
      <c r="J17" s="157" t="s">
        <v>2343</v>
      </c>
    </row>
    <row r="18" spans="1:10" s="967" customFormat="1" ht="22.5" customHeight="1">
      <c r="A18" s="2221" t="str">
        <f t="shared" si="0"/>
        <v>Total revenue from financial intermediary activities</v>
      </c>
      <c r="B18" s="2221"/>
      <c r="C18" s="2221"/>
      <c r="D18" s="2221"/>
      <c r="E18" s="2221"/>
      <c r="F18" s="461" t="s">
        <v>386</v>
      </c>
      <c r="G18" s="1391">
        <f>SUM(G11:G17)</f>
        <v>0</v>
      </c>
      <c r="I18" s="929" t="s">
        <v>142</v>
      </c>
      <c r="J18" s="157" t="s">
        <v>2344</v>
      </c>
    </row>
    <row r="19" spans="1:10" s="967" customFormat="1">
      <c r="A19" s="2963"/>
      <c r="B19" s="2964"/>
      <c r="C19" s="2964"/>
      <c r="D19" s="2964"/>
      <c r="E19" s="2964"/>
      <c r="F19" s="2964"/>
      <c r="G19" s="2978"/>
      <c r="I19" s="929"/>
      <c r="J19" s="157"/>
    </row>
    <row r="20" spans="1:10">
      <c r="A20" s="1911" t="str">
        <f>IF(Langue=0,I20,J20)</f>
        <v>Calculation of financial intermediary revenue generated in Québec</v>
      </c>
      <c r="B20" s="2490"/>
      <c r="C20" s="2490"/>
      <c r="D20" s="2490"/>
      <c r="E20" s="2490"/>
      <c r="F20" s="2490"/>
      <c r="G20" s="2991"/>
      <c r="I20" s="929" t="s">
        <v>716</v>
      </c>
      <c r="J20" s="157" t="s">
        <v>1334</v>
      </c>
    </row>
    <row r="21" spans="1:10">
      <c r="A21" s="2328" t="str">
        <f>IF(Langue=0,I21,J21)</f>
        <v>TERM DEPOSITS AND CERTIFICATES</v>
      </c>
      <c r="B21" s="2328"/>
      <c r="C21" s="2328"/>
      <c r="D21" s="2144" t="str">
        <f>IF(Langue=0,I22,J22)</f>
        <v>Total</v>
      </c>
      <c r="E21" s="2144" t="str">
        <f>IF(Langue=0,I23,J23)</f>
        <v>Québec</v>
      </c>
      <c r="F21" s="482"/>
      <c r="G21" s="354"/>
      <c r="I21" s="950" t="s">
        <v>507</v>
      </c>
      <c r="J21" s="174" t="s">
        <v>1335</v>
      </c>
    </row>
    <row r="22" spans="1:10">
      <c r="A22" s="2328"/>
      <c r="B22" s="2328"/>
      <c r="C22" s="2328"/>
      <c r="D22" s="2144"/>
      <c r="E22" s="2144"/>
      <c r="F22" s="483"/>
      <c r="G22" s="484"/>
      <c r="I22" s="928" t="s">
        <v>53</v>
      </c>
      <c r="J22" s="398" t="s">
        <v>53</v>
      </c>
    </row>
    <row r="23" spans="1:10">
      <c r="A23" s="2992"/>
      <c r="B23" s="2992"/>
      <c r="C23" s="2992"/>
      <c r="D23" s="630" t="s">
        <v>376</v>
      </c>
      <c r="E23" s="630" t="s">
        <v>378</v>
      </c>
      <c r="F23" s="483"/>
      <c r="G23" s="484"/>
      <c r="I23" s="1019" t="s">
        <v>58</v>
      </c>
      <c r="J23" s="639" t="s">
        <v>58</v>
      </c>
    </row>
    <row r="24" spans="1:10">
      <c r="A24" s="355">
        <v>110</v>
      </c>
      <c r="B24" s="2975" t="str">
        <f>IF(Langue=0,I24,J24)</f>
        <v>Balance previous year</v>
      </c>
      <c r="C24" s="2989"/>
      <c r="D24" s="1146"/>
      <c r="E24" s="1143"/>
      <c r="F24" s="388"/>
      <c r="G24" s="484"/>
      <c r="I24" s="929" t="s">
        <v>143</v>
      </c>
      <c r="J24" s="157" t="s">
        <v>1336</v>
      </c>
    </row>
    <row r="25" spans="1:10">
      <c r="A25" s="355">
        <v>120</v>
      </c>
      <c r="B25" s="2975" t="str">
        <f>IF(Langue=0,I25,J25)</f>
        <v>Balance current year</v>
      </c>
      <c r="C25" s="2989"/>
      <c r="D25" s="1146"/>
      <c r="E25" s="1143"/>
      <c r="F25" s="388"/>
      <c r="G25" s="484"/>
      <c r="I25" s="929" t="s">
        <v>144</v>
      </c>
      <c r="J25" s="157" t="s">
        <v>1337</v>
      </c>
    </row>
    <row r="26" spans="1:10" ht="22.5" customHeight="1">
      <c r="A26" s="355">
        <v>130</v>
      </c>
      <c r="B26" s="2990" t="s">
        <v>80</v>
      </c>
      <c r="C26" s="2479"/>
      <c r="D26" s="1392">
        <f>SUM(D24:D25)</f>
        <v>0</v>
      </c>
      <c r="E26" s="1181">
        <f>SUM(E24:E25)</f>
        <v>0</v>
      </c>
      <c r="F26" s="388"/>
      <c r="G26" s="484"/>
      <c r="J26" s="157"/>
    </row>
    <row r="27" spans="1:10" ht="22.5" customHeight="1">
      <c r="A27" s="355">
        <v>140</v>
      </c>
      <c r="B27" s="2990" t="str">
        <f>IF(Langue=0,I27,J27)</f>
        <v>AVERAGE BALANCE</v>
      </c>
      <c r="C27" s="2479"/>
      <c r="D27" s="1393">
        <f>D26/2</f>
        <v>0</v>
      </c>
      <c r="E27" s="1184">
        <f>E26/2</f>
        <v>0</v>
      </c>
      <c r="F27" s="388"/>
      <c r="G27" s="484"/>
      <c r="I27" s="929" t="s">
        <v>506</v>
      </c>
      <c r="J27" s="157" t="s">
        <v>1338</v>
      </c>
    </row>
    <row r="28" spans="1:10">
      <c r="A28" s="2979"/>
      <c r="B28" s="2980"/>
      <c r="C28" s="2980"/>
      <c r="D28" s="2981"/>
      <c r="E28" s="2982"/>
      <c r="F28" s="483"/>
      <c r="G28" s="484"/>
      <c r="J28" s="157"/>
    </row>
    <row r="29" spans="1:10">
      <c r="A29" s="485" t="str">
        <f>IF(Langue=0,I29,J29)</f>
        <v>Total revenue earned in Québec generated by financial intermediary activities</v>
      </c>
      <c r="B29" s="356"/>
      <c r="C29" s="357"/>
      <c r="D29" s="357"/>
      <c r="E29" s="358"/>
      <c r="F29" s="486">
        <v>150</v>
      </c>
      <c r="G29" s="1394">
        <f>+G18</f>
        <v>0</v>
      </c>
      <c r="I29" s="929" t="s">
        <v>142</v>
      </c>
      <c r="J29" s="157" t="s">
        <v>2345</v>
      </c>
    </row>
    <row r="30" spans="1:10">
      <c r="A30" s="485" t="str">
        <f>IF(Langue=0,I30,J30)</f>
        <v>Average balance of term deposits and certificates - Québec</v>
      </c>
      <c r="B30" s="356"/>
      <c r="C30" s="357"/>
      <c r="D30" s="357"/>
      <c r="E30" s="358"/>
      <c r="F30" s="486">
        <v>160</v>
      </c>
      <c r="G30" s="1394">
        <f>+E27</f>
        <v>0</v>
      </c>
      <c r="I30" s="929" t="s">
        <v>888</v>
      </c>
      <c r="J30" s="157" t="s">
        <v>2346</v>
      </c>
    </row>
    <row r="31" spans="1:10">
      <c r="A31" s="485" t="str">
        <f>IF(Langue=0,I31,J31)</f>
        <v>Average balance of term deposits and certificates - Total</v>
      </c>
      <c r="B31" s="356"/>
      <c r="C31" s="357"/>
      <c r="D31" s="357"/>
      <c r="E31" s="358"/>
      <c r="F31" s="486">
        <v>170</v>
      </c>
      <c r="G31" s="1395">
        <f>+D27</f>
        <v>0</v>
      </c>
      <c r="I31" s="929" t="s">
        <v>889</v>
      </c>
      <c r="J31" s="157" t="s">
        <v>2347</v>
      </c>
    </row>
    <row r="32" spans="1:10">
      <c r="A32" s="2963"/>
      <c r="B32" s="2964"/>
      <c r="C32" s="2964"/>
      <c r="D32" s="2964"/>
      <c r="E32" s="2964"/>
      <c r="F32" s="2964"/>
      <c r="G32" s="2965"/>
      <c r="J32" s="157"/>
    </row>
    <row r="33" spans="1:10">
      <c r="A33" s="2983" t="str">
        <f>IF(Langue=0,I33,J33)</f>
        <v>Revenue earned in Québec generated by financial intermediary activities (L 150 x L 160 / L 170)</v>
      </c>
      <c r="B33" s="2984"/>
      <c r="C33" s="2984"/>
      <c r="D33" s="2984"/>
      <c r="E33" s="2985"/>
      <c r="F33" s="1016">
        <v>180</v>
      </c>
      <c r="G33" s="1396">
        <f>IF((G31=0),0,+G29*G30/G31)</f>
        <v>0</v>
      </c>
      <c r="I33" s="929" t="s">
        <v>890</v>
      </c>
      <c r="J33" s="157" t="s">
        <v>2348</v>
      </c>
    </row>
    <row r="34" spans="1:10">
      <c r="A34" s="2986" t="str">
        <f>IF(Langue=0,I34,J34)</f>
        <v>Fees and commissions generated in Québec</v>
      </c>
      <c r="B34" s="2987"/>
      <c r="C34" s="2987"/>
      <c r="D34" s="2987"/>
      <c r="E34" s="2988"/>
      <c r="F34" s="1016">
        <v>190</v>
      </c>
      <c r="G34" s="1234"/>
      <c r="I34" s="929" t="s">
        <v>508</v>
      </c>
      <c r="J34" s="157" t="s">
        <v>1339</v>
      </c>
    </row>
    <row r="35" spans="1:10" ht="22.5" customHeight="1">
      <c r="A35" s="2125" t="str">
        <f>IF(Langue=0,I35,J35)</f>
        <v>Total revenue earned in Québec, for assessment purposes</v>
      </c>
      <c r="B35" s="2126"/>
      <c r="C35" s="2126"/>
      <c r="D35" s="2126"/>
      <c r="E35" s="2962"/>
      <c r="F35" s="1016">
        <v>199</v>
      </c>
      <c r="G35" s="1105">
        <f>+G33+G34</f>
        <v>0</v>
      </c>
      <c r="I35" s="929" t="s">
        <v>946</v>
      </c>
      <c r="J35" s="157" t="s">
        <v>1340</v>
      </c>
    </row>
    <row r="36" spans="1:10">
      <c r="A36" s="2972" t="str">
        <f>IF(Langue=0,I36,J36)</f>
        <v>(a) Excluding provision for losses.</v>
      </c>
      <c r="B36" s="2973"/>
      <c r="C36" s="2973"/>
      <c r="D36" s="2973"/>
      <c r="E36" s="2973"/>
      <c r="F36" s="2973"/>
      <c r="G36" s="2974"/>
      <c r="I36" s="929" t="s">
        <v>1353</v>
      </c>
      <c r="J36" s="157" t="s">
        <v>1352</v>
      </c>
    </row>
    <row r="37" spans="1:10">
      <c r="A37" s="1904"/>
      <c r="B37" s="1905"/>
      <c r="C37" s="1905"/>
      <c r="D37" s="1905"/>
      <c r="E37" s="1905"/>
      <c r="F37" s="1905"/>
      <c r="G37" s="1906"/>
      <c r="J37" s="157"/>
    </row>
    <row r="38" spans="1:10">
      <c r="A38" s="1904"/>
      <c r="B38" s="1905"/>
      <c r="C38" s="1905"/>
      <c r="D38" s="1905"/>
      <c r="E38" s="1905"/>
      <c r="F38" s="1905"/>
      <c r="G38" s="1906"/>
    </row>
    <row r="39" spans="1:10">
      <c r="A39" s="1904"/>
      <c r="B39" s="1905"/>
      <c r="C39" s="1905"/>
      <c r="D39" s="1905"/>
      <c r="E39" s="1905"/>
      <c r="F39" s="1905"/>
      <c r="G39" s="1906"/>
    </row>
    <row r="40" spans="1:10">
      <c r="A40" s="1904"/>
      <c r="B40" s="1905"/>
      <c r="C40" s="1905"/>
      <c r="D40" s="1905"/>
      <c r="E40" s="1905"/>
      <c r="F40" s="1905"/>
      <c r="G40" s="1906"/>
    </row>
    <row r="41" spans="1:10">
      <c r="A41" s="1841">
        <f>+'4070'!A43:C43+1</f>
        <v>77</v>
      </c>
      <c r="B41" s="1842"/>
      <c r="C41" s="1842"/>
      <c r="D41" s="1842"/>
      <c r="E41" s="1842"/>
      <c r="F41" s="1842"/>
      <c r="G41" s="1843"/>
    </row>
  </sheetData>
  <sheetProtection algorithmName="SHA-512" hashValue="2G9K8xSB9PbyoYcMaWljfS2gNAHntHizzlL+C0V0pgmaRuNcrcM/3yu1sFz8aV76uXrztVrGNYp/tWm+oozrpA==" saltValue="J2Sd8dY5EJU5zHWV17/i+Q==" spinCount="100000" sheet="1" objects="1" scenarios="1"/>
  <mergeCells count="36">
    <mergeCell ref="A10:F10"/>
    <mergeCell ref="A19:G19"/>
    <mergeCell ref="A28:E28"/>
    <mergeCell ref="A33:E33"/>
    <mergeCell ref="A34:E34"/>
    <mergeCell ref="A18:E18"/>
    <mergeCell ref="B24:C24"/>
    <mergeCell ref="B25:C25"/>
    <mergeCell ref="B26:C26"/>
    <mergeCell ref="B27:C27"/>
    <mergeCell ref="A20:G20"/>
    <mergeCell ref="A21:C22"/>
    <mergeCell ref="D21:D22"/>
    <mergeCell ref="E21:E22"/>
    <mergeCell ref="A23:C23"/>
    <mergeCell ref="A35:E35"/>
    <mergeCell ref="A32:G32"/>
    <mergeCell ref="A41:G41"/>
    <mergeCell ref="A4:G4"/>
    <mergeCell ref="A8:G8"/>
    <mergeCell ref="A9:G9"/>
    <mergeCell ref="A6:G6"/>
    <mergeCell ref="A37:G40"/>
    <mergeCell ref="A36:G36"/>
    <mergeCell ref="A11:E11"/>
    <mergeCell ref="A12:E12"/>
    <mergeCell ref="A13:E13"/>
    <mergeCell ref="A14:E14"/>
    <mergeCell ref="A15:E15"/>
    <mergeCell ref="A16:E16"/>
    <mergeCell ref="A17:E17"/>
    <mergeCell ref="A1:E1"/>
    <mergeCell ref="A7:G7"/>
    <mergeCell ref="A5:G5"/>
    <mergeCell ref="A3:G3"/>
    <mergeCell ref="A2:G2"/>
  </mergeCells>
  <conditionalFormatting sqref="G35">
    <cfRule type="containsErrors" dxfId="22" priority="1">
      <formula>ISERROR(G35)</formula>
    </cfRule>
  </conditionalFormatting>
  <dataValidations count="1">
    <dataValidation type="whole" operator="lessThanOrEqual" allowBlank="1" showInputMessage="1" showErrorMessage="1" error="La portion des dépôts et certificats au Québec doit être inférieure ou égale au Total des dépôts et certificats (colonne 02)" sqref="E24:E25" xr:uid="{00000000-0002-0000-3E00-000000000000}">
      <formula1>D24</formula1>
    </dataValidation>
  </dataValidations>
  <printOptions horizontalCentered="1"/>
  <pageMargins left="0.39370078740157499" right="0.39370078740157499" top="1.11555118110236" bottom="0.59055118110236204" header="0.31496062992126" footer="0.31496062992126"/>
  <pageSetup scale="76" orientation="portrait" r:id="rId1"/>
  <ignoredErrors>
    <ignoredError sqref="F11:F17 F18" numberStoredAsText="1"/>
  </ignoredError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euil60">
    <tabColor rgb="FFFFC000"/>
  </sheetPr>
  <dimension ref="A1:N50"/>
  <sheetViews>
    <sheetView zoomScale="90" zoomScaleNormal="90" workbookViewId="0">
      <selection activeCell="A23" sqref="A23:E23"/>
    </sheetView>
  </sheetViews>
  <sheetFormatPr baseColWidth="10" defaultColWidth="0" defaultRowHeight="15" outlineLevelCol="1"/>
  <cols>
    <col min="1" max="1" width="66.7109375" style="979" customWidth="1"/>
    <col min="2" max="2" width="20.7109375" style="979" customWidth="1"/>
    <col min="3" max="3" width="11.7109375" style="359" customWidth="1"/>
    <col min="4" max="4" width="10.5703125" style="979" customWidth="1"/>
    <col min="5" max="5" width="19.28515625" style="280" customWidth="1"/>
    <col min="6" max="6" width="21" style="979" customWidth="1"/>
    <col min="7" max="7" width="75" style="979" hidden="1" customWidth="1" outlineLevel="1"/>
    <col min="8" max="8" width="39.7109375" style="929" hidden="1" customWidth="1" outlineLevel="1"/>
    <col min="9" max="9" width="11.42578125" style="929" hidden="1" customWidth="1" collapsed="1"/>
    <col min="10" max="11" width="11.42578125" style="929" hidden="1" customWidth="1"/>
    <col min="12" max="14" width="0" style="929" hidden="1" customWidth="1"/>
    <col min="15" max="16384" width="11.42578125" style="979" hidden="1"/>
  </cols>
  <sheetData>
    <row r="1" spans="1:11" ht="24" customHeight="1">
      <c r="A1" s="1779" t="str">
        <f>Identification!A14</f>
        <v>QUÉBEC CHARTERED COMPANY</v>
      </c>
      <c r="B1" s="1780"/>
      <c r="C1" s="1780"/>
      <c r="D1" s="951"/>
      <c r="E1" s="232" t="str">
        <f>Identification!A15</f>
        <v>ANNUAL STATEMENT</v>
      </c>
    </row>
    <row r="2" spans="1:11">
      <c r="A2" s="2172" t="str">
        <f>IF(Langue=0,"ANNEXE "&amp;'T des M - T of C'!A75,"SCHEDULE "&amp;'T des M - T of C'!A75)</f>
        <v>SCHEDULE 4090</v>
      </c>
      <c r="B2" s="2173"/>
      <c r="C2" s="2173"/>
      <c r="D2" s="2173"/>
      <c r="E2" s="2174"/>
    </row>
    <row r="3" spans="1:11" ht="22.5" customHeight="1">
      <c r="A3" s="1940">
        <f>'300'!$A$3</f>
        <v>0</v>
      </c>
      <c r="B3" s="1941"/>
      <c r="C3" s="1941"/>
      <c r="D3" s="1941"/>
      <c r="E3" s="1942"/>
    </row>
    <row r="4" spans="1:11" ht="22.5" customHeight="1">
      <c r="A4" s="1767" t="str">
        <f>UPPER('T des M - T of C'!B75)</f>
        <v>REGULATORY RATIOS</v>
      </c>
      <c r="B4" s="1768"/>
      <c r="C4" s="1768"/>
      <c r="D4" s="1768"/>
      <c r="E4" s="1769"/>
      <c r="F4" s="1024"/>
    </row>
    <row r="5" spans="1:11" ht="22.5" customHeight="1">
      <c r="A5" s="2181" t="str">
        <f>IF(Langue=0,"au "&amp;Identification!J19,"As at "&amp;Identification!J19)</f>
        <v xml:space="preserve">As at </v>
      </c>
      <c r="B5" s="2182"/>
      <c r="C5" s="2182"/>
      <c r="D5" s="2182"/>
      <c r="E5" s="2183"/>
      <c r="F5" s="1060"/>
    </row>
    <row r="6" spans="1:11">
      <c r="A6" s="2956" t="str">
        <f>IF(Langue=0,G6,H6)</f>
        <v>($000)</v>
      </c>
      <c r="B6" s="2957"/>
      <c r="C6" s="2957"/>
      <c r="D6" s="2957"/>
      <c r="E6" s="2958"/>
      <c r="G6" s="116" t="s">
        <v>325</v>
      </c>
      <c r="H6" s="258" t="s">
        <v>970</v>
      </c>
    </row>
    <row r="7" spans="1:11" ht="11.25" customHeight="1">
      <c r="A7" s="3010"/>
      <c r="B7" s="3011"/>
      <c r="C7" s="3011"/>
      <c r="D7" s="3011"/>
      <c r="E7" s="3012"/>
      <c r="F7" s="1079"/>
      <c r="G7" s="929" t="s">
        <v>513</v>
      </c>
      <c r="H7" s="157" t="s">
        <v>1324</v>
      </c>
    </row>
    <row r="8" spans="1:11" ht="15" customHeight="1">
      <c r="A8" s="2950" t="str">
        <f>IF(Langue=0,G7,H7)</f>
        <v>TYPE RATIO</v>
      </c>
      <c r="B8" s="2841" t="str">
        <f>IF(Langue=0,G8,H8)</f>
        <v>Formula</v>
      </c>
      <c r="C8" s="2994" t="str">
        <f>IF(Langue=0,G9,H9)</f>
        <v>Reference</v>
      </c>
      <c r="D8" s="2995"/>
      <c r="E8" s="2841" t="str">
        <f>IF(Langue=0,G10,H10)</f>
        <v>Total</v>
      </c>
      <c r="F8" s="1079"/>
      <c r="G8" s="950" t="s">
        <v>514</v>
      </c>
      <c r="H8" s="173" t="s">
        <v>1322</v>
      </c>
      <c r="I8" s="979"/>
      <c r="K8" s="979"/>
    </row>
    <row r="9" spans="1:11" ht="37.5" customHeight="1">
      <c r="A9" s="2951"/>
      <c r="B9" s="2842"/>
      <c r="C9" s="2996"/>
      <c r="D9" s="2997"/>
      <c r="E9" s="2842"/>
      <c r="G9" s="928" t="s">
        <v>515</v>
      </c>
      <c r="H9" s="157" t="s">
        <v>1323</v>
      </c>
    </row>
    <row r="10" spans="1:11" ht="15" customHeight="1">
      <c r="A10" s="1011"/>
      <c r="B10" s="1031"/>
      <c r="C10" s="2155"/>
      <c r="D10" s="2222"/>
      <c r="E10" s="102" t="s">
        <v>377</v>
      </c>
      <c r="G10" s="1019" t="s">
        <v>53</v>
      </c>
      <c r="H10" s="651" t="s">
        <v>53</v>
      </c>
    </row>
    <row r="11" spans="1:11" ht="22.5" customHeight="1">
      <c r="A11" s="3013" t="str">
        <f>IF(Langue=0,G11,H11)</f>
        <v>Capital Ratios</v>
      </c>
      <c r="B11" s="3014"/>
      <c r="C11" s="3014"/>
      <c r="D11" s="3014"/>
      <c r="E11" s="3015"/>
      <c r="G11" s="964" t="s">
        <v>717</v>
      </c>
      <c r="H11" s="157" t="s">
        <v>2349</v>
      </c>
    </row>
    <row r="12" spans="1:11">
      <c r="A12" s="103" t="str">
        <f>IF(Langue=0,G12,H12)</f>
        <v>Common Equity Tier 1 Ratio (1A)</v>
      </c>
      <c r="B12" s="104" t="str">
        <f>IF(Langue=0,G38,H38)</f>
        <v xml:space="preserve">= Line 040 / Line 070 </v>
      </c>
      <c r="C12" s="100" t="s">
        <v>295</v>
      </c>
      <c r="D12" s="459" t="s">
        <v>385</v>
      </c>
      <c r="E12" s="1397">
        <f>IF((E20=0),0,+E16/E20*100)</f>
        <v>0</v>
      </c>
      <c r="G12" s="131" t="s">
        <v>947</v>
      </c>
      <c r="H12" s="157" t="s">
        <v>2350</v>
      </c>
    </row>
    <row r="13" spans="1:11">
      <c r="A13" s="103" t="str">
        <f>IF(Langue=0,G13,H13)</f>
        <v>Tier 1 Ratio</v>
      </c>
      <c r="B13" s="104" t="str">
        <f>IF(Langue=0,G39,H39)</f>
        <v xml:space="preserve">= Line 050 / Line 080 </v>
      </c>
      <c r="C13" s="100" t="s">
        <v>295</v>
      </c>
      <c r="D13" s="459" t="s">
        <v>194</v>
      </c>
      <c r="E13" s="1397">
        <f>IF((E21=0),0,+E17/E21*100)</f>
        <v>0</v>
      </c>
      <c r="G13" s="131" t="s">
        <v>511</v>
      </c>
      <c r="H13" s="157" t="s">
        <v>2351</v>
      </c>
    </row>
    <row r="14" spans="1:11">
      <c r="A14" s="103" t="str">
        <f>IF(Langue=0,G14,H14)</f>
        <v>Total Capital Ratio</v>
      </c>
      <c r="B14" s="104" t="str">
        <f>IF(Langue=0,G40,H40)</f>
        <v>= Line 060 / Line 090</v>
      </c>
      <c r="C14" s="100" t="s">
        <v>295</v>
      </c>
      <c r="D14" s="459" t="s">
        <v>195</v>
      </c>
      <c r="E14" s="1398">
        <f>IF((E22=0),0,+E18/E22*100)</f>
        <v>0</v>
      </c>
      <c r="G14" s="131" t="s">
        <v>948</v>
      </c>
      <c r="H14" s="157" t="s">
        <v>2352</v>
      </c>
    </row>
    <row r="15" spans="1:11">
      <c r="A15" s="2476"/>
      <c r="B15" s="3000"/>
      <c r="C15" s="3000"/>
      <c r="D15" s="3000"/>
      <c r="E15" s="1696"/>
      <c r="H15" s="157"/>
    </row>
    <row r="16" spans="1:11">
      <c r="A16" s="2993" t="str">
        <f>IF(Langue=0,G16,H16)</f>
        <v>Net Common Equity Tier 1 Capital (1A)</v>
      </c>
      <c r="B16" s="2993"/>
      <c r="C16" s="698" t="str">
        <f>IF(Langue=0,$G$6,$H$6)</f>
        <v>($000)</v>
      </c>
      <c r="D16" s="459" t="s">
        <v>200</v>
      </c>
      <c r="E16" s="1662"/>
      <c r="G16" s="131" t="s">
        <v>949</v>
      </c>
      <c r="H16" s="157" t="s">
        <v>2353</v>
      </c>
    </row>
    <row r="17" spans="1:14">
      <c r="A17" s="2993" t="str">
        <f>IF(Langue=0,G17,H17)</f>
        <v>Net Tier 1 Capital</v>
      </c>
      <c r="B17" s="2993"/>
      <c r="C17" s="698" t="str">
        <f>IF(Langue=0,$G$6,$H$6)</f>
        <v>($000)</v>
      </c>
      <c r="D17" s="459" t="s">
        <v>347</v>
      </c>
      <c r="E17" s="1662"/>
      <c r="F17" s="1017"/>
      <c r="G17" s="131" t="s">
        <v>234</v>
      </c>
      <c r="H17" s="157" t="s">
        <v>2354</v>
      </c>
    </row>
    <row r="18" spans="1:14" ht="22.5" customHeight="1">
      <c r="A18" s="2993" t="str">
        <f>IF(Langue=0,G18,H18)</f>
        <v>Total Capital</v>
      </c>
      <c r="B18" s="2993"/>
      <c r="C18" s="698" t="str">
        <f>IF(Langue=0,$G$6,$H$6)</f>
        <v>($000)</v>
      </c>
      <c r="D18" s="459" t="s">
        <v>181</v>
      </c>
      <c r="E18" s="1663"/>
      <c r="G18" s="171" t="s">
        <v>233</v>
      </c>
      <c r="H18" s="157" t="s">
        <v>2355</v>
      </c>
    </row>
    <row r="19" spans="1:14">
      <c r="A19" s="2476"/>
      <c r="B19" s="3000"/>
      <c r="C19" s="3000"/>
      <c r="D19" s="3000"/>
      <c r="E19" s="1696"/>
      <c r="H19" s="157"/>
    </row>
    <row r="20" spans="1:14">
      <c r="A20" s="2998" t="str">
        <f>IF(Langue=0,G20,H20)</f>
        <v>Adjusted CET 1 Capital Risk-weighted Assets</v>
      </c>
      <c r="B20" s="2999"/>
      <c r="C20" s="698" t="str">
        <f>IF(Langue=0,$G$6,$H$6)</f>
        <v>($000)</v>
      </c>
      <c r="D20" s="459" t="s">
        <v>188</v>
      </c>
      <c r="E20" s="1662"/>
      <c r="G20" s="169" t="s">
        <v>2223</v>
      </c>
      <c r="H20" s="157" t="s">
        <v>2356</v>
      </c>
    </row>
    <row r="21" spans="1:14">
      <c r="A21" s="2998" t="str">
        <f>IF(Langue=0,G21,H21)</f>
        <v>Adjusted Tier 1 Capital Risk-weighted Assets</v>
      </c>
      <c r="B21" s="2999"/>
      <c r="C21" s="698" t="str">
        <f>IF(Langue=0,$G$6,$H$6)</f>
        <v>($000)</v>
      </c>
      <c r="D21" s="487" t="s">
        <v>191</v>
      </c>
      <c r="E21" s="1662"/>
      <c r="G21" s="169" t="s">
        <v>891</v>
      </c>
      <c r="H21" s="157" t="s">
        <v>2357</v>
      </c>
    </row>
    <row r="22" spans="1:14">
      <c r="A22" s="2998" t="str">
        <f>IF(Langue=0,G22,H22)</f>
        <v>Adjusted Total Capital risk-weighted Assets</v>
      </c>
      <c r="B22" s="2999"/>
      <c r="C22" s="698" t="str">
        <f>IF(Langue=0,$G$6,$H$6)</f>
        <v>($000)</v>
      </c>
      <c r="D22" s="487" t="s">
        <v>396</v>
      </c>
      <c r="E22" s="1663"/>
      <c r="G22" s="169" t="s">
        <v>892</v>
      </c>
      <c r="H22" s="157" t="s">
        <v>2358</v>
      </c>
    </row>
    <row r="23" spans="1:14">
      <c r="A23" s="2476"/>
      <c r="B23" s="3000"/>
      <c r="C23" s="3000"/>
      <c r="D23" s="3000"/>
      <c r="E23" s="1696"/>
      <c r="H23" s="157"/>
    </row>
    <row r="24" spans="1:14">
      <c r="A24" s="2993" t="str">
        <f t="shared" ref="A24:A34" si="0">IF(Langue=0,G24,H24)</f>
        <v>Target Common Equity Tier 1 Ratio</v>
      </c>
      <c r="B24" s="2993"/>
      <c r="C24" s="100" t="s">
        <v>295</v>
      </c>
      <c r="D24" s="488" t="s">
        <v>389</v>
      </c>
      <c r="E24" s="1399"/>
      <c r="G24" s="169" t="s">
        <v>509</v>
      </c>
      <c r="H24" s="157" t="s">
        <v>2359</v>
      </c>
    </row>
    <row r="25" spans="1:14">
      <c r="A25" s="2993" t="str">
        <f t="shared" si="0"/>
        <v>Target Tier 1 Ratio</v>
      </c>
      <c r="B25" s="2993"/>
      <c r="C25" s="100" t="s">
        <v>295</v>
      </c>
      <c r="D25" s="488" t="s">
        <v>390</v>
      </c>
      <c r="E25" s="1399"/>
      <c r="G25" s="169" t="s">
        <v>510</v>
      </c>
      <c r="H25" s="157" t="s">
        <v>2360</v>
      </c>
    </row>
    <row r="26" spans="1:14">
      <c r="A26" s="2993" t="str">
        <f t="shared" si="0"/>
        <v>Target Total Capital Ratio</v>
      </c>
      <c r="B26" s="2993"/>
      <c r="C26" s="100" t="s">
        <v>295</v>
      </c>
      <c r="D26" s="489">
        <v>120</v>
      </c>
      <c r="E26" s="1400"/>
      <c r="G26" s="169" t="s">
        <v>950</v>
      </c>
      <c r="H26" s="699" t="s">
        <v>2361</v>
      </c>
    </row>
    <row r="27" spans="1:14" ht="22.5" customHeight="1">
      <c r="A27" s="2750" t="str">
        <f t="shared" si="0"/>
        <v>Leverage Ratio</v>
      </c>
      <c r="B27" s="3016"/>
      <c r="C27" s="3016"/>
      <c r="D27" s="3016"/>
      <c r="E27" s="3017"/>
      <c r="G27" s="964" t="s">
        <v>329</v>
      </c>
      <c r="H27" s="157" t="s">
        <v>1321</v>
      </c>
    </row>
    <row r="28" spans="1:14">
      <c r="A28" s="1080" t="str">
        <f t="shared" si="0"/>
        <v>Leverage Ratio Exposure Measure</v>
      </c>
      <c r="B28" s="1081"/>
      <c r="C28" s="698" t="str">
        <f>IF(Langue=0,$G$6,$H$6)</f>
        <v>($000)</v>
      </c>
      <c r="D28" s="490">
        <v>130</v>
      </c>
      <c r="E28" s="1408"/>
      <c r="G28" s="169" t="s">
        <v>328</v>
      </c>
      <c r="H28" s="157" t="s">
        <v>2362</v>
      </c>
    </row>
    <row r="29" spans="1:14">
      <c r="A29" s="1078" t="str">
        <f t="shared" si="0"/>
        <v>Leverage Ratio</v>
      </c>
      <c r="B29" s="104" t="str">
        <f>IF(Langue=0,G42,H42)</f>
        <v>= Line 050 / Line 130</v>
      </c>
      <c r="C29" s="100" t="s">
        <v>295</v>
      </c>
      <c r="D29" s="490">
        <v>140</v>
      </c>
      <c r="E29" s="926">
        <f>IF((E28=0),0,E17/E28*100)</f>
        <v>0</v>
      </c>
      <c r="G29" s="979" t="s">
        <v>329</v>
      </c>
      <c r="H29" s="157" t="s">
        <v>1321</v>
      </c>
    </row>
    <row r="30" spans="1:14" s="1622" customFormat="1">
      <c r="A30" s="1660" t="str">
        <f t="shared" ref="A30" si="1">IF(Langue=0,G30,H30)</f>
        <v>Authorized Leverage Ratio</v>
      </c>
      <c r="B30" s="1661"/>
      <c r="C30" s="698" t="str">
        <f>IF(Langue=0,$G$6,$H$6)</f>
        <v>($000)</v>
      </c>
      <c r="D30" s="490">
        <v>142</v>
      </c>
      <c r="E30" s="1399"/>
      <c r="G30" s="1622" t="s">
        <v>2691</v>
      </c>
      <c r="H30" s="157" t="s">
        <v>2692</v>
      </c>
      <c r="I30" s="1609"/>
      <c r="J30" s="1609"/>
      <c r="K30" s="1609"/>
      <c r="L30" s="1609"/>
      <c r="M30" s="1609"/>
      <c r="N30" s="1609"/>
    </row>
    <row r="31" spans="1:14" ht="22.5" customHeight="1">
      <c r="A31" s="2750" t="str">
        <f>IF(Langue=0,G31,H31)</f>
        <v>Liquidity Ratio *</v>
      </c>
      <c r="B31" s="3016"/>
      <c r="C31" s="3016"/>
      <c r="D31" s="3016"/>
      <c r="E31" s="2751"/>
      <c r="G31" s="964" t="s">
        <v>2407</v>
      </c>
      <c r="H31" s="157" t="s">
        <v>2408</v>
      </c>
    </row>
    <row r="32" spans="1:14">
      <c r="A32" s="2993" t="str">
        <f t="shared" ref="A32" si="2">IF(Langue=0,G32,H32)</f>
        <v>Stock of High Quality Liquid Assets (HQLA)</v>
      </c>
      <c r="B32" s="2993"/>
      <c r="C32" s="698" t="str">
        <f>IF(Langue=0,$G$6,$H$6)</f>
        <v>($000)</v>
      </c>
      <c r="D32" s="490">
        <v>148</v>
      </c>
      <c r="E32" s="1408"/>
      <c r="G32" s="1085" t="s">
        <v>2399</v>
      </c>
      <c r="H32" s="157" t="s">
        <v>2395</v>
      </c>
    </row>
    <row r="33" spans="1:8">
      <c r="A33" s="2993" t="str">
        <f t="shared" ref="A33" si="3">IF(Langue=0,G33,H33)</f>
        <v>Total Net Cash Outflows over the next 30 days</v>
      </c>
      <c r="B33" s="2993"/>
      <c r="C33" s="698" t="str">
        <f>IF(Langue=0,$G$6,$H$6)</f>
        <v>($000)</v>
      </c>
      <c r="D33" s="490">
        <v>149</v>
      </c>
      <c r="E33" s="1408"/>
      <c r="F33" s="710"/>
      <c r="G33" s="1086" t="s">
        <v>2400</v>
      </c>
      <c r="H33" s="157" t="s">
        <v>2396</v>
      </c>
    </row>
    <row r="34" spans="1:8">
      <c r="A34" s="2993" t="str">
        <f t="shared" si="0"/>
        <v>LCR (Liquidity Coverage Ratio)</v>
      </c>
      <c r="B34" s="2993"/>
      <c r="C34" s="100" t="s">
        <v>295</v>
      </c>
      <c r="D34" s="490">
        <v>150</v>
      </c>
      <c r="E34" s="927">
        <f>IF((E32=0),0,E32/E33)</f>
        <v>0</v>
      </c>
      <c r="F34" s="710"/>
      <c r="G34" s="979" t="s">
        <v>332</v>
      </c>
      <c r="H34" s="157" t="s">
        <v>1320</v>
      </c>
    </row>
    <row r="35" spans="1:8" ht="29.25" customHeight="1">
      <c r="A35" s="2993" t="str">
        <f>IF(Langue=0,G35,H35)</f>
        <v>NCCF (Net Cumulative Cash Flow)</v>
      </c>
      <c r="B35" s="2993"/>
      <c r="C35" s="716" t="str">
        <f>IF(Langue=0,G36,H36)</f>
        <v>Number of weeks</v>
      </c>
      <c r="D35" s="490">
        <v>160</v>
      </c>
      <c r="E35" s="1409"/>
      <c r="F35" s="710"/>
      <c r="G35" s="169" t="s">
        <v>331</v>
      </c>
      <c r="H35" s="157" t="s">
        <v>1319</v>
      </c>
    </row>
    <row r="36" spans="1:8" ht="15" customHeight="1">
      <c r="A36" s="3001" t="str">
        <f>IF(Langue=0,G45,H45)</f>
        <v>* Note:  The Liquidity Coverage Ratio (LCR) and Net Cumulative Cash Flows (NCCF) are not reported to the AMF this filing period. The AMF will advise you once the liquidity reporting date is determined.</v>
      </c>
      <c r="B36" s="3002"/>
      <c r="C36" s="3002"/>
      <c r="D36" s="3002"/>
      <c r="E36" s="3003"/>
      <c r="G36" s="710" t="s">
        <v>2397</v>
      </c>
      <c r="H36" s="157" t="s">
        <v>2398</v>
      </c>
    </row>
    <row r="37" spans="1:8">
      <c r="A37" s="3004"/>
      <c r="B37" s="3005"/>
      <c r="C37" s="3005"/>
      <c r="D37" s="3005"/>
      <c r="E37" s="3006"/>
      <c r="H37" s="157"/>
    </row>
    <row r="38" spans="1:8">
      <c r="A38" s="3004"/>
      <c r="B38" s="3005"/>
      <c r="C38" s="3005"/>
      <c r="D38" s="3005"/>
      <c r="E38" s="3006"/>
      <c r="G38" s="132" t="s">
        <v>512</v>
      </c>
      <c r="H38" s="157" t="s">
        <v>1325</v>
      </c>
    </row>
    <row r="39" spans="1:8">
      <c r="A39" s="3004"/>
      <c r="B39" s="3005"/>
      <c r="C39" s="3005"/>
      <c r="D39" s="3005"/>
      <c r="E39" s="3006"/>
      <c r="G39" s="132" t="s">
        <v>957</v>
      </c>
      <c r="H39" s="157" t="s">
        <v>1326</v>
      </c>
    </row>
    <row r="40" spans="1:8">
      <c r="A40" s="3004"/>
      <c r="B40" s="3005"/>
      <c r="C40" s="3005"/>
      <c r="D40" s="3005"/>
      <c r="E40" s="3006"/>
      <c r="G40" s="132" t="s">
        <v>958</v>
      </c>
      <c r="H40" s="157" t="s">
        <v>1327</v>
      </c>
    </row>
    <row r="41" spans="1:8">
      <c r="A41" s="3007">
        <f>+'4080'!A41:G41+1</f>
        <v>78</v>
      </c>
      <c r="B41" s="3008"/>
      <c r="C41" s="3008"/>
      <c r="D41" s="3008"/>
      <c r="E41" s="3009"/>
      <c r="H41" s="157"/>
    </row>
    <row r="42" spans="1:8">
      <c r="A42" s="3007"/>
      <c r="B42" s="3008"/>
      <c r="C42" s="3008"/>
      <c r="D42" s="3008"/>
      <c r="E42" s="3009"/>
      <c r="G42" s="132" t="s">
        <v>959</v>
      </c>
      <c r="H42" s="157" t="s">
        <v>1328</v>
      </c>
    </row>
    <row r="43" spans="1:8">
      <c r="A43" s="3007"/>
      <c r="B43" s="3008"/>
      <c r="C43" s="3008"/>
      <c r="D43" s="3008"/>
      <c r="E43" s="3009"/>
    </row>
    <row r="44" spans="1:8">
      <c r="A44" s="3007"/>
      <c r="B44" s="3008"/>
      <c r="C44" s="3008"/>
      <c r="D44" s="3008"/>
      <c r="E44" s="3009"/>
    </row>
    <row r="45" spans="1:8" ht="75">
      <c r="A45" s="3007"/>
      <c r="B45" s="3008"/>
      <c r="C45" s="3008"/>
      <c r="D45" s="3008"/>
      <c r="E45" s="3009"/>
      <c r="G45" s="717" t="s">
        <v>2678</v>
      </c>
      <c r="H45" s="947" t="s">
        <v>2679</v>
      </c>
    </row>
    <row r="46" spans="1:8">
      <c r="A46" s="3007"/>
      <c r="B46" s="3008"/>
      <c r="C46" s="3008"/>
      <c r="D46" s="3008"/>
      <c r="E46" s="3009"/>
    </row>
    <row r="47" spans="1:8">
      <c r="A47" s="3007"/>
      <c r="B47" s="3008"/>
      <c r="C47" s="3008"/>
      <c r="D47" s="3008"/>
      <c r="E47" s="3009"/>
    </row>
    <row r="48" spans="1:8">
      <c r="A48" s="3007"/>
      <c r="B48" s="3008"/>
      <c r="C48" s="3008"/>
      <c r="D48" s="3008"/>
      <c r="E48" s="3009"/>
    </row>
    <row r="49" spans="1:5">
      <c r="A49" s="3007"/>
      <c r="B49" s="3008"/>
      <c r="C49" s="3008"/>
      <c r="D49" s="3008"/>
      <c r="E49" s="3009"/>
    </row>
    <row r="50" spans="1:5">
      <c r="A50" s="1841"/>
      <c r="B50" s="1842"/>
      <c r="C50" s="1842"/>
      <c r="D50" s="1842"/>
      <c r="E50" s="1843"/>
    </row>
  </sheetData>
  <sheetProtection algorithmName="SHA-512" hashValue="LNimilcYOovGyfhopu3pwtAm8bDzTIf7c/glAyYoxb17w4x68BQWNr8JVxJRsM2TtqsBArcR5oq4p2WsfMwP/Q==" saltValue="IYY8rASkZfOG0lmGcQEV/Q==" spinCount="100000" sheet="1" objects="1" scenarios="1"/>
  <mergeCells count="33">
    <mergeCell ref="A36:E40"/>
    <mergeCell ref="A41:E50"/>
    <mergeCell ref="A35:B35"/>
    <mergeCell ref="A1:C1"/>
    <mergeCell ref="A7:E7"/>
    <mergeCell ref="A11:E11"/>
    <mergeCell ref="A27:E27"/>
    <mergeCell ref="A31:E31"/>
    <mergeCell ref="C10:D10"/>
    <mergeCell ref="A16:B16"/>
    <mergeCell ref="A17:B17"/>
    <mergeCell ref="A18:B18"/>
    <mergeCell ref="A20:B20"/>
    <mergeCell ref="A24:B24"/>
    <mergeCell ref="A25:B25"/>
    <mergeCell ref="A26:B26"/>
    <mergeCell ref="A34:B34"/>
    <mergeCell ref="A8:A9"/>
    <mergeCell ref="B8:B9"/>
    <mergeCell ref="C8:D9"/>
    <mergeCell ref="E8:E9"/>
    <mergeCell ref="A21:B21"/>
    <mergeCell ref="A22:B22"/>
    <mergeCell ref="A15:E15"/>
    <mergeCell ref="A23:E23"/>
    <mergeCell ref="A19:E19"/>
    <mergeCell ref="A32:B32"/>
    <mergeCell ref="A33:B33"/>
    <mergeCell ref="A2:E2"/>
    <mergeCell ref="A3:E3"/>
    <mergeCell ref="A5:E5"/>
    <mergeCell ref="A6:E6"/>
    <mergeCell ref="A4:E4"/>
  </mergeCells>
  <conditionalFormatting sqref="E12">
    <cfRule type="containsErrors" dxfId="21" priority="5">
      <formula>ISERROR(E12)</formula>
    </cfRule>
  </conditionalFormatting>
  <conditionalFormatting sqref="E13:E14">
    <cfRule type="containsErrors" dxfId="20" priority="2">
      <formula>ISERROR(E13)</formula>
    </cfRule>
  </conditionalFormatting>
  <conditionalFormatting sqref="E29">
    <cfRule type="containsErrors" dxfId="19" priority="1">
      <formula>ISERROR(E29)</formula>
    </cfRule>
  </conditionalFormatting>
  <printOptions horizontalCentered="1"/>
  <pageMargins left="0.196850393700787" right="0.196850393700787" top="1.11555118110236" bottom="0.59055118110236204" header="0.31496062992126" footer="0.31496062992126"/>
  <pageSetup scale="76" orientation="portrait" r:id="rId1"/>
  <colBreaks count="1" manualBreakCount="1">
    <brk id="5" max="1048575" man="1"/>
  </colBreaks>
  <ignoredErrors>
    <ignoredError sqref="D18 D20 D12:D14 D21:D22 D24:D25 D16 D17" numberStoredAsText="1"/>
  </ignoredError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euil13">
    <tabColor rgb="FFFFC000"/>
  </sheetPr>
  <dimension ref="A1:H12"/>
  <sheetViews>
    <sheetView zoomScale="90" zoomScaleNormal="90" workbookViewId="0">
      <selection sqref="A1:B1"/>
    </sheetView>
  </sheetViews>
  <sheetFormatPr baseColWidth="10" defaultColWidth="0" defaultRowHeight="15" outlineLevelCol="1"/>
  <cols>
    <col min="1" max="1" width="4.7109375" style="929" customWidth="1"/>
    <col min="2" max="2" width="81.28515625" style="961" customWidth="1"/>
    <col min="3" max="3" width="18.5703125" style="929" bestFit="1" customWidth="1"/>
    <col min="4" max="4" width="2.85546875" style="929" customWidth="1"/>
    <col min="5" max="6" width="50" style="929" hidden="1" customWidth="1" outlineLevel="1"/>
    <col min="7" max="7" width="0" style="929" hidden="1" customWidth="1" collapsed="1"/>
    <col min="8" max="8" width="0" style="929" hidden="1" customWidth="1"/>
    <col min="9" max="16384" width="11.42578125" style="929" hidden="1"/>
  </cols>
  <sheetData>
    <row r="1" spans="1:8" ht="24" customHeight="1">
      <c r="A1" s="2076" t="str">
        <f>Identification!A14</f>
        <v>QUÉBEC CHARTERED COMPANY</v>
      </c>
      <c r="B1" s="2077"/>
      <c r="C1" s="547" t="str">
        <f>Identification!A15</f>
        <v>ANNUAL STATEMENT</v>
      </c>
      <c r="D1" s="956"/>
      <c r="E1" s="956"/>
      <c r="F1" s="956"/>
      <c r="G1" s="956"/>
      <c r="H1" s="956"/>
    </row>
    <row r="2" spans="1:8">
      <c r="A2" s="3024" t="str">
        <f>IF(Langue=0,"ANNEXE "&amp;'T des M - T of C'!A76,"SCHEDULE "&amp;'T des M - T of C'!A76)</f>
        <v>SCHEDULE 4095</v>
      </c>
      <c r="B2" s="3025"/>
      <c r="C2" s="3026"/>
      <c r="D2" s="939"/>
      <c r="E2" s="939"/>
      <c r="F2" s="939"/>
      <c r="G2" s="939"/>
      <c r="H2" s="939"/>
    </row>
    <row r="3" spans="1:8" ht="22.5" customHeight="1">
      <c r="A3" s="1038"/>
      <c r="B3" s="1782">
        <f>Identification!G12</f>
        <v>0</v>
      </c>
      <c r="C3" s="1783"/>
    </row>
    <row r="4" spans="1:8" ht="22.5" customHeight="1">
      <c r="A4" s="1038"/>
      <c r="B4" s="3027" t="str">
        <f>UPPER('T des M - T of C'!B76)</f>
        <v>OTHER INFORMATION</v>
      </c>
      <c r="C4" s="3028"/>
    </row>
    <row r="5" spans="1:8" ht="22.5" customHeight="1">
      <c r="A5" s="1038"/>
      <c r="B5" s="3029" t="str">
        <f>IF(Langue=0,"au "&amp;Identification!J19,"As at "&amp;Identification!J19)</f>
        <v xml:space="preserve">As at </v>
      </c>
      <c r="C5" s="3030"/>
    </row>
    <row r="6" spans="1:8" ht="11.25" customHeight="1">
      <c r="A6" s="1038"/>
      <c r="B6" s="3031"/>
      <c r="C6" s="3032"/>
    </row>
    <row r="7" spans="1:8" ht="18.75" customHeight="1">
      <c r="A7" s="3018" t="str">
        <f>IF(Langue=0,E7,F7)</f>
        <v>Include detailed explanations (PDF format).</v>
      </c>
      <c r="B7" s="3019"/>
      <c r="C7" s="3020"/>
      <c r="E7" s="14" t="s">
        <v>2167</v>
      </c>
      <c r="F7" s="2084" t="s">
        <v>2168</v>
      </c>
    </row>
    <row r="8" spans="1:8" ht="18.75" customHeight="1">
      <c r="A8" s="1038"/>
      <c r="B8" s="209" t="s">
        <v>377</v>
      </c>
      <c r="C8" s="399"/>
      <c r="E8" s="14"/>
      <c r="F8" s="2084"/>
    </row>
    <row r="9" spans="1:8" ht="399.95" customHeight="1">
      <c r="A9" s="548" t="s">
        <v>385</v>
      </c>
      <c r="B9" s="1401"/>
      <c r="C9" s="400"/>
    </row>
    <row r="10" spans="1:8" ht="18.75" customHeight="1">
      <c r="A10" s="1038"/>
      <c r="B10" s="210"/>
      <c r="C10" s="1039"/>
    </row>
    <row r="11" spans="1:8" ht="18.75" customHeight="1">
      <c r="A11" s="3021">
        <f>+'4090'!A41+1</f>
        <v>79</v>
      </c>
      <c r="B11" s="3022"/>
      <c r="C11" s="3023"/>
    </row>
    <row r="12" spans="1:8">
      <c r="B12" s="1074"/>
    </row>
  </sheetData>
  <sheetProtection algorithmName="SHA-512" hashValue="LQvJysBOmXBaw5GSVUwQZIfamr9uwx8UpiuhQnssq4asoOxRT3pW/VcZhuSV0z+22V+nDkMgCmHb5qPG8TVMJQ==" saltValue="+wUDkJnJAbALBx6/S9BQeA==" spinCount="100000" sheet="1"/>
  <mergeCells count="10">
    <mergeCell ref="A7:C7"/>
    <mergeCell ref="E7:E8"/>
    <mergeCell ref="F7:F8"/>
    <mergeCell ref="A11:C11"/>
    <mergeCell ref="A1:B1"/>
    <mergeCell ref="A2:C2"/>
    <mergeCell ref="B3:C3"/>
    <mergeCell ref="B4:C4"/>
    <mergeCell ref="B5:C5"/>
    <mergeCell ref="B6:C6"/>
  </mergeCells>
  <conditionalFormatting sqref="B3">
    <cfRule type="cellIs" dxfId="18" priority="1" operator="equal">
      <formula>0</formula>
    </cfRule>
  </conditionalFormatting>
  <printOptions horizontalCentered="1"/>
  <pageMargins left="0.39370078740157499" right="0.39370078740157499" top="1.11555118110236" bottom="0.59055118110236204" header="0.31496062992126" footer="0.31496062992126"/>
  <pageSetup scale="76"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2">
    <tabColor theme="5" tint="-0.24973296304208503"/>
  </sheetPr>
  <dimension ref="A1:K50"/>
  <sheetViews>
    <sheetView zoomScale="80" zoomScaleNormal="80" zoomScalePageLayoutView="80" workbookViewId="0">
      <selection activeCell="D12" sqref="D12"/>
    </sheetView>
  </sheetViews>
  <sheetFormatPr baseColWidth="10" defaultColWidth="0" defaultRowHeight="15" outlineLevelCol="1"/>
  <cols>
    <col min="1" max="1" width="6.28515625" style="964" customWidth="1"/>
    <col min="2" max="2" width="27.85546875" style="979" customWidth="1"/>
    <col min="3" max="3" width="31.42578125" style="979" customWidth="1"/>
    <col min="4" max="4" width="37" style="979" customWidth="1"/>
    <col min="5" max="5" width="16.85546875" style="979" customWidth="1"/>
    <col min="6" max="6" width="20.42578125" style="979" customWidth="1"/>
    <col min="7" max="7" width="14" style="979" customWidth="1"/>
    <col min="8" max="8" width="13.42578125" style="979" bestFit="1" customWidth="1"/>
    <col min="9" max="9" width="33" style="979" hidden="1" customWidth="1" outlineLevel="1"/>
    <col min="10" max="10" width="37.42578125" style="979" hidden="1" customWidth="1" outlineLevel="1"/>
    <col min="11" max="11" width="0" style="979" hidden="1" customWidth="1" collapsed="1"/>
    <col min="12" max="16384" width="11.42578125" style="979" hidden="1"/>
  </cols>
  <sheetData>
    <row r="1" spans="1:10" s="998" customFormat="1" ht="18" customHeight="1">
      <c r="A1" s="719" t="str">
        <f>Identification!A14</f>
        <v>QUÉBEC CHARTERED COMPANY</v>
      </c>
      <c r="B1" s="720"/>
      <c r="C1" s="720"/>
      <c r="E1" s="872"/>
      <c r="F1" s="872"/>
      <c r="G1" s="872"/>
      <c r="H1" s="872"/>
    </row>
    <row r="2" spans="1:10" s="998" customFormat="1">
      <c r="A2" s="1087" t="str">
        <f>IF(Langue=0,"ANNEXE "&amp;'T des M - T of C'!A77,"SCHEDULE "&amp;'T des M - T of C'!A41)</f>
        <v>SCHEDULE 1610.2</v>
      </c>
      <c r="B2" s="883"/>
      <c r="E2" s="872"/>
      <c r="F2" s="872"/>
      <c r="G2" s="872"/>
      <c r="H2" s="872"/>
    </row>
    <row r="3" spans="1:10" s="998" customFormat="1" ht="22.5" customHeight="1">
      <c r="A3" s="3035">
        <f>+Identification!G12</f>
        <v>0</v>
      </c>
      <c r="B3" s="3035"/>
      <c r="C3" s="3035"/>
      <c r="D3" s="3035"/>
      <c r="E3" s="3035"/>
      <c r="F3" s="3035"/>
      <c r="G3" s="3035"/>
      <c r="H3" s="3035"/>
    </row>
    <row r="4" spans="1:10" s="998" customFormat="1" ht="22.5" customHeight="1">
      <c r="A4" s="3036" t="str">
        <f>UPPER('T des M - T of C'!B77)</f>
        <v>SENIOR MANAGEMENT</v>
      </c>
      <c r="B4" s="3036"/>
      <c r="C4" s="3036"/>
      <c r="D4" s="3036"/>
      <c r="E4" s="3036"/>
      <c r="F4" s="3036"/>
      <c r="G4" s="3036"/>
      <c r="H4" s="3036"/>
    </row>
    <row r="5" spans="1:10" s="998" customFormat="1" ht="22.5" customHeight="1">
      <c r="A5" s="3033" t="str">
        <f>Identification!D19&amp;" "&amp;Identification!J19</f>
        <v xml:space="preserve">For the fiscal year ended </v>
      </c>
      <c r="B5" s="3033"/>
      <c r="C5" s="3033"/>
      <c r="D5" s="3033"/>
      <c r="E5" s="3033"/>
      <c r="F5" s="3033"/>
      <c r="G5" s="3033"/>
      <c r="H5" s="3033"/>
    </row>
    <row r="7" spans="1:10" ht="34.5" customHeight="1">
      <c r="B7" s="721" t="str">
        <f>IF(Langue=0,I7,J7)</f>
        <v>Title</v>
      </c>
      <c r="C7" s="722" t="str">
        <f>IF(Langue=0,I8,J8)</f>
        <v xml:space="preserve"> Name</v>
      </c>
      <c r="D7" s="721" t="str">
        <f>IF(Langue=0,I9,J9)</f>
        <v>Business address</v>
      </c>
      <c r="E7" s="723" t="str">
        <f>IF(Langue=0,I10,J10)</f>
        <v>Telephone</v>
      </c>
      <c r="F7" s="723" t="str">
        <f>IF(Langue=0,I11,J11)</f>
        <v>E-mail</v>
      </c>
      <c r="G7" s="724" t="str">
        <f>IF(Langue=0,I12,J12)</f>
        <v>Shares held</v>
      </c>
      <c r="H7" s="721" t="str">
        <f>IF(Langue=0,I13,J13)</f>
        <v xml:space="preserve"> Citizenship</v>
      </c>
      <c r="I7" s="979" t="s">
        <v>2409</v>
      </c>
      <c r="J7" s="979" t="s">
        <v>2410</v>
      </c>
    </row>
    <row r="8" spans="1:10" ht="26.25" customHeight="1">
      <c r="A8" s="979"/>
      <c r="B8" s="725" t="s">
        <v>377</v>
      </c>
      <c r="C8" s="713" t="s">
        <v>376</v>
      </c>
      <c r="D8" s="713" t="s">
        <v>378</v>
      </c>
      <c r="E8" s="713" t="s">
        <v>379</v>
      </c>
      <c r="F8" s="713" t="s">
        <v>380</v>
      </c>
      <c r="G8" s="713" t="s">
        <v>381</v>
      </c>
      <c r="H8" s="713" t="s">
        <v>382</v>
      </c>
      <c r="I8" s="979" t="s">
        <v>2411</v>
      </c>
      <c r="J8" s="979" t="s">
        <v>2412</v>
      </c>
    </row>
    <row r="9" spans="1:10" s="1089" customFormat="1" ht="30" customHeight="1">
      <c r="A9" s="726" t="s">
        <v>385</v>
      </c>
      <c r="B9" s="1095" t="str">
        <f t="shared" ref="B9:B14" si="0">IF(Langue=0,I14,J14)</f>
        <v>President and Chief Executive Officer</v>
      </c>
      <c r="C9" s="1664"/>
      <c r="D9" s="1665"/>
      <c r="E9" s="1664"/>
      <c r="F9" s="1664"/>
      <c r="G9" s="1403"/>
      <c r="H9" s="1404"/>
      <c r="I9" s="979" t="s">
        <v>2413</v>
      </c>
      <c r="J9" s="979" t="s">
        <v>2414</v>
      </c>
    </row>
    <row r="10" spans="1:10" s="1089" customFormat="1" ht="30" customHeight="1">
      <c r="A10" s="727" t="s">
        <v>194</v>
      </c>
      <c r="B10" s="1095" t="str">
        <f t="shared" si="0"/>
        <v>Chief Financial Officer</v>
      </c>
      <c r="C10" s="1402"/>
      <c r="D10" s="1402"/>
      <c r="E10" s="1402"/>
      <c r="F10" s="1402"/>
      <c r="G10" s="1403"/>
      <c r="H10" s="1404"/>
      <c r="I10" s="979" t="s">
        <v>2415</v>
      </c>
      <c r="J10" s="979" t="s">
        <v>2416</v>
      </c>
    </row>
    <row r="11" spans="1:10" s="1089" customFormat="1" ht="30" customHeight="1">
      <c r="A11" s="727" t="s">
        <v>195</v>
      </c>
      <c r="B11" s="1095" t="str">
        <f t="shared" si="0"/>
        <v>Secretary and Legal Affairs</v>
      </c>
      <c r="C11" s="1402"/>
      <c r="D11" s="1402"/>
      <c r="E11" s="1402"/>
      <c r="F11" s="1402"/>
      <c r="G11" s="1403"/>
      <c r="H11" s="1404"/>
      <c r="I11" s="979" t="s">
        <v>2417</v>
      </c>
      <c r="J11" s="979" t="s">
        <v>2418</v>
      </c>
    </row>
    <row r="12" spans="1:10" s="1089" customFormat="1" ht="30" customHeight="1">
      <c r="A12" s="728" t="s">
        <v>200</v>
      </c>
      <c r="B12" s="1095" t="str">
        <f t="shared" si="0"/>
        <v>Chief Risk Officer</v>
      </c>
      <c r="C12" s="1402"/>
      <c r="D12" s="1402"/>
      <c r="E12" s="1402"/>
      <c r="F12" s="1402"/>
      <c r="G12" s="1403"/>
      <c r="H12" s="1404"/>
      <c r="I12" s="979" t="s">
        <v>2419</v>
      </c>
      <c r="J12" s="979" t="s">
        <v>2420</v>
      </c>
    </row>
    <row r="13" spans="1:10" s="1089" customFormat="1" ht="30" customHeight="1">
      <c r="A13" s="728" t="s">
        <v>347</v>
      </c>
      <c r="B13" s="1096" t="str">
        <f t="shared" si="0"/>
        <v>Chief Compliance Officer</v>
      </c>
      <c r="C13" s="1402"/>
      <c r="D13" s="1402"/>
      <c r="E13" s="1402"/>
      <c r="F13" s="1402"/>
      <c r="G13" s="1403"/>
      <c r="H13" s="1404"/>
      <c r="I13" s="979" t="s">
        <v>2421</v>
      </c>
      <c r="J13" s="979" t="s">
        <v>2422</v>
      </c>
    </row>
    <row r="14" spans="1:10" s="1089" customFormat="1" ht="30" customHeight="1">
      <c r="A14" s="728" t="s">
        <v>181</v>
      </c>
      <c r="B14" s="1098" t="str">
        <f t="shared" si="0"/>
        <v>Chief Internal Auditor</v>
      </c>
      <c r="C14" s="1402"/>
      <c r="D14" s="1402"/>
      <c r="E14" s="1402"/>
      <c r="F14" s="1402"/>
      <c r="G14" s="1403"/>
      <c r="H14" s="1404"/>
      <c r="I14" s="979" t="s">
        <v>2423</v>
      </c>
      <c r="J14" s="979" t="s">
        <v>2424</v>
      </c>
    </row>
    <row r="15" spans="1:10" s="1089" customFormat="1" ht="30" customHeight="1">
      <c r="A15" s="1097" t="s">
        <v>188</v>
      </c>
      <c r="B15" s="1402"/>
      <c r="C15" s="1402"/>
      <c r="D15" s="1402"/>
      <c r="E15" s="1402"/>
      <c r="F15" s="1402"/>
      <c r="G15" s="1403"/>
      <c r="H15" s="1404"/>
      <c r="I15" s="979" t="s">
        <v>2425</v>
      </c>
      <c r="J15" s="979" t="s">
        <v>2426</v>
      </c>
    </row>
    <row r="16" spans="1:10" s="1089" customFormat="1" ht="30" customHeight="1">
      <c r="A16" s="1097" t="s">
        <v>191</v>
      </c>
      <c r="B16" s="1402"/>
      <c r="C16" s="1402"/>
      <c r="D16" s="1402"/>
      <c r="E16" s="1402"/>
      <c r="F16" s="1402"/>
      <c r="G16" s="1403"/>
      <c r="H16" s="1404"/>
      <c r="I16" s="979" t="s">
        <v>2427</v>
      </c>
      <c r="J16" s="979" t="s">
        <v>2428</v>
      </c>
    </row>
    <row r="17" spans="1:10" s="1089" customFormat="1" ht="30" customHeight="1">
      <c r="A17" s="1097" t="s">
        <v>396</v>
      </c>
      <c r="B17" s="1402"/>
      <c r="C17" s="1402"/>
      <c r="D17" s="1402"/>
      <c r="E17" s="1402"/>
      <c r="F17" s="1402"/>
      <c r="G17" s="1403"/>
      <c r="H17" s="1404"/>
      <c r="I17" s="979" t="s">
        <v>2429</v>
      </c>
      <c r="J17" s="979" t="s">
        <v>2430</v>
      </c>
    </row>
    <row r="18" spans="1:10" s="1089" customFormat="1" ht="30" customHeight="1">
      <c r="A18" s="1097" t="s">
        <v>389</v>
      </c>
      <c r="B18" s="1402"/>
      <c r="C18" s="1402"/>
      <c r="D18" s="1402"/>
      <c r="E18" s="1402"/>
      <c r="F18" s="1402"/>
      <c r="G18" s="1403"/>
      <c r="H18" s="1404"/>
      <c r="I18" s="710" t="s">
        <v>2431</v>
      </c>
      <c r="J18" s="710" t="s">
        <v>2432</v>
      </c>
    </row>
    <row r="19" spans="1:10" s="1089" customFormat="1" ht="30" customHeight="1">
      <c r="A19" s="1097" t="s">
        <v>390</v>
      </c>
      <c r="B19" s="1402"/>
      <c r="C19" s="1402"/>
      <c r="D19" s="1402"/>
      <c r="E19" s="1402"/>
      <c r="F19" s="1402"/>
      <c r="G19" s="1403"/>
      <c r="H19" s="1404"/>
      <c r="I19" s="979" t="s">
        <v>2433</v>
      </c>
      <c r="J19" s="979" t="s">
        <v>2434</v>
      </c>
    </row>
    <row r="20" spans="1:10" s="1089" customFormat="1" ht="30" customHeight="1">
      <c r="A20" s="1097" t="s">
        <v>606</v>
      </c>
      <c r="B20" s="1402"/>
      <c r="C20" s="1402"/>
      <c r="D20" s="1402"/>
      <c r="E20" s="1402"/>
      <c r="F20" s="1402"/>
      <c r="G20" s="1403"/>
      <c r="H20" s="1404"/>
      <c r="I20" s="979"/>
      <c r="J20" s="979"/>
    </row>
    <row r="21" spans="1:10" s="1089" customFormat="1" ht="30" customHeight="1">
      <c r="A21" s="1097" t="s">
        <v>607</v>
      </c>
      <c r="B21" s="1402"/>
      <c r="C21" s="1402"/>
      <c r="D21" s="1402"/>
      <c r="E21" s="1402"/>
      <c r="F21" s="1402"/>
      <c r="G21" s="1403"/>
      <c r="H21" s="1404"/>
      <c r="I21" s="979"/>
      <c r="J21" s="979"/>
    </row>
    <row r="22" spans="1:10" s="1089" customFormat="1" ht="30" customHeight="1">
      <c r="A22" s="1097" t="s">
        <v>608</v>
      </c>
      <c r="B22" s="1402"/>
      <c r="C22" s="1402"/>
      <c r="D22" s="1402"/>
      <c r="E22" s="1402"/>
      <c r="F22" s="1402"/>
      <c r="G22" s="1403"/>
      <c r="H22" s="1404"/>
    </row>
    <row r="23" spans="1:10" s="1089" customFormat="1" ht="30" customHeight="1">
      <c r="A23" s="1097" t="s">
        <v>609</v>
      </c>
      <c r="B23" s="1402"/>
      <c r="C23" s="1402"/>
      <c r="D23" s="1402"/>
      <c r="E23" s="1402"/>
      <c r="F23" s="1402"/>
      <c r="G23" s="1403"/>
      <c r="H23" s="1404"/>
    </row>
    <row r="24" spans="1:10" s="1089" customFormat="1" ht="30" customHeight="1">
      <c r="A24" s="1099" t="s">
        <v>610</v>
      </c>
      <c r="B24" s="1405"/>
      <c r="C24" s="1405"/>
      <c r="D24" s="1405"/>
      <c r="E24" s="1405"/>
      <c r="F24" s="1405"/>
      <c r="G24" s="1406"/>
      <c r="H24" s="1407"/>
    </row>
    <row r="25" spans="1:10">
      <c r="A25" s="3037">
        <f>+'4095'!A11:C11+1</f>
        <v>80</v>
      </c>
      <c r="B25" s="3037"/>
      <c r="C25" s="3037"/>
      <c r="D25" s="3037"/>
      <c r="E25" s="3037"/>
      <c r="F25" s="3037"/>
      <c r="G25" s="3037"/>
      <c r="H25" s="3037"/>
    </row>
    <row r="26" spans="1:10" s="998" customFormat="1" ht="18" customHeight="1">
      <c r="A26" s="719" t="str">
        <f>+A1</f>
        <v>QUÉBEC CHARTERED COMPANY</v>
      </c>
      <c r="B26" s="720"/>
      <c r="C26" s="720"/>
      <c r="E26" s="872"/>
      <c r="F26" s="872"/>
      <c r="G26" s="872"/>
      <c r="H26" s="872"/>
    </row>
    <row r="27" spans="1:10" s="998" customFormat="1">
      <c r="A27" s="1087" t="str">
        <f>+A2</f>
        <v>SCHEDULE 1610.2</v>
      </c>
      <c r="B27" s="883"/>
      <c r="E27" s="872"/>
      <c r="F27" s="872"/>
      <c r="G27" s="872"/>
      <c r="H27" s="872"/>
    </row>
    <row r="28" spans="1:10" s="998" customFormat="1" ht="22.5" customHeight="1">
      <c r="A28" s="3038">
        <f>+A3</f>
        <v>0</v>
      </c>
      <c r="B28" s="3038"/>
      <c r="C28" s="3038"/>
      <c r="D28" s="3038"/>
      <c r="E28" s="3038"/>
      <c r="F28" s="3038"/>
      <c r="G28" s="3038"/>
      <c r="H28" s="3038"/>
    </row>
    <row r="29" spans="1:10" s="998" customFormat="1" ht="22.5" customHeight="1">
      <c r="A29" s="3038" t="str">
        <f>IF(Langue=0,A4&amp;" (suite)",A4&amp;" (continued)")</f>
        <v>SENIOR MANAGEMENT (continued)</v>
      </c>
      <c r="B29" s="3038"/>
      <c r="C29" s="3038"/>
      <c r="D29" s="3038"/>
      <c r="E29" s="3038"/>
      <c r="F29" s="3038"/>
      <c r="G29" s="3038"/>
      <c r="H29" s="3038"/>
    </row>
    <row r="30" spans="1:10" s="998" customFormat="1" ht="22.5" customHeight="1">
      <c r="A30" s="3033" t="str">
        <f>+A5</f>
        <v xml:space="preserve">For the fiscal year ended </v>
      </c>
      <c r="B30" s="3033"/>
      <c r="C30" s="3033"/>
      <c r="D30" s="3033"/>
      <c r="E30" s="3033"/>
      <c r="F30" s="3033"/>
      <c r="G30" s="3033"/>
      <c r="H30" s="3033"/>
    </row>
    <row r="31" spans="1:10">
      <c r="A31" s="2118"/>
      <c r="B31" s="2118"/>
      <c r="C31" s="2118"/>
      <c r="D31" s="2118"/>
      <c r="E31" s="2118"/>
      <c r="F31" s="2118"/>
      <c r="G31" s="2118"/>
      <c r="H31" s="2118"/>
    </row>
    <row r="32" spans="1:10" s="998" customFormat="1" ht="30">
      <c r="A32" s="1075"/>
      <c r="B32" s="729" t="str">
        <f>+B7</f>
        <v>Title</v>
      </c>
      <c r="C32" s="730" t="str">
        <f t="shared" ref="C32:H32" si="1">+C7</f>
        <v xml:space="preserve"> Name</v>
      </c>
      <c r="D32" s="729" t="str">
        <f t="shared" si="1"/>
        <v>Business address</v>
      </c>
      <c r="E32" s="731" t="str">
        <f t="shared" si="1"/>
        <v>Telephone</v>
      </c>
      <c r="F32" s="731" t="str">
        <f t="shared" si="1"/>
        <v>E-mail</v>
      </c>
      <c r="G32" s="732" t="str">
        <f t="shared" si="1"/>
        <v>Shares held</v>
      </c>
      <c r="H32" s="729" t="str">
        <f t="shared" si="1"/>
        <v xml:space="preserve"> Citizenship</v>
      </c>
    </row>
    <row r="33" spans="1:8" ht="26.25" customHeight="1">
      <c r="B33" s="713" t="s">
        <v>377</v>
      </c>
      <c r="C33" s="713" t="s">
        <v>376</v>
      </c>
      <c r="D33" s="713" t="s">
        <v>378</v>
      </c>
      <c r="E33" s="713" t="s">
        <v>379</v>
      </c>
      <c r="F33" s="713" t="s">
        <v>380</v>
      </c>
      <c r="G33" s="713" t="s">
        <v>381</v>
      </c>
      <c r="H33" s="713" t="s">
        <v>382</v>
      </c>
    </row>
    <row r="34" spans="1:8" s="1089" customFormat="1" ht="30" customHeight="1">
      <c r="A34" s="1099" t="s">
        <v>611</v>
      </c>
      <c r="B34" s="1402"/>
      <c r="C34" s="1402"/>
      <c r="D34" s="1402"/>
      <c r="E34" s="1402"/>
      <c r="F34" s="1402"/>
      <c r="G34" s="1403"/>
      <c r="H34" s="1404"/>
    </row>
    <row r="35" spans="1:8" s="1089" customFormat="1" ht="30" customHeight="1">
      <c r="A35" s="1099" t="s">
        <v>612</v>
      </c>
      <c r="B35" s="1402"/>
      <c r="C35" s="1402"/>
      <c r="D35" s="1402"/>
      <c r="E35" s="1402"/>
      <c r="F35" s="1402"/>
      <c r="G35" s="1403"/>
      <c r="H35" s="1404"/>
    </row>
    <row r="36" spans="1:8" s="1089" customFormat="1" ht="30" customHeight="1">
      <c r="A36" s="1099" t="s">
        <v>613</v>
      </c>
      <c r="B36" s="1402"/>
      <c r="C36" s="1402"/>
      <c r="D36" s="1402"/>
      <c r="E36" s="1402"/>
      <c r="F36" s="1402"/>
      <c r="G36" s="1403"/>
      <c r="H36" s="1404"/>
    </row>
    <row r="37" spans="1:8" s="1089" customFormat="1" ht="30" customHeight="1">
      <c r="A37" s="1099" t="s">
        <v>660</v>
      </c>
      <c r="B37" s="1402"/>
      <c r="C37" s="1402"/>
      <c r="D37" s="1402"/>
      <c r="E37" s="1402"/>
      <c r="F37" s="1402"/>
      <c r="G37" s="1403"/>
      <c r="H37" s="1404"/>
    </row>
    <row r="38" spans="1:8" s="1089" customFormat="1" ht="30" customHeight="1">
      <c r="A38" s="1099" t="s">
        <v>647</v>
      </c>
      <c r="B38" s="1402"/>
      <c r="C38" s="1402"/>
      <c r="D38" s="1402"/>
      <c r="E38" s="1402"/>
      <c r="F38" s="1402"/>
      <c r="G38" s="1403"/>
      <c r="H38" s="1404"/>
    </row>
    <row r="39" spans="1:8" s="1089" customFormat="1" ht="30" customHeight="1">
      <c r="A39" s="1099" t="s">
        <v>648</v>
      </c>
      <c r="B39" s="1402"/>
      <c r="C39" s="1402"/>
      <c r="D39" s="1402"/>
      <c r="E39" s="1402"/>
      <c r="F39" s="1402"/>
      <c r="G39" s="1403"/>
      <c r="H39" s="1404"/>
    </row>
    <row r="40" spans="1:8" s="1089" customFormat="1" ht="30" customHeight="1">
      <c r="A40" s="1099" t="s">
        <v>649</v>
      </c>
      <c r="B40" s="1402"/>
      <c r="C40" s="1402"/>
      <c r="D40" s="1402"/>
      <c r="E40" s="1402"/>
      <c r="F40" s="1402"/>
      <c r="G40" s="1403"/>
      <c r="H40" s="1404"/>
    </row>
    <row r="41" spans="1:8" s="1089" customFormat="1" ht="30" customHeight="1">
      <c r="A41" s="1099" t="s">
        <v>650</v>
      </c>
      <c r="B41" s="1402"/>
      <c r="C41" s="1402"/>
      <c r="D41" s="1402"/>
      <c r="E41" s="1402"/>
      <c r="F41" s="1402"/>
      <c r="G41" s="1403"/>
      <c r="H41" s="1404"/>
    </row>
    <row r="42" spans="1:8" s="1089" customFormat="1" ht="30" customHeight="1">
      <c r="A42" s="1099" t="s">
        <v>661</v>
      </c>
      <c r="B42" s="1402"/>
      <c r="C42" s="1402"/>
      <c r="D42" s="1402"/>
      <c r="E42" s="1402"/>
      <c r="F42" s="1402"/>
      <c r="G42" s="1403"/>
      <c r="H42" s="1404"/>
    </row>
    <row r="43" spans="1:8" s="1089" customFormat="1" ht="30" customHeight="1">
      <c r="A43" s="1099" t="s">
        <v>727</v>
      </c>
      <c r="B43" s="1402"/>
      <c r="C43" s="1402"/>
      <c r="D43" s="1402"/>
      <c r="E43" s="1402"/>
      <c r="F43" s="1402"/>
      <c r="G43" s="1403"/>
      <c r="H43" s="1404"/>
    </row>
    <row r="44" spans="1:8" s="1089" customFormat="1" ht="30" customHeight="1">
      <c r="A44" s="1099" t="s">
        <v>762</v>
      </c>
      <c r="B44" s="1402"/>
      <c r="C44" s="1402"/>
      <c r="D44" s="1402"/>
      <c r="E44" s="1402"/>
      <c r="F44" s="1402"/>
      <c r="G44" s="1403"/>
      <c r="H44" s="1404"/>
    </row>
    <row r="45" spans="1:8" s="1089" customFormat="1" ht="30" customHeight="1">
      <c r="A45" s="1099" t="s">
        <v>763</v>
      </c>
      <c r="B45" s="1402"/>
      <c r="C45" s="1402"/>
      <c r="D45" s="1402"/>
      <c r="E45" s="1402"/>
      <c r="F45" s="1402"/>
      <c r="G45" s="1403"/>
      <c r="H45" s="1404"/>
    </row>
    <row r="46" spans="1:8" s="1089" customFormat="1" ht="30" customHeight="1">
      <c r="A46" s="1099" t="s">
        <v>764</v>
      </c>
      <c r="B46" s="1402"/>
      <c r="C46" s="1402"/>
      <c r="D46" s="1402"/>
      <c r="E46" s="1402"/>
      <c r="F46" s="1402"/>
      <c r="G46" s="1403"/>
      <c r="H46" s="1404"/>
    </row>
    <row r="47" spans="1:8" s="1089" customFormat="1" ht="30" customHeight="1">
      <c r="A47" s="1099" t="s">
        <v>765</v>
      </c>
      <c r="B47" s="1402"/>
      <c r="C47" s="1402"/>
      <c r="D47" s="1402"/>
      <c r="E47" s="1402"/>
      <c r="F47" s="1402"/>
      <c r="G47" s="1403"/>
      <c r="H47" s="1404"/>
    </row>
    <row r="48" spans="1:8" s="1089" customFormat="1" ht="30" customHeight="1">
      <c r="A48" s="1099" t="s">
        <v>2435</v>
      </c>
      <c r="B48" s="1402"/>
      <c r="C48" s="1402"/>
      <c r="D48" s="1402"/>
      <c r="E48" s="1402"/>
      <c r="F48" s="1402"/>
      <c r="G48" s="1403"/>
      <c r="H48" s="1404"/>
    </row>
    <row r="49" spans="1:8" s="1089" customFormat="1" ht="30" customHeight="1">
      <c r="A49" s="1099" t="s">
        <v>2436</v>
      </c>
      <c r="B49" s="1405"/>
      <c r="C49" s="1405"/>
      <c r="D49" s="1405"/>
      <c r="E49" s="1405"/>
      <c r="F49" s="1405"/>
      <c r="G49" s="1406"/>
      <c r="H49" s="1407"/>
    </row>
    <row r="50" spans="1:8">
      <c r="A50" s="3034">
        <f>+A25+1</f>
        <v>81</v>
      </c>
      <c r="B50" s="3034"/>
      <c r="C50" s="3034"/>
      <c r="D50" s="3034"/>
      <c r="E50" s="3034"/>
      <c r="F50" s="3034"/>
      <c r="G50" s="3034"/>
      <c r="H50" s="3034"/>
    </row>
  </sheetData>
  <sheetProtection algorithmName="SHA-512" hashValue="ri6YUbWF6qSX6lGjtPNqdNn5H6iK8WabW9RiGnyG4s01ic7WWmuj4cnu46ohrPxS/3ACLxCW3Shya5RFD0qBVQ==" saltValue="HS4hxqx9LGeq3vZ0QVkzhw==" spinCount="100000" sheet="1" objects="1" scenarios="1"/>
  <mergeCells count="9">
    <mergeCell ref="A30:H30"/>
    <mergeCell ref="A31:H31"/>
    <mergeCell ref="A50:H50"/>
    <mergeCell ref="A3:H3"/>
    <mergeCell ref="A4:H4"/>
    <mergeCell ref="A5:H5"/>
    <mergeCell ref="A25:H25"/>
    <mergeCell ref="A28:H28"/>
    <mergeCell ref="A29:H29"/>
  </mergeCells>
  <printOptions horizontalCentered="1" verticalCentered="1"/>
  <pageMargins left="0.196850393700787" right="0.196850393700787" top="0.59055118110236204" bottom="0.59055118110236204" header="0.31496062992126" footer="0.31496062992126"/>
  <pageSetup scale="80"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Validation">
    <tabColor theme="0" tint="-0.14993743705557422"/>
  </sheetPr>
  <dimension ref="A1:L2547"/>
  <sheetViews>
    <sheetView zoomScale="90" zoomScaleNormal="90" workbookViewId="0">
      <selection activeCell="I136" sqref="I136"/>
    </sheetView>
  </sheetViews>
  <sheetFormatPr baseColWidth="10" defaultColWidth="11.42578125" defaultRowHeight="12.75"/>
  <cols>
    <col min="1" max="1" width="6" style="244" bestFit="1" customWidth="1"/>
    <col min="2" max="2" width="77.7109375" style="864" customWidth="1"/>
    <col min="3" max="3" width="94.28515625" style="247" hidden="1" customWidth="1"/>
    <col min="4" max="5" width="15.7109375" style="246" customWidth="1"/>
    <col min="6" max="6" width="10.7109375" style="247" customWidth="1"/>
    <col min="7" max="7" width="10.7109375" style="238" customWidth="1"/>
    <col min="8" max="9" width="55.42578125" style="245" customWidth="1"/>
    <col min="10" max="10" width="35.7109375" style="238" customWidth="1"/>
    <col min="11" max="16384" width="11.42578125" style="238"/>
  </cols>
  <sheetData>
    <row r="1" spans="1:12" ht="30.75" customHeight="1">
      <c r="A1" s="234" t="s">
        <v>1801</v>
      </c>
      <c r="B1" s="863" t="s">
        <v>79</v>
      </c>
      <c r="C1" s="235"/>
      <c r="D1" s="236" t="s">
        <v>1802</v>
      </c>
      <c r="E1" s="236" t="s">
        <v>1803</v>
      </c>
      <c r="F1" s="237" t="s">
        <v>1804</v>
      </c>
      <c r="G1" s="237" t="s">
        <v>1805</v>
      </c>
      <c r="H1" s="773" t="s">
        <v>1806</v>
      </c>
      <c r="I1" s="773" t="s">
        <v>1807</v>
      </c>
      <c r="K1" s="239"/>
      <c r="L1" s="240"/>
    </row>
    <row r="2" spans="1:12" ht="39.950000000000003" customHeight="1">
      <c r="A2" s="234">
        <v>1</v>
      </c>
      <c r="B2" s="705" t="s">
        <v>1808</v>
      </c>
      <c r="C2" s="241" t="s">
        <v>1808</v>
      </c>
      <c r="D2" s="704">
        <f>_P100199902</f>
        <v>0</v>
      </c>
      <c r="E2" s="704">
        <f>_P100299902</f>
        <v>0</v>
      </c>
      <c r="F2" s="242">
        <f>IF(D2=E2,0,1)</f>
        <v>0</v>
      </c>
      <c r="G2" s="243" t="s">
        <v>1941</v>
      </c>
      <c r="H2" s="774" t="s">
        <v>1942</v>
      </c>
      <c r="I2" s="775" t="s">
        <v>1943</v>
      </c>
      <c r="K2" s="239"/>
      <c r="L2" s="240"/>
    </row>
    <row r="3" spans="1:12" s="1677" customFormat="1" ht="31.5" customHeight="1">
      <c r="A3" s="1677" t="s">
        <v>2693</v>
      </c>
      <c r="B3" s="1678" t="s">
        <v>2694</v>
      </c>
      <c r="C3" s="1678" t="s">
        <v>1808</v>
      </c>
      <c r="D3" s="1679">
        <f>_P100199903</f>
        <v>0</v>
      </c>
      <c r="E3" s="1679">
        <f>_P100299903</f>
        <v>0</v>
      </c>
      <c r="F3" s="1680">
        <f>IF(D3=E3,0,1)</f>
        <v>0</v>
      </c>
      <c r="G3" s="1677" t="s">
        <v>1941</v>
      </c>
      <c r="H3" s="1681" t="s">
        <v>2695</v>
      </c>
      <c r="I3" s="1681" t="s">
        <v>2696</v>
      </c>
      <c r="J3" s="1682"/>
      <c r="K3" s="1682"/>
    </row>
    <row r="4" spans="1:12" ht="39.950000000000003" customHeight="1">
      <c r="A4" s="234">
        <v>2</v>
      </c>
      <c r="B4" s="705" t="s">
        <v>1809</v>
      </c>
      <c r="C4" s="241" t="s">
        <v>1809</v>
      </c>
      <c r="D4" s="704">
        <f>_P100100002</f>
        <v>0</v>
      </c>
      <c r="E4" s="704">
        <f>_P100039902</f>
        <v>0</v>
      </c>
      <c r="F4" s="242">
        <f>IF(D4=E4,0,1)</f>
        <v>0</v>
      </c>
      <c r="G4" s="243" t="s">
        <v>1941</v>
      </c>
      <c r="H4" s="774" t="s">
        <v>1944</v>
      </c>
      <c r="I4" s="775" t="s">
        <v>1945</v>
      </c>
    </row>
    <row r="5" spans="1:12" ht="39.950000000000003" customHeight="1">
      <c r="A5" s="234">
        <v>3</v>
      </c>
      <c r="B5" s="705" t="s">
        <v>2585</v>
      </c>
      <c r="C5" s="241" t="s">
        <v>1810</v>
      </c>
      <c r="D5" s="704">
        <f>_P100112001</f>
        <v>0</v>
      </c>
      <c r="E5" s="704">
        <f>+_P110001113+_P110002113+_P110003113+_P110001213+_P110002213+_P110003213+_P110021113+_P110022113+_P110023113+_P110021213+_P110022213+_P110023213+_P110041113+_P110042113+_P110043113</f>
        <v>0</v>
      </c>
      <c r="F5" s="242">
        <f t="shared" ref="F5:F71" si="0">IF(D5=E5,0,1)</f>
        <v>0</v>
      </c>
      <c r="G5" s="243" t="s">
        <v>1941</v>
      </c>
      <c r="H5" s="774" t="s">
        <v>1946</v>
      </c>
      <c r="I5" s="775" t="s">
        <v>1947</v>
      </c>
    </row>
    <row r="6" spans="1:12" ht="39.950000000000003" customHeight="1">
      <c r="A6" s="234">
        <v>4</v>
      </c>
      <c r="B6" s="705" t="s">
        <v>2584</v>
      </c>
      <c r="C6" s="241" t="s">
        <v>1811</v>
      </c>
      <c r="D6" s="704">
        <f>_P100113001</f>
        <v>0</v>
      </c>
      <c r="E6" s="704">
        <f>+_P110004113+_P110004213+_P110024113+_P110024213+_P110044113</f>
        <v>0</v>
      </c>
      <c r="F6" s="242">
        <f t="shared" si="0"/>
        <v>0</v>
      </c>
      <c r="G6" s="243" t="s">
        <v>1941</v>
      </c>
      <c r="H6" s="774" t="s">
        <v>1948</v>
      </c>
      <c r="I6" s="775" t="s">
        <v>1949</v>
      </c>
    </row>
    <row r="7" spans="1:12" ht="39.950000000000003" customHeight="1">
      <c r="A7" s="234">
        <v>5</v>
      </c>
      <c r="B7" s="705" t="s">
        <v>2532</v>
      </c>
      <c r="C7" s="241" t="s">
        <v>1812</v>
      </c>
      <c r="D7" s="704">
        <f>_P100114001</f>
        <v>0</v>
      </c>
      <c r="E7" s="704">
        <f>+_P110005113+_P110005213+_P110025113+_P110025213+_P110045113</f>
        <v>0</v>
      </c>
      <c r="F7" s="242">
        <f t="shared" si="0"/>
        <v>0</v>
      </c>
      <c r="G7" s="243" t="s">
        <v>1941</v>
      </c>
      <c r="H7" s="774" t="s">
        <v>1950</v>
      </c>
      <c r="I7" s="775" t="s">
        <v>1951</v>
      </c>
    </row>
    <row r="8" spans="1:12" ht="39.950000000000003" customHeight="1">
      <c r="A8" s="234">
        <v>6</v>
      </c>
      <c r="B8" s="705" t="s">
        <v>2586</v>
      </c>
      <c r="C8" s="241" t="s">
        <v>1813</v>
      </c>
      <c r="D8" s="704">
        <f>_P100115001</f>
        <v>0</v>
      </c>
      <c r="E8" s="704">
        <f>+_P110006113+_P110006213+_P110026113+_P110026213+_P110046113</f>
        <v>0</v>
      </c>
      <c r="F8" s="242">
        <f t="shared" si="0"/>
        <v>0</v>
      </c>
      <c r="G8" s="243" t="s">
        <v>1941</v>
      </c>
      <c r="H8" s="774" t="s">
        <v>1952</v>
      </c>
      <c r="I8" s="775" t="s">
        <v>1953</v>
      </c>
    </row>
    <row r="9" spans="1:12" ht="51">
      <c r="A9" s="234">
        <v>7</v>
      </c>
      <c r="B9" s="705" t="s">
        <v>2533</v>
      </c>
      <c r="C9" s="241" t="s">
        <v>1814</v>
      </c>
      <c r="D9" s="704">
        <f>_P100116001</f>
        <v>0</v>
      </c>
      <c r="E9" s="704">
        <f>+_P110007113+_P110008113+_P110009113+_P110010113+_P110007213+_P110008213+_P110009213+_P110010213+_P110027113+_P110028113+_P110029113+_P110030113+_P110027213+_P110028213+_P110029213+_P110030213+_P110047113+_P110048113+_P110049113+_P110050113</f>
        <v>0</v>
      </c>
      <c r="F9" s="242">
        <f t="shared" si="0"/>
        <v>0</v>
      </c>
      <c r="G9" s="243" t="s">
        <v>1941</v>
      </c>
      <c r="H9" s="774" t="s">
        <v>1954</v>
      </c>
      <c r="I9" s="775" t="s">
        <v>1955</v>
      </c>
    </row>
    <row r="10" spans="1:12" ht="39.950000000000003" customHeight="1">
      <c r="A10" s="234">
        <v>8</v>
      </c>
      <c r="B10" s="705" t="s">
        <v>2534</v>
      </c>
      <c r="C10" s="241" t="s">
        <v>1815</v>
      </c>
      <c r="D10" s="704">
        <f>_P100117001</f>
        <v>0</v>
      </c>
      <c r="E10" s="704">
        <f>+_P110011113+_P110011213+_P110031113+_P110031213+_P110051113</f>
        <v>0</v>
      </c>
      <c r="F10" s="242">
        <f t="shared" si="0"/>
        <v>0</v>
      </c>
      <c r="G10" s="243" t="s">
        <v>1941</v>
      </c>
      <c r="H10" s="774" t="s">
        <v>1956</v>
      </c>
      <c r="I10" s="775" t="s">
        <v>1957</v>
      </c>
    </row>
    <row r="11" spans="1:12" ht="39.950000000000003" customHeight="1">
      <c r="A11" s="234">
        <v>9</v>
      </c>
      <c r="B11" s="705" t="s">
        <v>2535</v>
      </c>
      <c r="C11" s="241" t="s">
        <v>1816</v>
      </c>
      <c r="D11" s="704">
        <f>_P100118001</f>
        <v>0</v>
      </c>
      <c r="E11" s="704">
        <f>+_P110012113+_P110012213+_P110032113+_P110032213+_P110052113</f>
        <v>0</v>
      </c>
      <c r="F11" s="242">
        <f t="shared" si="0"/>
        <v>0</v>
      </c>
      <c r="G11" s="243" t="s">
        <v>1941</v>
      </c>
      <c r="H11" s="774" t="s">
        <v>1958</v>
      </c>
      <c r="I11" s="775" t="s">
        <v>1959</v>
      </c>
    </row>
    <row r="12" spans="1:12" ht="39.950000000000003" customHeight="1">
      <c r="A12" s="234">
        <v>10</v>
      </c>
      <c r="B12" s="705" t="s">
        <v>1902</v>
      </c>
      <c r="C12" s="241" t="s">
        <v>1902</v>
      </c>
      <c r="D12" s="704">
        <f>_P100119002</f>
        <v>0</v>
      </c>
      <c r="E12" s="704">
        <f>_P119019902</f>
        <v>0</v>
      </c>
      <c r="F12" s="242">
        <f>IF(D12=E12,0,1)</f>
        <v>0</v>
      </c>
      <c r="G12" s="243" t="s">
        <v>1941</v>
      </c>
      <c r="H12" s="774" t="s">
        <v>1960</v>
      </c>
      <c r="I12" s="775" t="s">
        <v>1961</v>
      </c>
    </row>
    <row r="13" spans="1:12" ht="39.950000000000003" customHeight="1">
      <c r="A13" s="234">
        <v>11</v>
      </c>
      <c r="B13" s="705" t="s">
        <v>1817</v>
      </c>
      <c r="C13" s="241" t="s">
        <v>1817</v>
      </c>
      <c r="D13" s="704">
        <f>_P100161002</f>
        <v>0</v>
      </c>
      <c r="E13" s="704">
        <f>_P161069902</f>
        <v>0</v>
      </c>
      <c r="F13" s="242">
        <f>IF(D13=E13,0,1)</f>
        <v>0</v>
      </c>
      <c r="G13" s="243" t="s">
        <v>1941</v>
      </c>
      <c r="H13" s="774" t="s">
        <v>1962</v>
      </c>
      <c r="I13" s="775" t="s">
        <v>1963</v>
      </c>
    </row>
    <row r="14" spans="1:12" ht="39.950000000000003" customHeight="1">
      <c r="A14" s="234">
        <v>12</v>
      </c>
      <c r="B14" s="705" t="s">
        <v>1818</v>
      </c>
      <c r="C14" s="241" t="s">
        <v>1818</v>
      </c>
      <c r="D14" s="704">
        <f>_P100150002</f>
        <v>0</v>
      </c>
      <c r="E14" s="704">
        <f>_P150019906</f>
        <v>0</v>
      </c>
      <c r="F14" s="242">
        <f t="shared" si="0"/>
        <v>0</v>
      </c>
      <c r="G14" s="243" t="s">
        <v>1941</v>
      </c>
      <c r="H14" s="774" t="s">
        <v>1964</v>
      </c>
      <c r="I14" s="775" t="s">
        <v>1965</v>
      </c>
    </row>
    <row r="15" spans="1:12" ht="39.950000000000003" customHeight="1">
      <c r="A15" s="234">
        <v>13</v>
      </c>
      <c r="B15" s="705" t="s">
        <v>2671</v>
      </c>
      <c r="C15" s="241" t="s">
        <v>1819</v>
      </c>
      <c r="D15" s="704">
        <f>_P100162001</f>
        <v>0</v>
      </c>
      <c r="E15" s="704">
        <f>_P163019908+_P163049908</f>
        <v>0</v>
      </c>
      <c r="F15" s="242">
        <f t="shared" si="0"/>
        <v>0</v>
      </c>
      <c r="G15" s="243" t="s">
        <v>1941</v>
      </c>
      <c r="H15" s="774" t="s">
        <v>1966</v>
      </c>
      <c r="I15" s="775" t="s">
        <v>1967</v>
      </c>
    </row>
    <row r="16" spans="1:12" ht="39.950000000000003" customHeight="1">
      <c r="A16" s="234">
        <v>14</v>
      </c>
      <c r="B16" s="705" t="s">
        <v>2406</v>
      </c>
      <c r="C16" s="241" t="s">
        <v>1820</v>
      </c>
      <c r="D16" s="704">
        <f>_P100162501</f>
        <v>0</v>
      </c>
      <c r="E16" s="704">
        <f>_P162529910+_P162529926</f>
        <v>0</v>
      </c>
      <c r="F16" s="242">
        <f t="shared" si="0"/>
        <v>0</v>
      </c>
      <c r="G16" s="243" t="s">
        <v>1941</v>
      </c>
      <c r="H16" s="774" t="s">
        <v>1968</v>
      </c>
      <c r="I16" s="775" t="s">
        <v>1969</v>
      </c>
    </row>
    <row r="17" spans="1:9" ht="39.950000000000003" customHeight="1">
      <c r="A17" s="234">
        <v>15</v>
      </c>
      <c r="B17" s="705" t="s">
        <v>2672</v>
      </c>
      <c r="C17" s="241" t="s">
        <v>1821</v>
      </c>
      <c r="D17" s="704">
        <f>_P100163001</f>
        <v>0</v>
      </c>
      <c r="E17" s="704">
        <f>_P163029908+_P163059908</f>
        <v>0</v>
      </c>
      <c r="F17" s="242">
        <f t="shared" si="0"/>
        <v>0</v>
      </c>
      <c r="G17" s="243" t="s">
        <v>1941</v>
      </c>
      <c r="H17" s="774" t="s">
        <v>1970</v>
      </c>
      <c r="I17" s="775" t="s">
        <v>1971</v>
      </c>
    </row>
    <row r="18" spans="1:9" ht="39.950000000000003" customHeight="1">
      <c r="A18" s="234">
        <v>16</v>
      </c>
      <c r="B18" s="705" t="s">
        <v>1822</v>
      </c>
      <c r="C18" s="241" t="s">
        <v>1822</v>
      </c>
      <c r="D18" s="704">
        <f>_P100163501</f>
        <v>0</v>
      </c>
      <c r="E18" s="704">
        <f>_P163509907</f>
        <v>0</v>
      </c>
      <c r="F18" s="242">
        <f t="shared" si="0"/>
        <v>0</v>
      </c>
      <c r="G18" s="243" t="s">
        <v>1941</v>
      </c>
      <c r="H18" s="775" t="s">
        <v>1972</v>
      </c>
      <c r="I18" s="775" t="s">
        <v>1973</v>
      </c>
    </row>
    <row r="19" spans="1:9" ht="39.950000000000003" customHeight="1">
      <c r="A19" s="234">
        <v>17</v>
      </c>
      <c r="B19" s="705" t="s">
        <v>1823</v>
      </c>
      <c r="C19" s="241" t="s">
        <v>1823</v>
      </c>
      <c r="D19" s="704">
        <f>_P100164001</f>
        <v>0</v>
      </c>
      <c r="E19" s="704">
        <f>_P164029918</f>
        <v>0</v>
      </c>
      <c r="F19" s="242">
        <f t="shared" si="0"/>
        <v>0</v>
      </c>
      <c r="G19" s="243" t="s">
        <v>1941</v>
      </c>
      <c r="H19" s="775" t="s">
        <v>1974</v>
      </c>
      <c r="I19" s="775" t="s">
        <v>1975</v>
      </c>
    </row>
    <row r="20" spans="1:9" ht="39.950000000000003" customHeight="1">
      <c r="A20" s="234">
        <v>18</v>
      </c>
      <c r="B20" s="705" t="s">
        <v>1824</v>
      </c>
      <c r="C20" s="241" t="s">
        <v>1824</v>
      </c>
      <c r="D20" s="704">
        <f>_P100220002</f>
        <v>0</v>
      </c>
      <c r="E20" s="704">
        <f>_P161069903</f>
        <v>0</v>
      </c>
      <c r="F20" s="242">
        <f t="shared" si="0"/>
        <v>0</v>
      </c>
      <c r="G20" s="243" t="s">
        <v>1941</v>
      </c>
      <c r="H20" s="775" t="s">
        <v>1976</v>
      </c>
      <c r="I20" s="775" t="s">
        <v>1977</v>
      </c>
    </row>
    <row r="21" spans="1:9" ht="39.950000000000003" customHeight="1">
      <c r="A21" s="234">
        <v>19</v>
      </c>
      <c r="B21" s="705" t="s">
        <v>1825</v>
      </c>
      <c r="C21" s="241" t="s">
        <v>1825</v>
      </c>
      <c r="D21" s="704">
        <f>_P100269202</f>
        <v>0</v>
      </c>
      <c r="E21" s="704">
        <f>_P500539902</f>
        <v>0</v>
      </c>
      <c r="F21" s="242">
        <f t="shared" si="0"/>
        <v>0</v>
      </c>
      <c r="G21" s="243" t="s">
        <v>1941</v>
      </c>
      <c r="H21" s="775" t="s">
        <v>1978</v>
      </c>
      <c r="I21" s="775" t="s">
        <v>1979</v>
      </c>
    </row>
    <row r="22" spans="1:9" ht="39.950000000000003" customHeight="1">
      <c r="A22" s="234">
        <v>20</v>
      </c>
      <c r="B22" s="705" t="s">
        <v>1826</v>
      </c>
      <c r="C22" s="241" t="s">
        <v>1826</v>
      </c>
      <c r="D22" s="704">
        <f>_P100100002</f>
        <v>0</v>
      </c>
      <c r="E22" s="704">
        <f>_P405001014</f>
        <v>0</v>
      </c>
      <c r="F22" s="242">
        <f>IF(D22=E22,0,1)</f>
        <v>0</v>
      </c>
      <c r="G22" s="243" t="s">
        <v>1941</v>
      </c>
      <c r="H22" s="775" t="s">
        <v>1980</v>
      </c>
      <c r="I22" s="775" t="s">
        <v>1981</v>
      </c>
    </row>
    <row r="23" spans="1:9" ht="39.950000000000003" customHeight="1">
      <c r="A23" s="234">
        <v>21</v>
      </c>
      <c r="B23" s="705" t="s">
        <v>1827</v>
      </c>
      <c r="C23" s="241" t="s">
        <v>1827</v>
      </c>
      <c r="D23" s="704">
        <f>_P100119902</f>
        <v>0</v>
      </c>
      <c r="E23" s="704">
        <f>_P405002014</f>
        <v>0</v>
      </c>
      <c r="F23" s="242">
        <f t="shared" si="0"/>
        <v>0</v>
      </c>
      <c r="G23" s="243" t="s">
        <v>1941</v>
      </c>
      <c r="H23" s="775" t="s">
        <v>1982</v>
      </c>
      <c r="I23" s="775" t="s">
        <v>1983</v>
      </c>
    </row>
    <row r="24" spans="1:9" ht="39.950000000000003" customHeight="1">
      <c r="A24" s="234">
        <v>22</v>
      </c>
      <c r="B24" s="705" t="s">
        <v>1828</v>
      </c>
      <c r="C24" s="241" t="s">
        <v>1828</v>
      </c>
      <c r="D24" s="704">
        <f>_P100129902</f>
        <v>0</v>
      </c>
      <c r="E24" s="704">
        <f>_P405003014</f>
        <v>0</v>
      </c>
      <c r="F24" s="242">
        <f t="shared" si="0"/>
        <v>0</v>
      </c>
      <c r="G24" s="243" t="s">
        <v>1941</v>
      </c>
      <c r="H24" s="775" t="s">
        <v>1984</v>
      </c>
      <c r="I24" s="775" t="s">
        <v>1985</v>
      </c>
    </row>
    <row r="25" spans="1:9" ht="39.950000000000003" customHeight="1">
      <c r="A25" s="234">
        <v>23</v>
      </c>
      <c r="B25" s="705" t="s">
        <v>1923</v>
      </c>
      <c r="C25" s="241" t="s">
        <v>1923</v>
      </c>
      <c r="D25" s="704">
        <f>_P405004014</f>
        <v>0</v>
      </c>
      <c r="E25" s="704">
        <f>_P100149902+_P100150002</f>
        <v>0</v>
      </c>
      <c r="F25" s="242">
        <f t="shared" si="0"/>
        <v>0</v>
      </c>
      <c r="G25" s="243" t="s">
        <v>1941</v>
      </c>
      <c r="H25" s="775" t="s">
        <v>1986</v>
      </c>
      <c r="I25" s="775" t="s">
        <v>1987</v>
      </c>
    </row>
    <row r="26" spans="1:9" ht="39.950000000000003" customHeight="1">
      <c r="A26" s="234">
        <v>24</v>
      </c>
      <c r="B26" s="705" t="s">
        <v>1829</v>
      </c>
      <c r="C26" s="241" t="s">
        <v>1829</v>
      </c>
      <c r="D26" s="704">
        <f>_P100161002</f>
        <v>0</v>
      </c>
      <c r="E26" s="704">
        <f>_P405005014</f>
        <v>0</v>
      </c>
      <c r="F26" s="242">
        <f t="shared" si="0"/>
        <v>0</v>
      </c>
      <c r="G26" s="243" t="s">
        <v>1941</v>
      </c>
      <c r="H26" s="775" t="s">
        <v>1988</v>
      </c>
      <c r="I26" s="775" t="s">
        <v>1989</v>
      </c>
    </row>
    <row r="27" spans="1:9" ht="39.950000000000003" customHeight="1">
      <c r="A27" s="234">
        <v>25</v>
      </c>
      <c r="B27" s="705" t="s">
        <v>1924</v>
      </c>
      <c r="C27" s="241" t="s">
        <v>1924</v>
      </c>
      <c r="D27" s="704">
        <f>_P405006014</f>
        <v>0</v>
      </c>
      <c r="E27" s="704">
        <f>_P100162902+_P100169902+_P100119002+_P100170002</f>
        <v>0</v>
      </c>
      <c r="F27" s="242">
        <f t="shared" si="0"/>
        <v>0</v>
      </c>
      <c r="G27" s="243" t="s">
        <v>1941</v>
      </c>
      <c r="H27" s="775" t="s">
        <v>1990</v>
      </c>
      <c r="I27" s="775" t="s">
        <v>1991</v>
      </c>
    </row>
    <row r="28" spans="1:9" ht="39.950000000000003" customHeight="1">
      <c r="A28" s="234">
        <v>26</v>
      </c>
      <c r="B28" s="705" t="s">
        <v>1830</v>
      </c>
      <c r="C28" s="241" t="s">
        <v>1830</v>
      </c>
      <c r="D28" s="704">
        <f>_P100209902</f>
        <v>0</v>
      </c>
      <c r="E28" s="704">
        <f>_P405015014</f>
        <v>0</v>
      </c>
      <c r="F28" s="242">
        <f t="shared" si="0"/>
        <v>0</v>
      </c>
      <c r="G28" s="243" t="s">
        <v>1941</v>
      </c>
      <c r="H28" s="775" t="s">
        <v>1992</v>
      </c>
      <c r="I28" s="775" t="s">
        <v>1993</v>
      </c>
    </row>
    <row r="29" spans="1:9" ht="39.950000000000003" customHeight="1">
      <c r="A29" s="234">
        <v>27</v>
      </c>
      <c r="B29" s="705" t="s">
        <v>1831</v>
      </c>
      <c r="C29" s="241" t="s">
        <v>1831</v>
      </c>
      <c r="D29" s="704">
        <f>_P100219902</f>
        <v>0</v>
      </c>
      <c r="E29" s="704">
        <f>_P405016014</f>
        <v>0</v>
      </c>
      <c r="F29" s="242">
        <f t="shared" si="0"/>
        <v>0</v>
      </c>
      <c r="G29" s="243" t="s">
        <v>1941</v>
      </c>
      <c r="H29" s="775" t="s">
        <v>1994</v>
      </c>
      <c r="I29" s="775" t="s">
        <v>1995</v>
      </c>
    </row>
    <row r="30" spans="1:9" ht="39.950000000000003" customHeight="1">
      <c r="A30" s="234">
        <v>28</v>
      </c>
      <c r="B30" s="705" t="s">
        <v>1832</v>
      </c>
      <c r="C30" s="241" t="s">
        <v>1832</v>
      </c>
      <c r="D30" s="704">
        <f>_P100220002</f>
        <v>0</v>
      </c>
      <c r="E30" s="704">
        <f>_P405017014</f>
        <v>0</v>
      </c>
      <c r="F30" s="242">
        <f t="shared" si="0"/>
        <v>0</v>
      </c>
      <c r="G30" s="243" t="s">
        <v>1941</v>
      </c>
      <c r="H30" s="775" t="s">
        <v>1996</v>
      </c>
      <c r="I30" s="775" t="s">
        <v>1997</v>
      </c>
    </row>
    <row r="31" spans="1:9" ht="39.950000000000003" customHeight="1">
      <c r="A31" s="234">
        <v>29</v>
      </c>
      <c r="B31" s="705" t="s">
        <v>1833</v>
      </c>
      <c r="C31" s="241" t="s">
        <v>1833</v>
      </c>
      <c r="D31" s="704">
        <f>_P100240002</f>
        <v>0</v>
      </c>
      <c r="E31" s="704">
        <f>_P405018014</f>
        <v>0</v>
      </c>
      <c r="F31" s="242">
        <f t="shared" si="0"/>
        <v>0</v>
      </c>
      <c r="G31" s="243" t="s">
        <v>1941</v>
      </c>
      <c r="H31" s="775" t="s">
        <v>1998</v>
      </c>
      <c r="I31" s="775" t="s">
        <v>1999</v>
      </c>
    </row>
    <row r="32" spans="1:9" ht="39.950000000000003" customHeight="1">
      <c r="A32" s="234">
        <v>30</v>
      </c>
      <c r="B32" s="705" t="s">
        <v>1925</v>
      </c>
      <c r="C32" s="241" t="s">
        <v>1925</v>
      </c>
      <c r="D32" s="704">
        <f>_P405019014</f>
        <v>0</v>
      </c>
      <c r="E32" s="704">
        <f>_P100233902+_P100239902+_P100252002+_P100253002</f>
        <v>0</v>
      </c>
      <c r="F32" s="242">
        <f t="shared" si="0"/>
        <v>0</v>
      </c>
      <c r="G32" s="243" t="s">
        <v>1941</v>
      </c>
      <c r="H32" s="775" t="s">
        <v>2000</v>
      </c>
      <c r="I32" s="775" t="s">
        <v>2001</v>
      </c>
    </row>
    <row r="33" spans="1:9" ht="39.950000000000003" customHeight="1">
      <c r="A33" s="234">
        <v>31</v>
      </c>
      <c r="B33" s="705" t="s">
        <v>1834</v>
      </c>
      <c r="C33" s="241" t="s">
        <v>1834</v>
      </c>
      <c r="D33" s="704">
        <f>_P100289902</f>
        <v>0</v>
      </c>
      <c r="E33" s="704">
        <f>_P405020014</f>
        <v>0</v>
      </c>
      <c r="F33" s="242">
        <f t="shared" si="0"/>
        <v>0</v>
      </c>
      <c r="G33" s="243" t="s">
        <v>1941</v>
      </c>
      <c r="H33" s="775" t="s">
        <v>2002</v>
      </c>
      <c r="I33" s="775" t="s">
        <v>2003</v>
      </c>
    </row>
    <row r="34" spans="1:9" ht="39.950000000000003" customHeight="1">
      <c r="A34" s="234">
        <v>32</v>
      </c>
      <c r="B34" s="705" t="s">
        <v>2471</v>
      </c>
      <c r="C34" s="241" t="s">
        <v>1835</v>
      </c>
      <c r="D34" s="704">
        <f>_P100268002+_P100269202</f>
        <v>0</v>
      </c>
      <c r="E34" s="704">
        <f>_P268039904+_P268049904</f>
        <v>0</v>
      </c>
      <c r="F34" s="242">
        <f t="shared" si="0"/>
        <v>0</v>
      </c>
      <c r="G34" s="243" t="s">
        <v>1941</v>
      </c>
      <c r="H34" s="775" t="s">
        <v>2004</v>
      </c>
      <c r="I34" s="775" t="s">
        <v>2005</v>
      </c>
    </row>
    <row r="35" spans="1:9" ht="39.950000000000003" customHeight="1">
      <c r="A35" s="234">
        <v>33</v>
      </c>
      <c r="B35" s="705" t="s">
        <v>1836</v>
      </c>
      <c r="C35" s="241" t="s">
        <v>1836</v>
      </c>
      <c r="D35" s="704">
        <f>_P300376501</f>
        <v>0</v>
      </c>
      <c r="E35" s="704">
        <f>_P376539902</f>
        <v>0</v>
      </c>
      <c r="F35" s="242">
        <f t="shared" si="0"/>
        <v>0</v>
      </c>
      <c r="G35" s="243" t="s">
        <v>1941</v>
      </c>
      <c r="H35" s="775" t="s">
        <v>2006</v>
      </c>
      <c r="I35" s="775" t="s">
        <v>2007</v>
      </c>
    </row>
    <row r="36" spans="1:9" ht="39.950000000000003" customHeight="1">
      <c r="A36" s="234">
        <v>34</v>
      </c>
      <c r="B36" s="705" t="s">
        <v>1837</v>
      </c>
      <c r="C36" s="241" t="s">
        <v>1837</v>
      </c>
      <c r="D36" s="704">
        <f>_P400499902</f>
        <v>0</v>
      </c>
      <c r="E36" s="704">
        <f>_P500524011</f>
        <v>0</v>
      </c>
      <c r="F36" s="242">
        <f t="shared" si="0"/>
        <v>0</v>
      </c>
      <c r="G36" s="243" t="s">
        <v>1941</v>
      </c>
      <c r="H36" s="775" t="s">
        <v>2008</v>
      </c>
      <c r="I36" s="775" t="s">
        <v>2009</v>
      </c>
    </row>
    <row r="37" spans="1:9" s="1677" customFormat="1" ht="31.5" customHeight="1">
      <c r="A37" s="1683" t="s">
        <v>2697</v>
      </c>
      <c r="B37" s="1684" t="s">
        <v>2698</v>
      </c>
      <c r="C37" s="1684" t="s">
        <v>1837</v>
      </c>
      <c r="D37" s="1685">
        <f>_P400499903</f>
        <v>0</v>
      </c>
      <c r="E37" s="1685">
        <f>_P500504011</f>
        <v>0</v>
      </c>
      <c r="F37" s="1686">
        <f t="shared" si="0"/>
        <v>0</v>
      </c>
      <c r="G37" s="1687" t="s">
        <v>1941</v>
      </c>
      <c r="H37" s="1688" t="s">
        <v>2699</v>
      </c>
      <c r="I37" s="1688" t="s">
        <v>2700</v>
      </c>
    </row>
    <row r="38" spans="1:9" ht="39.950000000000003" customHeight="1">
      <c r="A38" s="234">
        <v>35</v>
      </c>
      <c r="B38" s="705" t="s">
        <v>1838</v>
      </c>
      <c r="C38" s="241" t="s">
        <v>1838</v>
      </c>
      <c r="D38" s="704">
        <f>_P500539911</f>
        <v>0</v>
      </c>
      <c r="E38" s="704">
        <f>_P100289902</f>
        <v>0</v>
      </c>
      <c r="F38" s="242">
        <f t="shared" si="0"/>
        <v>0</v>
      </c>
      <c r="G38" s="243" t="s">
        <v>1941</v>
      </c>
      <c r="H38" s="775" t="s">
        <v>2010</v>
      </c>
      <c r="I38" s="775" t="s">
        <v>2011</v>
      </c>
    </row>
    <row r="39" spans="1:9" s="1677" customFormat="1" ht="31.5" customHeight="1">
      <c r="A39" s="1683" t="s">
        <v>2701</v>
      </c>
      <c r="B39" s="1684" t="s">
        <v>2702</v>
      </c>
      <c r="C39" s="1684" t="s">
        <v>1838</v>
      </c>
      <c r="D39" s="1685">
        <f>_P500519911</f>
        <v>0</v>
      </c>
      <c r="E39" s="1685">
        <f>_P100289903</f>
        <v>0</v>
      </c>
      <c r="F39" s="1686">
        <f t="shared" si="0"/>
        <v>0</v>
      </c>
      <c r="G39" s="1687" t="s">
        <v>1941</v>
      </c>
      <c r="H39" s="1688" t="s">
        <v>2703</v>
      </c>
      <c r="I39" s="1688" t="s">
        <v>2704</v>
      </c>
    </row>
    <row r="40" spans="1:9" ht="39.950000000000003" customHeight="1">
      <c r="A40" s="234">
        <v>36</v>
      </c>
      <c r="B40" s="705" t="s">
        <v>2472</v>
      </c>
      <c r="C40" s="241" t="s">
        <v>1839</v>
      </c>
      <c r="D40" s="704">
        <f>_P500539901+_P500539902</f>
        <v>0</v>
      </c>
      <c r="E40" s="704">
        <f>_P268039904+_P268049904</f>
        <v>0</v>
      </c>
      <c r="F40" s="242">
        <f t="shared" si="0"/>
        <v>0</v>
      </c>
      <c r="G40" s="243" t="s">
        <v>1941</v>
      </c>
      <c r="H40" s="775" t="s">
        <v>2012</v>
      </c>
      <c r="I40" s="775" t="s">
        <v>2013</v>
      </c>
    </row>
    <row r="41" spans="1:9" ht="39.950000000000003" customHeight="1">
      <c r="A41" s="234">
        <v>37</v>
      </c>
      <c r="B41" s="705" t="s">
        <v>2718</v>
      </c>
      <c r="C41" s="241" t="s">
        <v>1840</v>
      </c>
      <c r="D41" s="704">
        <f>_P500524004</f>
        <v>0</v>
      </c>
      <c r="E41" s="704">
        <f>_P300399001</f>
        <v>0</v>
      </c>
      <c r="F41" s="242">
        <f t="shared" si="0"/>
        <v>0</v>
      </c>
      <c r="G41" s="243" t="s">
        <v>1941</v>
      </c>
      <c r="H41" s="775" t="s">
        <v>2014</v>
      </c>
      <c r="I41" s="775" t="s">
        <v>2015</v>
      </c>
    </row>
    <row r="42" spans="1:9" s="1677" customFormat="1" ht="31.5" customHeight="1">
      <c r="A42" s="1683" t="s">
        <v>2705</v>
      </c>
      <c r="B42" s="1684" t="s">
        <v>2706</v>
      </c>
      <c r="C42" s="1684" t="s">
        <v>1840</v>
      </c>
      <c r="D42" s="1685">
        <f>_P500504004</f>
        <v>0</v>
      </c>
      <c r="E42" s="1689">
        <f>_P300399003</f>
        <v>0</v>
      </c>
      <c r="F42" s="1686">
        <f t="shared" si="0"/>
        <v>0</v>
      </c>
      <c r="G42" s="1687" t="s">
        <v>1941</v>
      </c>
      <c r="H42" s="1688" t="s">
        <v>2707</v>
      </c>
      <c r="I42" s="1688" t="s">
        <v>2708</v>
      </c>
    </row>
    <row r="43" spans="1:9" ht="39.950000000000003" customHeight="1">
      <c r="A43" s="234">
        <v>38</v>
      </c>
      <c r="B43" s="705" t="s">
        <v>1841</v>
      </c>
      <c r="C43" s="241" t="s">
        <v>1841</v>
      </c>
      <c r="D43" s="704">
        <f>_P500524008</f>
        <v>0</v>
      </c>
      <c r="E43" s="704">
        <f>_P400460002</f>
        <v>0</v>
      </c>
      <c r="F43" s="242">
        <f t="shared" si="0"/>
        <v>0</v>
      </c>
      <c r="G43" s="243" t="s">
        <v>1941</v>
      </c>
      <c r="H43" s="775" t="s">
        <v>2016</v>
      </c>
      <c r="I43" s="775" t="s">
        <v>2017</v>
      </c>
    </row>
    <row r="44" spans="1:9" s="1677" customFormat="1" ht="31.5" customHeight="1">
      <c r="A44" s="1683" t="s">
        <v>2709</v>
      </c>
      <c r="B44" s="1684" t="s">
        <v>2710</v>
      </c>
      <c r="C44" s="1684" t="s">
        <v>1841</v>
      </c>
      <c r="D44" s="1685">
        <f>_P500504008</f>
        <v>0</v>
      </c>
      <c r="E44" s="1685">
        <f>_P400460003</f>
        <v>0</v>
      </c>
      <c r="F44" s="1686">
        <f t="shared" si="0"/>
        <v>0</v>
      </c>
      <c r="G44" s="1687" t="s">
        <v>1941</v>
      </c>
      <c r="H44" s="1688" t="s">
        <v>2711</v>
      </c>
      <c r="I44" s="1688" t="s">
        <v>2712</v>
      </c>
    </row>
    <row r="45" spans="1:9" ht="39.75" customHeight="1">
      <c r="A45" s="234">
        <v>39</v>
      </c>
      <c r="B45" s="772" t="s">
        <v>2572</v>
      </c>
      <c r="C45" s="771" t="s">
        <v>1903</v>
      </c>
      <c r="D45" s="704">
        <f>+_P110001113+_P110001213+_P110021113+_P110021213+_P110041113</f>
        <v>0</v>
      </c>
      <c r="E45" s="704">
        <f>_P1100.101006+_P1100.121013</f>
        <v>0</v>
      </c>
      <c r="F45" s="242">
        <f t="shared" si="0"/>
        <v>0</v>
      </c>
      <c r="G45" s="243" t="s">
        <v>1941</v>
      </c>
      <c r="H45" s="775" t="s">
        <v>2018</v>
      </c>
      <c r="I45" s="775" t="s">
        <v>2019</v>
      </c>
    </row>
    <row r="46" spans="1:9" ht="39.950000000000003" customHeight="1">
      <c r="A46" s="234">
        <v>40</v>
      </c>
      <c r="B46" s="772" t="s">
        <v>2536</v>
      </c>
      <c r="C46" s="771" t="s">
        <v>1904</v>
      </c>
      <c r="D46" s="704">
        <f>+_P110002113+_P110002213+_P110022113+_P110022213+_P110042113</f>
        <v>0</v>
      </c>
      <c r="E46" s="704">
        <f>_P1100.102006+_P1100.122013</f>
        <v>0</v>
      </c>
      <c r="F46" s="242">
        <f t="shared" si="0"/>
        <v>0</v>
      </c>
      <c r="G46" s="243" t="s">
        <v>1941</v>
      </c>
      <c r="H46" s="775" t="s">
        <v>2020</v>
      </c>
      <c r="I46" s="775" t="s">
        <v>2021</v>
      </c>
    </row>
    <row r="47" spans="1:9" ht="39.950000000000003" customHeight="1">
      <c r="A47" s="234">
        <v>41</v>
      </c>
      <c r="B47" s="772" t="s">
        <v>2537</v>
      </c>
      <c r="C47" s="771" t="s">
        <v>1905</v>
      </c>
      <c r="D47" s="704">
        <f>+_P110003113+_P110003213+_P110023113+_P110023213+_P110043113</f>
        <v>0</v>
      </c>
      <c r="E47" s="704">
        <f>_P1100.103006+_P1100.123013</f>
        <v>0</v>
      </c>
      <c r="F47" s="242">
        <f t="shared" si="0"/>
        <v>0</v>
      </c>
      <c r="G47" s="243" t="s">
        <v>1941</v>
      </c>
      <c r="H47" s="775" t="s">
        <v>2022</v>
      </c>
      <c r="I47" s="775" t="s">
        <v>2023</v>
      </c>
    </row>
    <row r="48" spans="1:9" ht="39.950000000000003" customHeight="1">
      <c r="A48" s="234">
        <v>42</v>
      </c>
      <c r="B48" s="772" t="s">
        <v>2538</v>
      </c>
      <c r="C48" s="771" t="s">
        <v>1906</v>
      </c>
      <c r="D48" s="704">
        <f>+_P110004113+_P110004213+_P110024113+_P110024213+_P110044113</f>
        <v>0</v>
      </c>
      <c r="E48" s="704">
        <f>_P1100.104006+_P1100.124013</f>
        <v>0</v>
      </c>
      <c r="F48" s="242">
        <f t="shared" si="0"/>
        <v>0</v>
      </c>
      <c r="G48" s="243" t="s">
        <v>1941</v>
      </c>
      <c r="H48" s="775" t="s">
        <v>2024</v>
      </c>
      <c r="I48" s="775" t="s">
        <v>2025</v>
      </c>
    </row>
    <row r="49" spans="1:9" ht="39.950000000000003" customHeight="1">
      <c r="A49" s="234">
        <v>43</v>
      </c>
      <c r="B49" s="772" t="s">
        <v>2539</v>
      </c>
      <c r="C49" s="771" t="s">
        <v>1907</v>
      </c>
      <c r="D49" s="704">
        <f>+_P110005113+_P110005213+_P110025113+_P110025213+_P110045113</f>
        <v>0</v>
      </c>
      <c r="E49" s="704">
        <f>_P1100.105006+_P1100.125013</f>
        <v>0</v>
      </c>
      <c r="F49" s="242">
        <f t="shared" si="0"/>
        <v>0</v>
      </c>
      <c r="G49" s="243" t="s">
        <v>1941</v>
      </c>
      <c r="H49" s="775" t="s">
        <v>2026</v>
      </c>
      <c r="I49" s="775" t="s">
        <v>2027</v>
      </c>
    </row>
    <row r="50" spans="1:9" ht="39.950000000000003" customHeight="1">
      <c r="A50" s="234">
        <v>44</v>
      </c>
      <c r="B50" s="772" t="s">
        <v>2540</v>
      </c>
      <c r="C50" s="771" t="s">
        <v>1908</v>
      </c>
      <c r="D50" s="704">
        <f>+_P110006113+_P110006213+_P110026113+_P110026213+_P110046113</f>
        <v>0</v>
      </c>
      <c r="E50" s="704">
        <f>_P1100.106006+_P1100.126013</f>
        <v>0</v>
      </c>
      <c r="F50" s="242">
        <f t="shared" si="0"/>
        <v>0</v>
      </c>
      <c r="G50" s="243" t="s">
        <v>1941</v>
      </c>
      <c r="H50" s="775" t="s">
        <v>2028</v>
      </c>
      <c r="I50" s="775" t="s">
        <v>2029</v>
      </c>
    </row>
    <row r="51" spans="1:9" ht="39.950000000000003" customHeight="1">
      <c r="A51" s="234">
        <v>45</v>
      </c>
      <c r="B51" s="772" t="s">
        <v>2541</v>
      </c>
      <c r="C51" s="771" t="s">
        <v>1909</v>
      </c>
      <c r="D51" s="704">
        <f>+_P110007113+_P110007213+_P110027113+_P110027213+_P110047113</f>
        <v>0</v>
      </c>
      <c r="E51" s="704">
        <f>_P1100.107006+_P1100.127013</f>
        <v>0</v>
      </c>
      <c r="F51" s="242">
        <f t="shared" si="0"/>
        <v>0</v>
      </c>
      <c r="G51" s="243" t="s">
        <v>1941</v>
      </c>
      <c r="H51" s="775" t="s">
        <v>2030</v>
      </c>
      <c r="I51" s="775" t="s">
        <v>2031</v>
      </c>
    </row>
    <row r="52" spans="1:9" ht="39.950000000000003" customHeight="1">
      <c r="A52" s="234">
        <v>46</v>
      </c>
      <c r="B52" s="772" t="s">
        <v>2542</v>
      </c>
      <c r="C52" s="771" t="s">
        <v>1910</v>
      </c>
      <c r="D52" s="704">
        <f>+_P110008113+_P110008213+_P110030113+_P110026213+_P110048113</f>
        <v>0</v>
      </c>
      <c r="E52" s="704">
        <f>_P1100.108006+_P1100.128013</f>
        <v>0</v>
      </c>
      <c r="F52" s="242">
        <f t="shared" si="0"/>
        <v>0</v>
      </c>
      <c r="G52" s="243" t="s">
        <v>1941</v>
      </c>
      <c r="H52" s="775" t="s">
        <v>2032</v>
      </c>
      <c r="I52" s="775" t="s">
        <v>2033</v>
      </c>
    </row>
    <row r="53" spans="1:9" ht="39.950000000000003" customHeight="1">
      <c r="A53" s="234">
        <v>47</v>
      </c>
      <c r="B53" s="772" t="s">
        <v>2543</v>
      </c>
      <c r="C53" s="771" t="s">
        <v>1911</v>
      </c>
      <c r="D53" s="704">
        <f>+_P110009113+_P110009213+_P110029113+_P110029213+_P110049113</f>
        <v>0</v>
      </c>
      <c r="E53" s="704">
        <f>_P1100.109006+_P1100.129013</f>
        <v>0</v>
      </c>
      <c r="F53" s="242">
        <f t="shared" si="0"/>
        <v>0</v>
      </c>
      <c r="G53" s="243" t="s">
        <v>1941</v>
      </c>
      <c r="H53" s="775" t="s">
        <v>2034</v>
      </c>
      <c r="I53" s="775" t="s">
        <v>2035</v>
      </c>
    </row>
    <row r="54" spans="1:9" ht="39.950000000000003" customHeight="1">
      <c r="A54" s="234">
        <v>48</v>
      </c>
      <c r="B54" s="772" t="s">
        <v>2544</v>
      </c>
      <c r="C54" s="771" t="s">
        <v>1912</v>
      </c>
      <c r="D54" s="704">
        <f>+_P110010113+_P110010213+_P110030113+_P110030213+_P110050113</f>
        <v>0</v>
      </c>
      <c r="E54" s="704">
        <f>_P1100.110006+_P1100.130013</f>
        <v>0</v>
      </c>
      <c r="F54" s="242">
        <f t="shared" si="0"/>
        <v>0</v>
      </c>
      <c r="G54" s="243" t="s">
        <v>1941</v>
      </c>
      <c r="H54" s="775" t="s">
        <v>2036</v>
      </c>
      <c r="I54" s="775" t="s">
        <v>2037</v>
      </c>
    </row>
    <row r="55" spans="1:9" ht="39.950000000000003" customHeight="1">
      <c r="A55" s="234">
        <v>49</v>
      </c>
      <c r="B55" s="772" t="s">
        <v>2545</v>
      </c>
      <c r="C55" s="771" t="s">
        <v>1913</v>
      </c>
      <c r="D55" s="704">
        <f>+_P110011113+_P110011213+_P110031113+_P110031213+_P110051113</f>
        <v>0</v>
      </c>
      <c r="E55" s="704">
        <f>_P1100.111006+_P1100.131013</f>
        <v>0</v>
      </c>
      <c r="F55" s="242">
        <f t="shared" si="0"/>
        <v>0</v>
      </c>
      <c r="G55" s="243" t="s">
        <v>1941</v>
      </c>
      <c r="H55" s="775" t="s">
        <v>2038</v>
      </c>
      <c r="I55" s="775" t="s">
        <v>2039</v>
      </c>
    </row>
    <row r="56" spans="1:9" ht="39.950000000000003" customHeight="1">
      <c r="A56" s="234">
        <v>50</v>
      </c>
      <c r="B56" s="772" t="s">
        <v>2546</v>
      </c>
      <c r="C56" s="771" t="s">
        <v>1914</v>
      </c>
      <c r="D56" s="704">
        <f>+_P110012113+_P110012213+_P110032113+_P110032213+_P110052113</f>
        <v>0</v>
      </c>
      <c r="E56" s="704">
        <f>_P1100.112006+_P1100.132013</f>
        <v>0</v>
      </c>
      <c r="F56" s="242">
        <f t="shared" si="0"/>
        <v>0</v>
      </c>
      <c r="G56" s="243" t="s">
        <v>1941</v>
      </c>
      <c r="H56" s="775" t="s">
        <v>2040</v>
      </c>
      <c r="I56" s="775" t="s">
        <v>2041</v>
      </c>
    </row>
    <row r="57" spans="1:9" ht="35.25" customHeight="1">
      <c r="A57" s="234">
        <v>51</v>
      </c>
      <c r="B57" s="772" t="s">
        <v>2571</v>
      </c>
      <c r="C57" s="241" t="s">
        <v>1926</v>
      </c>
      <c r="D57" s="704">
        <f>+_P110001114+_P110001214+_P110021114+_P110021214+_P110041114</f>
        <v>0</v>
      </c>
      <c r="E57" s="704">
        <f>+_P1100.401014</f>
        <v>0</v>
      </c>
      <c r="F57" s="242">
        <f t="shared" si="0"/>
        <v>0</v>
      </c>
      <c r="G57" s="243" t="s">
        <v>1941</v>
      </c>
      <c r="H57" s="775" t="s">
        <v>2547</v>
      </c>
      <c r="I57" s="775" t="s">
        <v>2548</v>
      </c>
    </row>
    <row r="58" spans="1:9" ht="39.950000000000003" customHeight="1">
      <c r="A58" s="234">
        <v>52</v>
      </c>
      <c r="B58" s="705" t="s">
        <v>2687</v>
      </c>
      <c r="C58" s="241" t="s">
        <v>1927</v>
      </c>
      <c r="D58" s="704">
        <f>+_P110002114+_P110002214+_P110022114+_P110022214+_P110042114</f>
        <v>0</v>
      </c>
      <c r="E58" s="704">
        <f>_P1100.402014</f>
        <v>0</v>
      </c>
      <c r="F58" s="242">
        <f t="shared" si="0"/>
        <v>0</v>
      </c>
      <c r="G58" s="243" t="s">
        <v>1941</v>
      </c>
      <c r="H58" s="775" t="s">
        <v>2549</v>
      </c>
      <c r="I58" s="775" t="s">
        <v>2550</v>
      </c>
    </row>
    <row r="59" spans="1:9" ht="39.950000000000003" customHeight="1">
      <c r="A59" s="234">
        <v>53</v>
      </c>
      <c r="B59" s="772" t="s">
        <v>2574</v>
      </c>
      <c r="C59" s="241" t="s">
        <v>1928</v>
      </c>
      <c r="D59" s="704">
        <f>+_P110003114+_P110003214+_P110023114+_P110023214+_P110043114</f>
        <v>0</v>
      </c>
      <c r="E59" s="704">
        <f>+_P1100.403014</f>
        <v>0</v>
      </c>
      <c r="F59" s="242">
        <f t="shared" si="0"/>
        <v>0</v>
      </c>
      <c r="G59" s="243" t="s">
        <v>1941</v>
      </c>
      <c r="H59" s="775" t="s">
        <v>2551</v>
      </c>
      <c r="I59" s="775" t="s">
        <v>2552</v>
      </c>
    </row>
    <row r="60" spans="1:9" ht="39.950000000000003" customHeight="1">
      <c r="A60" s="234">
        <v>54</v>
      </c>
      <c r="B60" s="772" t="s">
        <v>2573</v>
      </c>
      <c r="C60" s="241" t="s">
        <v>1929</v>
      </c>
      <c r="D60" s="704">
        <f>+_P110004114+_P110004214+_P110024114+_P110024214+_P110044114</f>
        <v>0</v>
      </c>
      <c r="E60" s="704">
        <f>+_P1100.404014</f>
        <v>0</v>
      </c>
      <c r="F60" s="242">
        <f t="shared" si="0"/>
        <v>0</v>
      </c>
      <c r="G60" s="243" t="s">
        <v>1941</v>
      </c>
      <c r="H60" s="775" t="s">
        <v>2553</v>
      </c>
      <c r="I60" s="775" t="s">
        <v>2554</v>
      </c>
    </row>
    <row r="61" spans="1:9" ht="39.950000000000003" customHeight="1">
      <c r="A61" s="234">
        <v>55</v>
      </c>
      <c r="B61" s="772" t="s">
        <v>2575</v>
      </c>
      <c r="C61" s="241" t="s">
        <v>1930</v>
      </c>
      <c r="D61" s="704">
        <f>+_P110005114+_P110005214+_P110025114+_P110025214+_P110045114</f>
        <v>0</v>
      </c>
      <c r="E61" s="704">
        <f>+_P1100.405014</f>
        <v>0</v>
      </c>
      <c r="F61" s="242">
        <f t="shared" si="0"/>
        <v>0</v>
      </c>
      <c r="G61" s="243" t="s">
        <v>1941</v>
      </c>
      <c r="H61" s="775" t="s">
        <v>2555</v>
      </c>
      <c r="I61" s="775" t="s">
        <v>2556</v>
      </c>
    </row>
    <row r="62" spans="1:9" ht="39.950000000000003" customHeight="1">
      <c r="A62" s="234">
        <v>56</v>
      </c>
      <c r="B62" s="772" t="s">
        <v>2576</v>
      </c>
      <c r="C62" s="241" t="s">
        <v>1931</v>
      </c>
      <c r="D62" s="704">
        <f>+_P110006114+_P110006214+_P110026114+_P110026214+_P110046114</f>
        <v>0</v>
      </c>
      <c r="E62" s="704">
        <f>+_P1100.406014</f>
        <v>0</v>
      </c>
      <c r="F62" s="242">
        <f t="shared" si="0"/>
        <v>0</v>
      </c>
      <c r="G62" s="243" t="s">
        <v>1941</v>
      </c>
      <c r="H62" s="775" t="s">
        <v>2557</v>
      </c>
      <c r="I62" s="775" t="s">
        <v>2558</v>
      </c>
    </row>
    <row r="63" spans="1:9" ht="39.950000000000003" customHeight="1">
      <c r="A63" s="234">
        <v>57</v>
      </c>
      <c r="B63" s="772" t="s">
        <v>2577</v>
      </c>
      <c r="C63" s="241" t="s">
        <v>1932</v>
      </c>
      <c r="D63" s="704">
        <f>+_P110007114+_P110007214+_P110027114+_P110027214+_P110047114</f>
        <v>0</v>
      </c>
      <c r="E63" s="704">
        <f>+_P1100.407014</f>
        <v>0</v>
      </c>
      <c r="F63" s="242">
        <f t="shared" si="0"/>
        <v>0</v>
      </c>
      <c r="G63" s="243" t="s">
        <v>1941</v>
      </c>
      <c r="H63" s="775" t="s">
        <v>2559</v>
      </c>
      <c r="I63" s="775" t="s">
        <v>2560</v>
      </c>
    </row>
    <row r="64" spans="1:9" ht="39.950000000000003" customHeight="1">
      <c r="A64" s="234">
        <v>58</v>
      </c>
      <c r="B64" s="772" t="s">
        <v>2578</v>
      </c>
      <c r="C64" s="241" t="s">
        <v>1933</v>
      </c>
      <c r="D64" s="704">
        <f>+_P110008114+_P110008214+_P110030114+_P110026214+_P110048114</f>
        <v>0</v>
      </c>
      <c r="E64" s="704">
        <f>+_P1100.408014</f>
        <v>0</v>
      </c>
      <c r="F64" s="242">
        <f t="shared" si="0"/>
        <v>0</v>
      </c>
      <c r="G64" s="243" t="s">
        <v>1941</v>
      </c>
      <c r="H64" s="775" t="s">
        <v>2561</v>
      </c>
      <c r="I64" s="775" t="s">
        <v>2562</v>
      </c>
    </row>
    <row r="65" spans="1:9" ht="39.950000000000003" customHeight="1">
      <c r="A65" s="234">
        <v>59</v>
      </c>
      <c r="B65" s="772" t="s">
        <v>2579</v>
      </c>
      <c r="C65" s="241" t="s">
        <v>1934</v>
      </c>
      <c r="D65" s="704">
        <f>+_P110009114+_P110009214+_P110029114+_P110029214+_P110049114</f>
        <v>0</v>
      </c>
      <c r="E65" s="704">
        <f>+_P1100.409014</f>
        <v>0</v>
      </c>
      <c r="F65" s="242">
        <f t="shared" si="0"/>
        <v>0</v>
      </c>
      <c r="G65" s="243" t="s">
        <v>1941</v>
      </c>
      <c r="H65" s="775" t="s">
        <v>2563</v>
      </c>
      <c r="I65" s="775" t="s">
        <v>2564</v>
      </c>
    </row>
    <row r="66" spans="1:9" ht="39.950000000000003" customHeight="1">
      <c r="A66" s="234">
        <v>60</v>
      </c>
      <c r="B66" s="772" t="s">
        <v>2580</v>
      </c>
      <c r="C66" s="241" t="s">
        <v>1935</v>
      </c>
      <c r="D66" s="704">
        <f>+_P110010114+_P110010214+_P110030114+_P110030214+_P110050114</f>
        <v>0</v>
      </c>
      <c r="E66" s="704">
        <f>+_P1100.410014</f>
        <v>0</v>
      </c>
      <c r="F66" s="242">
        <f t="shared" si="0"/>
        <v>0</v>
      </c>
      <c r="G66" s="243" t="s">
        <v>1941</v>
      </c>
      <c r="H66" s="775" t="s">
        <v>2565</v>
      </c>
      <c r="I66" s="775" t="s">
        <v>2566</v>
      </c>
    </row>
    <row r="67" spans="1:9" ht="39.950000000000003" customHeight="1">
      <c r="A67" s="234">
        <v>61</v>
      </c>
      <c r="B67" s="772" t="s">
        <v>2581</v>
      </c>
      <c r="C67" s="241" t="s">
        <v>1936</v>
      </c>
      <c r="D67" s="704">
        <f>+_P110011114+_P110011214+_P110031114+_P110031214+_P110051114</f>
        <v>0</v>
      </c>
      <c r="E67" s="704">
        <f>+_P1100.411014</f>
        <v>0</v>
      </c>
      <c r="F67" s="242">
        <f t="shared" si="0"/>
        <v>0</v>
      </c>
      <c r="G67" s="243" t="s">
        <v>1941</v>
      </c>
      <c r="H67" s="775" t="s">
        <v>2567</v>
      </c>
      <c r="I67" s="775" t="s">
        <v>2568</v>
      </c>
    </row>
    <row r="68" spans="1:9" ht="39.950000000000003" customHeight="1">
      <c r="A68" s="234">
        <v>62</v>
      </c>
      <c r="B68" s="772" t="s">
        <v>2582</v>
      </c>
      <c r="C68" s="241" t="s">
        <v>1937</v>
      </c>
      <c r="D68" s="704">
        <f>+_P110012114+_P110012214+_P110032114+_P110032214+_P110052114</f>
        <v>0</v>
      </c>
      <c r="E68" s="704">
        <f>+_P1100.412014</f>
        <v>0</v>
      </c>
      <c r="F68" s="242">
        <f t="shared" si="0"/>
        <v>0</v>
      </c>
      <c r="G68" s="243" t="s">
        <v>1941</v>
      </c>
      <c r="H68" s="775" t="s">
        <v>2569</v>
      </c>
      <c r="I68" s="775" t="s">
        <v>2570</v>
      </c>
    </row>
    <row r="69" spans="1:9" ht="39.950000000000003" customHeight="1">
      <c r="A69" s="234">
        <v>63</v>
      </c>
      <c r="B69" s="705" t="s">
        <v>1938</v>
      </c>
      <c r="C69" s="241" t="s">
        <v>1938</v>
      </c>
      <c r="D69" s="704">
        <f>_P1210.109908</f>
        <v>0</v>
      </c>
      <c r="E69" s="704">
        <f>_P120001008+_P120002008+_P120003008</f>
        <v>0</v>
      </c>
      <c r="F69" s="242">
        <f t="shared" si="0"/>
        <v>0</v>
      </c>
      <c r="G69" s="243" t="s">
        <v>1941</v>
      </c>
      <c r="H69" s="775" t="s">
        <v>2042</v>
      </c>
      <c r="I69" s="775" t="s">
        <v>2043</v>
      </c>
    </row>
    <row r="70" spans="1:9" ht="39.950000000000003" customHeight="1">
      <c r="A70" s="234">
        <v>64</v>
      </c>
      <c r="B70" s="705" t="s">
        <v>1842</v>
      </c>
      <c r="C70" s="241" t="s">
        <v>1842</v>
      </c>
      <c r="D70" s="704">
        <f>_P120004008</f>
        <v>0</v>
      </c>
      <c r="E70" s="704">
        <f>_P124019901</f>
        <v>0</v>
      </c>
      <c r="F70" s="242">
        <f t="shared" si="0"/>
        <v>0</v>
      </c>
      <c r="G70" s="243" t="s">
        <v>1941</v>
      </c>
      <c r="H70" s="775" t="s">
        <v>2044</v>
      </c>
      <c r="I70" s="775" t="s">
        <v>2045</v>
      </c>
    </row>
    <row r="71" spans="1:9" ht="39.950000000000003" customHeight="1">
      <c r="A71" s="234">
        <v>65</v>
      </c>
      <c r="B71" s="705" t="s">
        <v>1843</v>
      </c>
      <c r="C71" s="241" t="s">
        <v>1843</v>
      </c>
      <c r="D71" s="704">
        <f>_P120005008</f>
        <v>0</v>
      </c>
      <c r="E71" s="704">
        <f>_P125039902</f>
        <v>0</v>
      </c>
      <c r="F71" s="242">
        <f t="shared" si="0"/>
        <v>0</v>
      </c>
      <c r="G71" s="243" t="s">
        <v>1941</v>
      </c>
      <c r="H71" s="775" t="s">
        <v>2046</v>
      </c>
      <c r="I71" s="775" t="s">
        <v>2047</v>
      </c>
    </row>
    <row r="72" spans="1:9" ht="39.950000000000003" customHeight="1">
      <c r="A72" s="234">
        <v>66</v>
      </c>
      <c r="B72" s="705" t="s">
        <v>1844</v>
      </c>
      <c r="C72" s="241" t="s">
        <v>1844</v>
      </c>
      <c r="D72" s="704">
        <f>_P120006008</f>
        <v>0</v>
      </c>
      <c r="E72" s="704">
        <f>_P126009903</f>
        <v>0</v>
      </c>
      <c r="F72" s="242">
        <f t="shared" ref="F72:F135" si="1">IF(D72=E72,0,1)</f>
        <v>0</v>
      </c>
      <c r="G72" s="243" t="s">
        <v>1941</v>
      </c>
      <c r="H72" s="775" t="s">
        <v>2048</v>
      </c>
      <c r="I72" s="775" t="s">
        <v>2049</v>
      </c>
    </row>
    <row r="73" spans="1:9" ht="39.950000000000003" customHeight="1">
      <c r="A73" s="234">
        <v>67</v>
      </c>
      <c r="B73" s="705" t="s">
        <v>1845</v>
      </c>
      <c r="C73" s="241" t="s">
        <v>1845</v>
      </c>
      <c r="D73" s="704">
        <f>_P120007008</f>
        <v>0</v>
      </c>
      <c r="E73" s="704">
        <f>_P127009903</f>
        <v>0</v>
      </c>
      <c r="F73" s="242">
        <f t="shared" si="1"/>
        <v>0</v>
      </c>
      <c r="G73" s="243" t="s">
        <v>1941</v>
      </c>
      <c r="H73" s="775" t="s">
        <v>2050</v>
      </c>
      <c r="I73" s="775" t="s">
        <v>2051</v>
      </c>
    </row>
    <row r="74" spans="1:9" ht="39.950000000000003" customHeight="1">
      <c r="A74" s="234">
        <v>68</v>
      </c>
      <c r="B74" s="705" t="s">
        <v>1846</v>
      </c>
      <c r="C74" s="241" t="s">
        <v>1846</v>
      </c>
      <c r="D74" s="704">
        <f>_P120008008</f>
        <v>0</v>
      </c>
      <c r="E74" s="704">
        <f>_P128029902</f>
        <v>0</v>
      </c>
      <c r="F74" s="242">
        <f t="shared" si="1"/>
        <v>0</v>
      </c>
      <c r="G74" s="243" t="s">
        <v>1941</v>
      </c>
      <c r="H74" s="775" t="s">
        <v>2052</v>
      </c>
      <c r="I74" s="775" t="s">
        <v>2053</v>
      </c>
    </row>
    <row r="75" spans="1:9" ht="39.950000000000003" customHeight="1">
      <c r="A75" s="234">
        <v>69</v>
      </c>
      <c r="B75" s="705" t="s">
        <v>1847</v>
      </c>
      <c r="C75" s="241" t="s">
        <v>1847</v>
      </c>
      <c r="D75" s="704">
        <f>_P120019904</f>
        <v>0</v>
      </c>
      <c r="E75" s="704">
        <f>_P129619904</f>
        <v>0</v>
      </c>
      <c r="F75" s="242">
        <f t="shared" si="1"/>
        <v>0</v>
      </c>
      <c r="G75" s="243" t="s">
        <v>1941</v>
      </c>
      <c r="H75" s="775" t="s">
        <v>2054</v>
      </c>
      <c r="I75" s="775" t="s">
        <v>2055</v>
      </c>
    </row>
    <row r="76" spans="1:9" ht="39.950000000000003" customHeight="1">
      <c r="A76" s="234">
        <v>70</v>
      </c>
      <c r="B76" s="705" t="s">
        <v>1848</v>
      </c>
      <c r="C76" s="241" t="s">
        <v>1848</v>
      </c>
      <c r="D76" s="704">
        <f>_P120019908</f>
        <v>0</v>
      </c>
      <c r="E76" s="704">
        <f>_P129619902</f>
        <v>0</v>
      </c>
      <c r="F76" s="242">
        <f t="shared" si="1"/>
        <v>0</v>
      </c>
      <c r="G76" s="243" t="s">
        <v>1941</v>
      </c>
      <c r="H76" s="775" t="s">
        <v>2056</v>
      </c>
      <c r="I76" s="775" t="s">
        <v>2057</v>
      </c>
    </row>
    <row r="77" spans="1:9" ht="39.950000000000003" customHeight="1">
      <c r="A77" s="234">
        <v>71</v>
      </c>
      <c r="B77" s="705" t="s">
        <v>2684</v>
      </c>
      <c r="C77" s="241" t="s">
        <v>1849</v>
      </c>
      <c r="D77" s="704">
        <f>_P120001007</f>
        <v>0</v>
      </c>
      <c r="E77" s="704">
        <f>_P121009908</f>
        <v>0</v>
      </c>
      <c r="F77" s="242">
        <f t="shared" si="1"/>
        <v>0</v>
      </c>
      <c r="G77" s="243" t="s">
        <v>1941</v>
      </c>
      <c r="H77" s="775" t="s">
        <v>2058</v>
      </c>
      <c r="I77" s="775" t="s">
        <v>2059</v>
      </c>
    </row>
    <row r="78" spans="1:9" ht="39.950000000000003" customHeight="1">
      <c r="A78" s="234">
        <v>72</v>
      </c>
      <c r="B78" s="705" t="s">
        <v>1850</v>
      </c>
      <c r="C78" s="241" t="s">
        <v>1850</v>
      </c>
      <c r="D78" s="704">
        <f>_P120001008</f>
        <v>0</v>
      </c>
      <c r="E78" s="704">
        <f>_P121009903</f>
        <v>0</v>
      </c>
      <c r="F78" s="242">
        <f t="shared" si="1"/>
        <v>0</v>
      </c>
      <c r="G78" s="243" t="s">
        <v>1941</v>
      </c>
      <c r="H78" s="775" t="s">
        <v>2060</v>
      </c>
      <c r="I78" s="775" t="s">
        <v>2061</v>
      </c>
    </row>
    <row r="79" spans="1:9" ht="39.950000000000003" customHeight="1">
      <c r="A79" s="234">
        <v>73</v>
      </c>
      <c r="B79" s="705" t="s">
        <v>2685</v>
      </c>
      <c r="C79" s="241" t="s">
        <v>1851</v>
      </c>
      <c r="D79" s="704">
        <f>_P120002007</f>
        <v>0</v>
      </c>
      <c r="E79" s="704">
        <f>_P121039915</f>
        <v>0</v>
      </c>
      <c r="F79" s="242">
        <f t="shared" si="1"/>
        <v>0</v>
      </c>
      <c r="G79" s="243" t="s">
        <v>1941</v>
      </c>
      <c r="H79" s="775" t="s">
        <v>2062</v>
      </c>
      <c r="I79" s="775" t="s">
        <v>2063</v>
      </c>
    </row>
    <row r="80" spans="1:9" ht="39.950000000000003" customHeight="1">
      <c r="A80" s="234">
        <v>74</v>
      </c>
      <c r="B80" s="705" t="s">
        <v>1852</v>
      </c>
      <c r="C80" s="241" t="s">
        <v>1852</v>
      </c>
      <c r="D80" s="704">
        <f>_P120002008</f>
        <v>0</v>
      </c>
      <c r="E80" s="704">
        <f>_P121039910</f>
        <v>0</v>
      </c>
      <c r="F80" s="242">
        <f t="shared" si="1"/>
        <v>0</v>
      </c>
      <c r="G80" s="243" t="s">
        <v>1941</v>
      </c>
      <c r="H80" s="775" t="s">
        <v>2064</v>
      </c>
      <c r="I80" s="775" t="s">
        <v>2065</v>
      </c>
    </row>
    <row r="81" spans="1:9" ht="39.950000000000003" customHeight="1">
      <c r="A81" s="234">
        <v>75</v>
      </c>
      <c r="B81" s="705" t="s">
        <v>2686</v>
      </c>
      <c r="C81" s="241" t="s">
        <v>1853</v>
      </c>
      <c r="D81" s="704">
        <f>_P120003007</f>
        <v>0</v>
      </c>
      <c r="E81" s="704">
        <f>_P121019908+_P121049915</f>
        <v>0</v>
      </c>
      <c r="F81" s="242">
        <f t="shared" si="1"/>
        <v>0</v>
      </c>
      <c r="G81" s="243" t="s">
        <v>1941</v>
      </c>
      <c r="H81" s="775" t="s">
        <v>2066</v>
      </c>
      <c r="I81" s="775" t="s">
        <v>2067</v>
      </c>
    </row>
    <row r="82" spans="1:9" ht="39.950000000000003" customHeight="1">
      <c r="A82" s="234">
        <v>76</v>
      </c>
      <c r="B82" s="705" t="s">
        <v>1854</v>
      </c>
      <c r="C82" s="241" t="s">
        <v>1854</v>
      </c>
      <c r="D82" s="704">
        <f>_P120003008</f>
        <v>0</v>
      </c>
      <c r="E82" s="704">
        <f>_P121019903+_P121049910</f>
        <v>0</v>
      </c>
      <c r="F82" s="242">
        <f t="shared" si="1"/>
        <v>0</v>
      </c>
      <c r="G82" s="243" t="s">
        <v>1941</v>
      </c>
      <c r="H82" s="775" t="s">
        <v>2068</v>
      </c>
      <c r="I82" s="775" t="s">
        <v>2069</v>
      </c>
    </row>
    <row r="83" spans="1:9" ht="39.950000000000003" customHeight="1">
      <c r="A83" s="234">
        <v>77</v>
      </c>
      <c r="B83" s="705" t="s">
        <v>1915</v>
      </c>
      <c r="C83" s="241" t="s">
        <v>1915</v>
      </c>
      <c r="D83" s="704">
        <f>_P120004002</f>
        <v>0</v>
      </c>
      <c r="E83" s="704">
        <f>_P1240.109902</f>
        <v>0</v>
      </c>
      <c r="F83" s="242">
        <f t="shared" si="1"/>
        <v>0</v>
      </c>
      <c r="G83" s="243" t="s">
        <v>1941</v>
      </c>
      <c r="H83" s="775" t="s">
        <v>2070</v>
      </c>
      <c r="I83" s="775" t="s">
        <v>2071</v>
      </c>
    </row>
    <row r="84" spans="1:9" ht="39.950000000000003" customHeight="1">
      <c r="A84" s="234">
        <v>78</v>
      </c>
      <c r="B84" s="705" t="s">
        <v>1855</v>
      </c>
      <c r="C84" s="241" t="s">
        <v>1855</v>
      </c>
      <c r="D84" s="704">
        <f>_P120004003</f>
        <v>0</v>
      </c>
      <c r="E84" s="704">
        <f>_P124019901+_P124019906</f>
        <v>0</v>
      </c>
      <c r="F84" s="242">
        <f t="shared" si="1"/>
        <v>0</v>
      </c>
      <c r="G84" s="243" t="s">
        <v>1941</v>
      </c>
      <c r="H84" s="775" t="s">
        <v>2072</v>
      </c>
      <c r="I84" s="775" t="s">
        <v>2073</v>
      </c>
    </row>
    <row r="85" spans="1:9" ht="39.950000000000003" customHeight="1">
      <c r="A85" s="234">
        <v>79</v>
      </c>
      <c r="B85" s="705" t="s">
        <v>1856</v>
      </c>
      <c r="C85" s="241" t="s">
        <v>1856</v>
      </c>
      <c r="D85" s="704">
        <f>_P120004004</f>
        <v>0</v>
      </c>
      <c r="E85" s="704">
        <f>_P124019905</f>
        <v>0</v>
      </c>
      <c r="F85" s="242">
        <f t="shared" si="1"/>
        <v>0</v>
      </c>
      <c r="G85" s="243" t="s">
        <v>1941</v>
      </c>
      <c r="H85" s="775" t="s">
        <v>2074</v>
      </c>
      <c r="I85" s="775" t="s">
        <v>2075</v>
      </c>
    </row>
    <row r="86" spans="1:9" ht="39.950000000000003" customHeight="1">
      <c r="A86" s="234">
        <v>80</v>
      </c>
      <c r="B86" s="705" t="s">
        <v>1857</v>
      </c>
      <c r="C86" s="241" t="s">
        <v>1857</v>
      </c>
      <c r="D86" s="704">
        <f>_P120004007</f>
        <v>0</v>
      </c>
      <c r="E86" s="704">
        <f>_P124019906</f>
        <v>0</v>
      </c>
      <c r="F86" s="242">
        <f t="shared" si="1"/>
        <v>0</v>
      </c>
      <c r="G86" s="243" t="s">
        <v>1941</v>
      </c>
      <c r="H86" s="775" t="s">
        <v>2076</v>
      </c>
      <c r="I86" s="775" t="s">
        <v>2077</v>
      </c>
    </row>
    <row r="87" spans="1:9" ht="39.950000000000003" customHeight="1">
      <c r="A87" s="234">
        <v>81</v>
      </c>
      <c r="B87" s="705" t="s">
        <v>1916</v>
      </c>
      <c r="C87" s="241" t="s">
        <v>1916</v>
      </c>
      <c r="D87" s="704">
        <f>_P120005002</f>
        <v>0</v>
      </c>
      <c r="E87" s="704">
        <f>_P1250.109902</f>
        <v>0</v>
      </c>
      <c r="F87" s="242">
        <f t="shared" si="1"/>
        <v>0</v>
      </c>
      <c r="G87" s="243" t="s">
        <v>1941</v>
      </c>
      <c r="H87" s="775" t="s">
        <v>2078</v>
      </c>
      <c r="I87" s="775" t="s">
        <v>2079</v>
      </c>
    </row>
    <row r="88" spans="1:9" ht="39.950000000000003" customHeight="1">
      <c r="A88" s="234">
        <v>82</v>
      </c>
      <c r="B88" s="705" t="s">
        <v>1858</v>
      </c>
      <c r="C88" s="241" t="s">
        <v>1858</v>
      </c>
      <c r="D88" s="704">
        <f>_P120005003</f>
        <v>0</v>
      </c>
      <c r="E88" s="704">
        <f>_P125039902+_P125039908</f>
        <v>0</v>
      </c>
      <c r="F88" s="242">
        <f t="shared" si="1"/>
        <v>0</v>
      </c>
      <c r="G88" s="243" t="s">
        <v>1941</v>
      </c>
      <c r="H88" s="775" t="s">
        <v>2080</v>
      </c>
      <c r="I88" s="775" t="s">
        <v>2081</v>
      </c>
    </row>
    <row r="89" spans="1:9" ht="39.950000000000003" customHeight="1">
      <c r="A89" s="234">
        <v>83</v>
      </c>
      <c r="B89" s="705" t="s">
        <v>1859</v>
      </c>
      <c r="C89" s="241" t="s">
        <v>1859</v>
      </c>
      <c r="D89" s="704">
        <f>_P120005004</f>
        <v>0</v>
      </c>
      <c r="E89" s="704">
        <f>_P125039906</f>
        <v>0</v>
      </c>
      <c r="F89" s="242">
        <f t="shared" si="1"/>
        <v>0</v>
      </c>
      <c r="G89" s="243" t="s">
        <v>1941</v>
      </c>
      <c r="H89" s="775" t="s">
        <v>2082</v>
      </c>
      <c r="I89" s="775" t="s">
        <v>2083</v>
      </c>
    </row>
    <row r="90" spans="1:9" ht="39.950000000000003" customHeight="1">
      <c r="A90" s="234">
        <v>84</v>
      </c>
      <c r="B90" s="705" t="s">
        <v>1860</v>
      </c>
      <c r="C90" s="241" t="s">
        <v>1860</v>
      </c>
      <c r="D90" s="704">
        <f>_P120005007</f>
        <v>0</v>
      </c>
      <c r="E90" s="704">
        <f>_P125039908</f>
        <v>0</v>
      </c>
      <c r="F90" s="242">
        <f t="shared" si="1"/>
        <v>0</v>
      </c>
      <c r="G90" s="243" t="s">
        <v>1941</v>
      </c>
      <c r="H90" s="775" t="s">
        <v>2084</v>
      </c>
      <c r="I90" s="775" t="s">
        <v>2085</v>
      </c>
    </row>
    <row r="91" spans="1:9" ht="39.950000000000003" customHeight="1">
      <c r="A91" s="234">
        <v>85</v>
      </c>
      <c r="B91" s="705" t="s">
        <v>1861</v>
      </c>
      <c r="C91" s="241" t="s">
        <v>1861</v>
      </c>
      <c r="D91" s="704">
        <f>_P120006002</f>
        <v>0</v>
      </c>
      <c r="E91" s="704">
        <f>_P126009902</f>
        <v>0</v>
      </c>
      <c r="F91" s="242">
        <f t="shared" si="1"/>
        <v>0</v>
      </c>
      <c r="G91" s="243" t="s">
        <v>1941</v>
      </c>
      <c r="H91" s="775" t="s">
        <v>2086</v>
      </c>
      <c r="I91" s="775" t="s">
        <v>2087</v>
      </c>
    </row>
    <row r="92" spans="1:9" ht="39.950000000000003" customHeight="1">
      <c r="A92" s="234">
        <v>86</v>
      </c>
      <c r="B92" s="705" t="s">
        <v>1862</v>
      </c>
      <c r="C92" s="241" t="s">
        <v>1862</v>
      </c>
      <c r="D92" s="704">
        <f>_P120007002</f>
        <v>0</v>
      </c>
      <c r="E92" s="704">
        <f>_P127009902</f>
        <v>0</v>
      </c>
      <c r="F92" s="242">
        <f t="shared" si="1"/>
        <v>0</v>
      </c>
      <c r="G92" s="243" t="s">
        <v>1941</v>
      </c>
      <c r="H92" s="775" t="s">
        <v>2088</v>
      </c>
      <c r="I92" s="775" t="s">
        <v>2089</v>
      </c>
    </row>
    <row r="93" spans="1:9" ht="39.950000000000003" customHeight="1">
      <c r="A93" s="234">
        <v>87</v>
      </c>
      <c r="B93" s="705" t="s">
        <v>1917</v>
      </c>
      <c r="C93" s="241" t="s">
        <v>1917</v>
      </c>
      <c r="D93" s="704">
        <f>_P120008002</f>
        <v>0</v>
      </c>
      <c r="E93" s="704">
        <f>_P1280.109902</f>
        <v>0</v>
      </c>
      <c r="F93" s="242">
        <f t="shared" si="1"/>
        <v>0</v>
      </c>
      <c r="G93" s="243" t="s">
        <v>1941</v>
      </c>
      <c r="H93" s="775" t="s">
        <v>2090</v>
      </c>
      <c r="I93" s="775" t="s">
        <v>2091</v>
      </c>
    </row>
    <row r="94" spans="1:9" ht="39.950000000000003" customHeight="1">
      <c r="A94" s="234">
        <v>88</v>
      </c>
      <c r="B94" s="705" t="s">
        <v>1863</v>
      </c>
      <c r="C94" s="705" t="s">
        <v>1863</v>
      </c>
      <c r="D94" s="704">
        <f>_P120008003</f>
        <v>0</v>
      </c>
      <c r="E94" s="704">
        <f>_P128029902+_P128029907</f>
        <v>0</v>
      </c>
      <c r="F94" s="242">
        <f t="shared" si="1"/>
        <v>0</v>
      </c>
      <c r="G94" s="243" t="s">
        <v>1941</v>
      </c>
      <c r="H94" s="775" t="s">
        <v>2092</v>
      </c>
      <c r="I94" s="775" t="s">
        <v>2093</v>
      </c>
    </row>
    <row r="95" spans="1:9" ht="39.950000000000003" customHeight="1">
      <c r="A95" s="234">
        <v>89</v>
      </c>
      <c r="B95" s="705" t="s">
        <v>1864</v>
      </c>
      <c r="C95" s="241" t="s">
        <v>1864</v>
      </c>
      <c r="D95" s="704">
        <f>_P120008004</f>
        <v>0</v>
      </c>
      <c r="E95" s="704">
        <f>_P128029906</f>
        <v>0</v>
      </c>
      <c r="F95" s="242">
        <f t="shared" si="1"/>
        <v>0</v>
      </c>
      <c r="G95" s="243" t="s">
        <v>1941</v>
      </c>
      <c r="H95" s="775" t="s">
        <v>2094</v>
      </c>
      <c r="I95" s="775" t="s">
        <v>2095</v>
      </c>
    </row>
    <row r="96" spans="1:9" ht="39.950000000000003" customHeight="1">
      <c r="A96" s="234">
        <v>90</v>
      </c>
      <c r="B96" s="705" t="s">
        <v>1865</v>
      </c>
      <c r="C96" s="241" t="s">
        <v>1865</v>
      </c>
      <c r="D96" s="704">
        <f>_P120008007</f>
        <v>0</v>
      </c>
      <c r="E96" s="704">
        <f>_P128029907</f>
        <v>0</v>
      </c>
      <c r="F96" s="242">
        <f t="shared" si="1"/>
        <v>0</v>
      </c>
      <c r="G96" s="243" t="s">
        <v>1941</v>
      </c>
      <c r="H96" s="775" t="s">
        <v>2096</v>
      </c>
      <c r="I96" s="775" t="s">
        <v>2097</v>
      </c>
    </row>
    <row r="97" spans="1:9" ht="39.950000000000003" customHeight="1">
      <c r="A97" s="234">
        <v>91</v>
      </c>
      <c r="B97" s="705" t="s">
        <v>1866</v>
      </c>
      <c r="C97" s="241" t="s">
        <v>1866</v>
      </c>
      <c r="D97" s="704">
        <f>_P120009002</f>
        <v>0</v>
      </c>
      <c r="E97" s="704">
        <f>_P121089916</f>
        <v>0</v>
      </c>
      <c r="F97" s="242">
        <f t="shared" si="1"/>
        <v>0</v>
      </c>
      <c r="G97" s="243" t="s">
        <v>1941</v>
      </c>
      <c r="H97" s="775" t="s">
        <v>2098</v>
      </c>
      <c r="I97" s="775" t="s">
        <v>2099</v>
      </c>
    </row>
    <row r="98" spans="1:9" ht="39.950000000000003" customHeight="1">
      <c r="A98" s="234">
        <v>92</v>
      </c>
      <c r="B98" s="705" t="s">
        <v>1867</v>
      </c>
      <c r="C98" s="241" t="s">
        <v>1867</v>
      </c>
      <c r="D98" s="704">
        <f>_P120009003</f>
        <v>0</v>
      </c>
      <c r="E98" s="704">
        <f>_P121089917+_P121089918</f>
        <v>0</v>
      </c>
      <c r="F98" s="242">
        <f t="shared" si="1"/>
        <v>0</v>
      </c>
      <c r="G98" s="243" t="s">
        <v>1941</v>
      </c>
      <c r="H98" s="775" t="s">
        <v>2100</v>
      </c>
      <c r="I98" s="775" t="s">
        <v>2101</v>
      </c>
    </row>
    <row r="99" spans="1:9" ht="39.950000000000003" customHeight="1">
      <c r="A99" s="234">
        <v>93</v>
      </c>
      <c r="B99" s="705" t="s">
        <v>1868</v>
      </c>
      <c r="C99" s="241" t="s">
        <v>1868</v>
      </c>
      <c r="D99" s="704">
        <f>_P120009007</f>
        <v>0</v>
      </c>
      <c r="E99" s="704">
        <f>_P121089918</f>
        <v>0</v>
      </c>
      <c r="F99" s="242">
        <f t="shared" si="1"/>
        <v>0</v>
      </c>
      <c r="G99" s="243" t="s">
        <v>1941</v>
      </c>
      <c r="H99" s="775" t="s">
        <v>2102</v>
      </c>
      <c r="I99" s="775" t="s">
        <v>2103</v>
      </c>
    </row>
    <row r="100" spans="1:9" ht="39.950000000000003" customHeight="1">
      <c r="A100" s="234">
        <v>94</v>
      </c>
      <c r="B100" s="705" t="s">
        <v>1869</v>
      </c>
      <c r="C100" s="241" t="s">
        <v>1869</v>
      </c>
      <c r="D100" s="704">
        <f>_P120009008</f>
        <v>0</v>
      </c>
      <c r="E100" s="704">
        <f>_P121089917</f>
        <v>0</v>
      </c>
      <c r="F100" s="242">
        <f t="shared" si="1"/>
        <v>0</v>
      </c>
      <c r="G100" s="243" t="s">
        <v>1941</v>
      </c>
      <c r="H100" s="775" t="s">
        <v>2104</v>
      </c>
      <c r="I100" s="775" t="s">
        <v>2105</v>
      </c>
    </row>
    <row r="101" spans="1:9" ht="39.950000000000003" customHeight="1">
      <c r="A101" s="234">
        <v>95</v>
      </c>
      <c r="B101" s="705" t="s">
        <v>1870</v>
      </c>
      <c r="C101" s="241" t="s">
        <v>1870</v>
      </c>
      <c r="D101" s="704">
        <f>_P120010003</f>
        <v>0</v>
      </c>
      <c r="E101" s="704">
        <f>_P129019901+_P129019906</f>
        <v>0</v>
      </c>
      <c r="F101" s="242">
        <f t="shared" si="1"/>
        <v>0</v>
      </c>
      <c r="G101" s="243" t="s">
        <v>1941</v>
      </c>
      <c r="H101" s="775" t="s">
        <v>2106</v>
      </c>
      <c r="I101" s="775" t="s">
        <v>2107</v>
      </c>
    </row>
    <row r="102" spans="1:9" ht="39.950000000000003" customHeight="1">
      <c r="A102" s="234">
        <v>96</v>
      </c>
      <c r="B102" s="705" t="s">
        <v>1871</v>
      </c>
      <c r="C102" s="241" t="s">
        <v>1871</v>
      </c>
      <c r="D102" s="704">
        <f>_P120010004</f>
        <v>0</v>
      </c>
      <c r="E102" s="704">
        <f>_P129019905</f>
        <v>0</v>
      </c>
      <c r="F102" s="242">
        <f t="shared" si="1"/>
        <v>0</v>
      </c>
      <c r="G102" s="243" t="s">
        <v>1941</v>
      </c>
      <c r="H102" s="775" t="s">
        <v>2108</v>
      </c>
      <c r="I102" s="775" t="s">
        <v>2109</v>
      </c>
    </row>
    <row r="103" spans="1:9" ht="39.950000000000003" customHeight="1">
      <c r="A103" s="234">
        <v>97</v>
      </c>
      <c r="B103" s="705" t="s">
        <v>1872</v>
      </c>
      <c r="C103" s="241" t="s">
        <v>1872</v>
      </c>
      <c r="D103" s="704">
        <f>_P120010007</f>
        <v>0</v>
      </c>
      <c r="E103" s="704">
        <f>_P129019906</f>
        <v>0</v>
      </c>
      <c r="F103" s="242">
        <f t="shared" si="1"/>
        <v>0</v>
      </c>
      <c r="G103" s="243" t="s">
        <v>1941</v>
      </c>
      <c r="H103" s="775" t="s">
        <v>2110</v>
      </c>
      <c r="I103" s="775" t="s">
        <v>2111</v>
      </c>
    </row>
    <row r="104" spans="1:9" ht="39.950000000000003" customHeight="1">
      <c r="A104" s="234">
        <v>98</v>
      </c>
      <c r="B104" s="705" t="s">
        <v>1873</v>
      </c>
      <c r="C104" s="241" t="s">
        <v>1873</v>
      </c>
      <c r="D104" s="704">
        <f>_P120010008</f>
        <v>0</v>
      </c>
      <c r="E104" s="704">
        <f>_P129019901</f>
        <v>0</v>
      </c>
      <c r="F104" s="242">
        <f t="shared" si="1"/>
        <v>0</v>
      </c>
      <c r="G104" s="243" t="s">
        <v>1941</v>
      </c>
      <c r="H104" s="775" t="s">
        <v>2112</v>
      </c>
      <c r="I104" s="775" t="s">
        <v>2113</v>
      </c>
    </row>
    <row r="105" spans="1:9" ht="39.950000000000003" customHeight="1">
      <c r="A105" s="234">
        <v>99</v>
      </c>
      <c r="B105" s="705" t="s">
        <v>1889</v>
      </c>
      <c r="C105" s="241" t="s">
        <v>1889</v>
      </c>
      <c r="D105" s="704">
        <f>_P1210.209902</f>
        <v>0</v>
      </c>
      <c r="E105" s="704">
        <f>_P121009903</f>
        <v>0</v>
      </c>
      <c r="F105" s="242">
        <f t="shared" si="1"/>
        <v>0</v>
      </c>
      <c r="G105" s="243" t="s">
        <v>1941</v>
      </c>
      <c r="H105" s="775" t="s">
        <v>2387</v>
      </c>
      <c r="I105" s="775" t="s">
        <v>2390</v>
      </c>
    </row>
    <row r="106" spans="1:9" ht="39.950000000000003" customHeight="1">
      <c r="A106" s="234">
        <v>100</v>
      </c>
      <c r="B106" s="705" t="s">
        <v>1890</v>
      </c>
      <c r="C106" s="241" t="s">
        <v>1890</v>
      </c>
      <c r="D106" s="704">
        <f>_P1210.209903</f>
        <v>0</v>
      </c>
      <c r="E106" s="704">
        <f>_P121039910</f>
        <v>0</v>
      </c>
      <c r="F106" s="242">
        <f t="shared" si="1"/>
        <v>0</v>
      </c>
      <c r="G106" s="243" t="s">
        <v>1941</v>
      </c>
      <c r="H106" s="775" t="s">
        <v>2388</v>
      </c>
      <c r="I106" s="775" t="s">
        <v>2391</v>
      </c>
    </row>
    <row r="107" spans="1:9" ht="39.950000000000003" customHeight="1">
      <c r="A107" s="234">
        <v>101</v>
      </c>
      <c r="B107" s="705" t="s">
        <v>1891</v>
      </c>
      <c r="C107" s="241" t="s">
        <v>1891</v>
      </c>
      <c r="D107" s="704">
        <f>_P1210.209904</f>
        <v>0</v>
      </c>
      <c r="E107" s="704">
        <f>_P121019903+_P121049910</f>
        <v>0</v>
      </c>
      <c r="F107" s="242">
        <f t="shared" si="1"/>
        <v>0</v>
      </c>
      <c r="G107" s="243" t="s">
        <v>1941</v>
      </c>
      <c r="H107" s="775" t="s">
        <v>2389</v>
      </c>
      <c r="I107" s="775" t="s">
        <v>2392</v>
      </c>
    </row>
    <row r="108" spans="1:9" ht="39.950000000000003" customHeight="1">
      <c r="A108" s="234">
        <v>102</v>
      </c>
      <c r="B108" s="705" t="s">
        <v>1892</v>
      </c>
      <c r="C108" s="241" t="s">
        <v>1892</v>
      </c>
      <c r="D108" s="704">
        <f>_P1210.219902</f>
        <v>0</v>
      </c>
      <c r="E108" s="704">
        <f>_P121009903</f>
        <v>0</v>
      </c>
      <c r="F108" s="242">
        <f t="shared" si="1"/>
        <v>0</v>
      </c>
      <c r="G108" s="243" t="s">
        <v>1941</v>
      </c>
      <c r="H108" s="775" t="s">
        <v>2387</v>
      </c>
      <c r="I108" s="775" t="s">
        <v>2390</v>
      </c>
    </row>
    <row r="109" spans="1:9" ht="39.950000000000003" customHeight="1">
      <c r="A109" s="234">
        <v>103</v>
      </c>
      <c r="B109" s="705" t="s">
        <v>1893</v>
      </c>
      <c r="C109" s="241" t="s">
        <v>1893</v>
      </c>
      <c r="D109" s="704">
        <f>_P1210.219903</f>
        <v>0</v>
      </c>
      <c r="E109" s="704">
        <f>_P121039910</f>
        <v>0</v>
      </c>
      <c r="F109" s="242">
        <f t="shared" si="1"/>
        <v>0</v>
      </c>
      <c r="G109" s="243" t="s">
        <v>1941</v>
      </c>
      <c r="H109" s="775" t="s">
        <v>2388</v>
      </c>
      <c r="I109" s="775" t="s">
        <v>2391</v>
      </c>
    </row>
    <row r="110" spans="1:9" ht="39.950000000000003" customHeight="1">
      <c r="A110" s="234">
        <v>104</v>
      </c>
      <c r="B110" s="705" t="s">
        <v>1894</v>
      </c>
      <c r="C110" s="241" t="s">
        <v>1894</v>
      </c>
      <c r="D110" s="704">
        <f>_P1210.219904</f>
        <v>0</v>
      </c>
      <c r="E110" s="704">
        <f>_P121019903+_P121049910</f>
        <v>0</v>
      </c>
      <c r="F110" s="242">
        <f t="shared" si="1"/>
        <v>0</v>
      </c>
      <c r="G110" s="243" t="s">
        <v>1941</v>
      </c>
      <c r="H110" s="775" t="s">
        <v>2388</v>
      </c>
      <c r="I110" s="775" t="s">
        <v>2391</v>
      </c>
    </row>
    <row r="111" spans="1:9" ht="39.950000000000003" customHeight="1">
      <c r="A111" s="234">
        <v>105</v>
      </c>
      <c r="B111" s="705" t="s">
        <v>1895</v>
      </c>
      <c r="C111" s="241" t="s">
        <v>1895</v>
      </c>
      <c r="D111" s="704">
        <f>_P1210.229902</f>
        <v>0</v>
      </c>
      <c r="E111" s="704">
        <f>_P121009903</f>
        <v>0</v>
      </c>
      <c r="F111" s="242">
        <f t="shared" si="1"/>
        <v>0</v>
      </c>
      <c r="G111" s="243" t="s">
        <v>1941</v>
      </c>
      <c r="H111" s="775" t="s">
        <v>2388</v>
      </c>
      <c r="I111" s="775" t="s">
        <v>2391</v>
      </c>
    </row>
    <row r="112" spans="1:9" ht="39.950000000000003" customHeight="1">
      <c r="A112" s="234">
        <v>106</v>
      </c>
      <c r="B112" s="705" t="s">
        <v>1896</v>
      </c>
      <c r="C112" s="241" t="s">
        <v>1896</v>
      </c>
      <c r="D112" s="704">
        <f>_P1210.229903</f>
        <v>0</v>
      </c>
      <c r="E112" s="704">
        <f>_P121039910</f>
        <v>0</v>
      </c>
      <c r="F112" s="242">
        <f t="shared" si="1"/>
        <v>0</v>
      </c>
      <c r="G112" s="243" t="s">
        <v>1941</v>
      </c>
      <c r="H112" s="775" t="s">
        <v>2388</v>
      </c>
      <c r="I112" s="775" t="s">
        <v>2391</v>
      </c>
    </row>
    <row r="113" spans="1:9" ht="39.950000000000003" customHeight="1">
      <c r="A113" s="234">
        <v>107</v>
      </c>
      <c r="B113" s="705" t="s">
        <v>1897</v>
      </c>
      <c r="C113" s="241" t="s">
        <v>1897</v>
      </c>
      <c r="D113" s="704">
        <f>_P1210.239902</f>
        <v>0</v>
      </c>
      <c r="E113" s="704">
        <f>_P121009903</f>
        <v>0</v>
      </c>
      <c r="F113" s="242">
        <f t="shared" si="1"/>
        <v>0</v>
      </c>
      <c r="G113" s="243" t="s">
        <v>1941</v>
      </c>
      <c r="H113" s="775" t="s">
        <v>2388</v>
      </c>
      <c r="I113" s="775" t="s">
        <v>2391</v>
      </c>
    </row>
    <row r="114" spans="1:9" ht="39.950000000000003" customHeight="1">
      <c r="A114" s="234">
        <v>108</v>
      </c>
      <c r="B114" s="705" t="s">
        <v>1898</v>
      </c>
      <c r="C114" s="241" t="s">
        <v>1898</v>
      </c>
      <c r="D114" s="704">
        <f>_P1210.239903</f>
        <v>0</v>
      </c>
      <c r="E114" s="704">
        <f>_P121039910</f>
        <v>0</v>
      </c>
      <c r="F114" s="242">
        <f t="shared" si="1"/>
        <v>0</v>
      </c>
      <c r="G114" s="243" t="s">
        <v>1941</v>
      </c>
      <c r="H114" s="775" t="s">
        <v>2388</v>
      </c>
      <c r="I114" s="775" t="s">
        <v>2391</v>
      </c>
    </row>
    <row r="115" spans="1:9" ht="39.950000000000003" customHeight="1">
      <c r="A115" s="234">
        <v>109</v>
      </c>
      <c r="B115" s="705" t="s">
        <v>1918</v>
      </c>
      <c r="C115" s="241" t="s">
        <v>1918</v>
      </c>
      <c r="D115" s="704">
        <f>_P124019901</f>
        <v>0</v>
      </c>
      <c r="E115" s="704">
        <f>_P1240.109903</f>
        <v>0</v>
      </c>
      <c r="F115" s="242">
        <f t="shared" si="1"/>
        <v>0</v>
      </c>
      <c r="G115" s="243" t="s">
        <v>1941</v>
      </c>
      <c r="H115" s="775" t="s">
        <v>2114</v>
      </c>
      <c r="I115" s="775" t="s">
        <v>2115</v>
      </c>
    </row>
    <row r="116" spans="1:9" ht="39.950000000000003" customHeight="1">
      <c r="A116" s="234">
        <v>110</v>
      </c>
      <c r="B116" s="705" t="s">
        <v>1919</v>
      </c>
      <c r="C116" s="241" t="s">
        <v>1919</v>
      </c>
      <c r="D116" s="704">
        <f>_P125039902</f>
        <v>0</v>
      </c>
      <c r="E116" s="704">
        <f>_P1250.109903</f>
        <v>0</v>
      </c>
      <c r="F116" s="242">
        <f t="shared" si="1"/>
        <v>0</v>
      </c>
      <c r="G116" s="243" t="s">
        <v>1941</v>
      </c>
      <c r="H116" s="775" t="s">
        <v>2116</v>
      </c>
      <c r="I116" s="775" t="s">
        <v>2117</v>
      </c>
    </row>
    <row r="117" spans="1:9" ht="39.950000000000003" customHeight="1">
      <c r="A117" s="234">
        <v>111</v>
      </c>
      <c r="B117" s="705" t="s">
        <v>1920</v>
      </c>
      <c r="C117" s="241" t="s">
        <v>1920</v>
      </c>
      <c r="D117" s="704">
        <f>_P128029902</f>
        <v>0</v>
      </c>
      <c r="E117" s="704">
        <f>_P1280.109903</f>
        <v>0</v>
      </c>
      <c r="F117" s="242">
        <f t="shared" si="1"/>
        <v>0</v>
      </c>
      <c r="G117" s="243" t="s">
        <v>1941</v>
      </c>
      <c r="H117" s="775" t="s">
        <v>2118</v>
      </c>
      <c r="I117" s="775" t="s">
        <v>2119</v>
      </c>
    </row>
    <row r="118" spans="1:9" ht="39.950000000000003" customHeight="1">
      <c r="A118" s="234">
        <v>112</v>
      </c>
      <c r="B118" s="705" t="s">
        <v>1921</v>
      </c>
      <c r="C118" s="241" t="s">
        <v>1921</v>
      </c>
      <c r="D118" s="704">
        <f>_P161069901</f>
        <v>0</v>
      </c>
      <c r="E118" s="704">
        <f>_P1610.139905</f>
        <v>0</v>
      </c>
      <c r="F118" s="242">
        <f t="shared" si="1"/>
        <v>0</v>
      </c>
      <c r="G118" s="243" t="s">
        <v>1941</v>
      </c>
      <c r="H118" s="775" t="s">
        <v>2120</v>
      </c>
      <c r="I118" s="775" t="s">
        <v>2121</v>
      </c>
    </row>
    <row r="119" spans="1:9" ht="39.950000000000003" customHeight="1">
      <c r="A119" s="234">
        <v>113</v>
      </c>
      <c r="B119" s="705" t="s">
        <v>1922</v>
      </c>
      <c r="C119" s="241" t="s">
        <v>1922</v>
      </c>
      <c r="D119" s="704">
        <f>_P161069901</f>
        <v>0</v>
      </c>
      <c r="E119" s="704">
        <f>_P1610.369901</f>
        <v>0</v>
      </c>
      <c r="F119" s="242">
        <f t="shared" si="1"/>
        <v>0</v>
      </c>
      <c r="G119" s="243" t="s">
        <v>1941</v>
      </c>
      <c r="H119" s="775" t="s">
        <v>2122</v>
      </c>
      <c r="I119" s="775" t="s">
        <v>2123</v>
      </c>
    </row>
    <row r="120" spans="1:9" ht="39.950000000000003" customHeight="1">
      <c r="A120" s="234">
        <v>114</v>
      </c>
      <c r="B120" s="705" t="s">
        <v>1899</v>
      </c>
      <c r="C120" s="241" t="s">
        <v>1899</v>
      </c>
      <c r="D120" s="704">
        <f>_P2000199902</f>
        <v>0</v>
      </c>
      <c r="E120" s="704">
        <f>_P2000.109903</f>
        <v>0</v>
      </c>
      <c r="F120" s="242">
        <f t="shared" si="1"/>
        <v>0</v>
      </c>
      <c r="G120" s="243" t="s">
        <v>1941</v>
      </c>
      <c r="H120" s="775" t="s">
        <v>2124</v>
      </c>
      <c r="I120" s="775" t="s">
        <v>2125</v>
      </c>
    </row>
    <row r="121" spans="1:9" ht="39.950000000000003" customHeight="1">
      <c r="A121" s="234">
        <v>115</v>
      </c>
      <c r="B121" s="705" t="s">
        <v>1900</v>
      </c>
      <c r="C121" s="241" t="s">
        <v>1900</v>
      </c>
      <c r="D121" s="704">
        <f>_P2000199901</f>
        <v>0</v>
      </c>
      <c r="E121" s="704">
        <f>_P2000.109902</f>
        <v>0</v>
      </c>
      <c r="F121" s="242">
        <f t="shared" si="1"/>
        <v>0</v>
      </c>
      <c r="G121" s="243" t="s">
        <v>1941</v>
      </c>
      <c r="H121" s="775" t="s">
        <v>2126</v>
      </c>
      <c r="I121" s="775" t="s">
        <v>2127</v>
      </c>
    </row>
    <row r="122" spans="1:9" ht="39.950000000000003" customHeight="1">
      <c r="A122" s="234">
        <v>116</v>
      </c>
      <c r="B122" s="705" t="s">
        <v>1874</v>
      </c>
      <c r="C122" s="241" t="s">
        <v>1874</v>
      </c>
      <c r="D122" s="704">
        <f>_P404519914</f>
        <v>0</v>
      </c>
      <c r="E122" s="704">
        <f>_P406019908</f>
        <v>0</v>
      </c>
      <c r="F122" s="242">
        <f t="shared" si="1"/>
        <v>0</v>
      </c>
      <c r="G122" s="243" t="s">
        <v>1941</v>
      </c>
      <c r="H122" s="775" t="s">
        <v>2128</v>
      </c>
      <c r="I122" s="775" t="s">
        <v>2129</v>
      </c>
    </row>
    <row r="123" spans="1:9" ht="39.950000000000003" customHeight="1">
      <c r="A123" s="234">
        <v>117</v>
      </c>
      <c r="B123" s="705" t="s">
        <v>1875</v>
      </c>
      <c r="C123" s="241" t="s">
        <v>1875</v>
      </c>
      <c r="D123" s="704">
        <f>_P406019902</f>
        <v>0</v>
      </c>
      <c r="E123" s="704">
        <f>_P2000199902</f>
        <v>0</v>
      </c>
      <c r="F123" s="242">
        <f t="shared" si="1"/>
        <v>0</v>
      </c>
      <c r="G123" s="243" t="s">
        <v>1941</v>
      </c>
      <c r="H123" s="775" t="s">
        <v>2130</v>
      </c>
      <c r="I123" s="775" t="s">
        <v>2131</v>
      </c>
    </row>
    <row r="124" spans="1:9" ht="39.950000000000003" customHeight="1">
      <c r="A124" s="234">
        <v>118</v>
      </c>
      <c r="B124" s="705" t="s">
        <v>1876</v>
      </c>
      <c r="C124" s="241" t="s">
        <v>1876</v>
      </c>
      <c r="D124" s="704">
        <f>_P406019904</f>
        <v>0</v>
      </c>
      <c r="E124" s="704">
        <f>_P120001008+_P120002008+_P120003008</f>
        <v>0</v>
      </c>
      <c r="F124" s="242">
        <f t="shared" si="1"/>
        <v>0</v>
      </c>
      <c r="G124" s="243" t="s">
        <v>1941</v>
      </c>
      <c r="H124" s="775" t="s">
        <v>2132</v>
      </c>
      <c r="I124" s="775" t="s">
        <v>2133</v>
      </c>
    </row>
    <row r="125" spans="1:9" ht="39.950000000000003" customHeight="1">
      <c r="A125" s="234">
        <v>119</v>
      </c>
      <c r="B125" s="705" t="s">
        <v>1877</v>
      </c>
      <c r="C125" s="241" t="s">
        <v>1877</v>
      </c>
      <c r="D125" s="704">
        <f>_P406019905</f>
        <v>0</v>
      </c>
      <c r="E125" s="704">
        <f>_P120004008+_P120005008+_P120006008+_P120007008+_P120008008+_P120009008+_P120010008</f>
        <v>0</v>
      </c>
      <c r="F125" s="242">
        <f t="shared" si="1"/>
        <v>0</v>
      </c>
      <c r="G125" s="243" t="s">
        <v>1941</v>
      </c>
      <c r="H125" s="775" t="s">
        <v>2134</v>
      </c>
      <c r="I125" s="775" t="s">
        <v>2135</v>
      </c>
    </row>
    <row r="126" spans="1:9" ht="39.950000000000003" customHeight="1">
      <c r="A126" s="234">
        <v>120</v>
      </c>
      <c r="B126" s="705" t="s">
        <v>1878</v>
      </c>
      <c r="C126" s="241" t="s">
        <v>1878</v>
      </c>
      <c r="D126" s="704">
        <f>_P406019906</f>
        <v>0</v>
      </c>
      <c r="E126" s="704">
        <f>_P300354502</f>
        <v>0</v>
      </c>
      <c r="F126" s="242">
        <f t="shared" si="1"/>
        <v>0</v>
      </c>
      <c r="G126" s="243" t="s">
        <v>1941</v>
      </c>
      <c r="H126" s="775" t="s">
        <v>2136</v>
      </c>
      <c r="I126" s="775" t="s">
        <v>2137</v>
      </c>
    </row>
    <row r="127" spans="1:9" ht="39.950000000000003" customHeight="1">
      <c r="A127" s="234">
        <v>121</v>
      </c>
      <c r="B127" s="705" t="s">
        <v>1879</v>
      </c>
      <c r="C127" s="241" t="s">
        <v>1879</v>
      </c>
      <c r="D127" s="704">
        <f>_P406019907</f>
        <v>0</v>
      </c>
      <c r="E127" s="704">
        <f>_P351029902</f>
        <v>0</v>
      </c>
      <c r="F127" s="242">
        <f t="shared" si="1"/>
        <v>0</v>
      </c>
      <c r="G127" s="243" t="s">
        <v>1941</v>
      </c>
      <c r="H127" s="775" t="s">
        <v>2138</v>
      </c>
      <c r="I127" s="775" t="s">
        <v>2139</v>
      </c>
    </row>
    <row r="128" spans="1:9" ht="39.950000000000003" customHeight="1">
      <c r="A128" s="234">
        <v>122</v>
      </c>
      <c r="B128" s="705" t="s">
        <v>2393</v>
      </c>
      <c r="C128" s="241" t="s">
        <v>1880</v>
      </c>
      <c r="D128" s="704">
        <f>_P408001001</f>
        <v>0</v>
      </c>
      <c r="E128" s="704">
        <f>_P300321902</f>
        <v>0</v>
      </c>
      <c r="F128" s="242">
        <f t="shared" si="1"/>
        <v>0</v>
      </c>
      <c r="G128" s="243" t="s">
        <v>123</v>
      </c>
      <c r="H128" s="775" t="s">
        <v>2140</v>
      </c>
      <c r="I128" s="775" t="s">
        <v>2141</v>
      </c>
    </row>
    <row r="129" spans="1:9" ht="39.950000000000003" customHeight="1">
      <c r="A129" s="234">
        <v>123</v>
      </c>
      <c r="B129" s="705" t="s">
        <v>1881</v>
      </c>
      <c r="C129" s="241" t="s">
        <v>1881</v>
      </c>
      <c r="D129" s="704">
        <f>_P408002001</f>
        <v>0</v>
      </c>
      <c r="E129" s="704">
        <f>_P300330002</f>
        <v>0</v>
      </c>
      <c r="F129" s="242">
        <f t="shared" si="1"/>
        <v>0</v>
      </c>
      <c r="G129" s="715" t="s">
        <v>123</v>
      </c>
      <c r="H129" s="775" t="s">
        <v>2142</v>
      </c>
      <c r="I129" s="775" t="s">
        <v>2143</v>
      </c>
    </row>
    <row r="130" spans="1:9" ht="39.950000000000003" customHeight="1">
      <c r="A130" s="234">
        <v>124</v>
      </c>
      <c r="B130" s="705" t="s">
        <v>1882</v>
      </c>
      <c r="C130" s="241" t="s">
        <v>1882</v>
      </c>
      <c r="D130" s="704">
        <f>_P408003001</f>
        <v>0</v>
      </c>
      <c r="E130" s="704">
        <f>_P300332502</f>
        <v>0</v>
      </c>
      <c r="F130" s="242">
        <f t="shared" si="1"/>
        <v>0</v>
      </c>
      <c r="G130" s="715" t="s">
        <v>123</v>
      </c>
      <c r="H130" s="775" t="s">
        <v>2144</v>
      </c>
      <c r="I130" s="775" t="s">
        <v>2145</v>
      </c>
    </row>
    <row r="131" spans="1:9" ht="39.950000000000003" customHeight="1">
      <c r="A131" s="234">
        <v>125</v>
      </c>
      <c r="B131" s="705" t="s">
        <v>1883</v>
      </c>
      <c r="C131" s="241" t="s">
        <v>1883</v>
      </c>
      <c r="D131" s="704">
        <f>_P408004001</f>
        <v>0</v>
      </c>
      <c r="E131" s="704">
        <f>_P300355002</f>
        <v>0</v>
      </c>
      <c r="F131" s="242">
        <f t="shared" si="1"/>
        <v>0</v>
      </c>
      <c r="G131" s="715" t="s">
        <v>123</v>
      </c>
      <c r="H131" s="775" t="s">
        <v>2146</v>
      </c>
      <c r="I131" s="775" t="s">
        <v>2147</v>
      </c>
    </row>
    <row r="132" spans="1:9" ht="39.950000000000003" customHeight="1">
      <c r="A132" s="234">
        <v>126</v>
      </c>
      <c r="B132" s="705" t="s">
        <v>1884</v>
      </c>
      <c r="C132" s="241" t="s">
        <v>1884</v>
      </c>
      <c r="D132" s="704">
        <f>_P408005001</f>
        <v>0</v>
      </c>
      <c r="E132" s="704">
        <f>_P300339902</f>
        <v>0</v>
      </c>
      <c r="F132" s="242">
        <f t="shared" si="1"/>
        <v>0</v>
      </c>
      <c r="G132" s="715" t="s">
        <v>123</v>
      </c>
      <c r="H132" s="775" t="s">
        <v>2148</v>
      </c>
      <c r="I132" s="775" t="s">
        <v>2149</v>
      </c>
    </row>
    <row r="133" spans="1:9" ht="39.950000000000003" customHeight="1">
      <c r="A133" s="234">
        <v>127</v>
      </c>
      <c r="B133" s="705" t="s">
        <v>1885</v>
      </c>
      <c r="C133" s="241" t="s">
        <v>1885</v>
      </c>
      <c r="D133" s="704">
        <f>_P408006001</f>
        <v>0</v>
      </c>
      <c r="E133" s="704">
        <f>_P300355502</f>
        <v>0</v>
      </c>
      <c r="F133" s="242">
        <f t="shared" si="1"/>
        <v>0</v>
      </c>
      <c r="G133" s="715" t="s">
        <v>123</v>
      </c>
      <c r="H133" s="775" t="s">
        <v>2150</v>
      </c>
      <c r="I133" s="775" t="s">
        <v>2151</v>
      </c>
    </row>
    <row r="134" spans="1:9" ht="39.950000000000003" customHeight="1">
      <c r="A134" s="234">
        <v>128</v>
      </c>
      <c r="B134" s="705" t="s">
        <v>1886</v>
      </c>
      <c r="C134" s="241" t="s">
        <v>1886</v>
      </c>
      <c r="D134" s="704">
        <f>_P408007001</f>
        <v>0</v>
      </c>
      <c r="E134" s="704">
        <f>_P300345002</f>
        <v>0</v>
      </c>
      <c r="F134" s="242">
        <f t="shared" si="1"/>
        <v>0</v>
      </c>
      <c r="G134" s="715" t="s">
        <v>123</v>
      </c>
      <c r="H134" s="775" t="s">
        <v>2152</v>
      </c>
      <c r="I134" s="775" t="s">
        <v>2153</v>
      </c>
    </row>
    <row r="135" spans="1:9" ht="39.950000000000003" customHeight="1">
      <c r="A135" s="234">
        <v>129</v>
      </c>
      <c r="B135" s="705" t="s">
        <v>1887</v>
      </c>
      <c r="C135" s="241" t="s">
        <v>1887</v>
      </c>
      <c r="D135" s="704">
        <f>_P408012002</f>
        <v>0</v>
      </c>
      <c r="E135" s="704">
        <f>_P100209902</f>
        <v>0</v>
      </c>
      <c r="F135" s="242">
        <f t="shared" si="1"/>
        <v>0</v>
      </c>
      <c r="G135" s="715" t="s">
        <v>123</v>
      </c>
      <c r="H135" s="775" t="s">
        <v>2154</v>
      </c>
      <c r="I135" s="775" t="s">
        <v>2155</v>
      </c>
    </row>
    <row r="136" spans="1:9" ht="39.950000000000003" customHeight="1">
      <c r="A136" s="234">
        <v>130</v>
      </c>
      <c r="B136" s="705" t="s">
        <v>1901</v>
      </c>
      <c r="C136" s="241" t="s">
        <v>1901</v>
      </c>
      <c r="D136" s="704">
        <f>_P408012003</f>
        <v>0</v>
      </c>
      <c r="E136" s="704">
        <f>_P406006002</f>
        <v>0</v>
      </c>
      <c r="F136" s="242">
        <f t="shared" ref="F136:F138" si="2">IF(D136=E136,0,1)</f>
        <v>0</v>
      </c>
      <c r="G136" s="715" t="s">
        <v>123</v>
      </c>
      <c r="H136" s="775" t="s">
        <v>2156</v>
      </c>
      <c r="I136" s="775" t="s">
        <v>2157</v>
      </c>
    </row>
    <row r="137" spans="1:9" ht="39.950000000000003" customHeight="1">
      <c r="A137" s="234">
        <v>131</v>
      </c>
      <c r="B137" s="705" t="s">
        <v>2394</v>
      </c>
      <c r="C137" s="241" t="s">
        <v>1888</v>
      </c>
      <c r="D137" s="704">
        <f>_P408019001</f>
        <v>0</v>
      </c>
      <c r="E137" s="704">
        <f>_P406006006</f>
        <v>0</v>
      </c>
      <c r="F137" s="242">
        <f t="shared" si="2"/>
        <v>0</v>
      </c>
      <c r="G137" s="243" t="s">
        <v>123</v>
      </c>
      <c r="H137" s="775" t="s">
        <v>2158</v>
      </c>
      <c r="I137" s="775" t="s">
        <v>2159</v>
      </c>
    </row>
    <row r="138" spans="1:9" ht="39.950000000000003" customHeight="1">
      <c r="A138" s="718">
        <v>132</v>
      </c>
      <c r="B138" s="772" t="s">
        <v>2583</v>
      </c>
      <c r="C138" s="705" t="s">
        <v>1888</v>
      </c>
      <c r="D138" s="704">
        <f>+_P110012113+_P110012213+_P110032113+_P110032213+_P110052113</f>
        <v>0</v>
      </c>
      <c r="E138" s="704">
        <f>+'1180'!C40</f>
        <v>0</v>
      </c>
      <c r="F138" s="242">
        <f t="shared" si="2"/>
        <v>0</v>
      </c>
      <c r="G138" s="243" t="s">
        <v>1941</v>
      </c>
      <c r="H138" s="775" t="s">
        <v>2404</v>
      </c>
      <c r="I138" s="775" t="s">
        <v>2405</v>
      </c>
    </row>
    <row r="139" spans="1:9" s="1695" customFormat="1" ht="15">
      <c r="A139" s="1690">
        <v>142</v>
      </c>
      <c r="B139" s="1691" t="s">
        <v>2719</v>
      </c>
      <c r="C139" s="1691"/>
      <c r="D139" s="1692"/>
      <c r="E139" s="1692"/>
      <c r="F139" s="1693">
        <f>IF(ISBLANK(_P409006001),1,0)</f>
        <v>1</v>
      </c>
      <c r="G139" s="1694" t="s">
        <v>1941</v>
      </c>
      <c r="H139" s="1691" t="s">
        <v>2713</v>
      </c>
      <c r="I139" s="1691" t="s">
        <v>2714</v>
      </c>
    </row>
    <row r="140" spans="1:9" s="1695" customFormat="1" ht="15">
      <c r="A140" s="1690" t="s">
        <v>2720</v>
      </c>
      <c r="B140" s="1691" t="s">
        <v>2721</v>
      </c>
      <c r="C140" s="1691"/>
      <c r="D140" s="1692"/>
      <c r="E140" s="1692"/>
      <c r="F140" s="1693">
        <f>IF(ISBLANK(_P409010001),1,0)</f>
        <v>1</v>
      </c>
      <c r="G140" s="1694" t="s">
        <v>1941</v>
      </c>
      <c r="H140" s="1691" t="s">
        <v>2713</v>
      </c>
      <c r="I140" s="1691" t="s">
        <v>2714</v>
      </c>
    </row>
    <row r="141" spans="1:9" s="1695" customFormat="1" ht="15">
      <c r="A141" s="1690" t="s">
        <v>2722</v>
      </c>
      <c r="B141" s="1691" t="s">
        <v>2723</v>
      </c>
      <c r="C141" s="1691"/>
      <c r="D141" s="1692"/>
      <c r="E141" s="1692"/>
      <c r="F141" s="1693">
        <f>IF(ISBLANK(_P409011001),1,0)</f>
        <v>1</v>
      </c>
      <c r="G141" s="1694" t="s">
        <v>1941</v>
      </c>
      <c r="H141" s="1691" t="s">
        <v>2713</v>
      </c>
      <c r="I141" s="1691" t="s">
        <v>2714</v>
      </c>
    </row>
    <row r="142" spans="1:9" s="1695" customFormat="1" ht="15">
      <c r="A142" s="1690" t="s">
        <v>2724</v>
      </c>
      <c r="B142" s="1691" t="s">
        <v>2725</v>
      </c>
      <c r="C142" s="1691"/>
      <c r="D142" s="1692"/>
      <c r="E142" s="1692"/>
      <c r="F142" s="1693">
        <f>IF(ISBLANK(_P409012001),1,0)</f>
        <v>1</v>
      </c>
      <c r="G142" s="1694" t="s">
        <v>1941</v>
      </c>
      <c r="H142" s="1691" t="s">
        <v>2713</v>
      </c>
      <c r="I142" s="1691" t="s">
        <v>2714</v>
      </c>
    </row>
    <row r="143" spans="1:9" s="1695" customFormat="1" ht="15">
      <c r="A143" s="1690" t="s">
        <v>2726</v>
      </c>
      <c r="B143" s="1691" t="s">
        <v>2727</v>
      </c>
      <c r="C143" s="1691"/>
      <c r="D143" s="1692"/>
      <c r="E143" s="1692"/>
      <c r="F143" s="1693">
        <f>IF(ISBLANK(_P409013001),1,0)</f>
        <v>1</v>
      </c>
      <c r="G143" s="1694" t="s">
        <v>1941</v>
      </c>
      <c r="H143" s="1691" t="s">
        <v>2713</v>
      </c>
      <c r="I143" s="1691" t="s">
        <v>2714</v>
      </c>
    </row>
    <row r="144" spans="1:9" s="1695" customFormat="1" ht="15">
      <c r="A144" s="1690" t="s">
        <v>2728</v>
      </c>
      <c r="B144" s="1691" t="s">
        <v>2729</v>
      </c>
      <c r="C144" s="1691"/>
      <c r="D144" s="1692"/>
      <c r="E144" s="1692"/>
      <c r="F144" s="1693">
        <f>IF(ISBLANK(_P409014201),1,0)</f>
        <v>1</v>
      </c>
      <c r="G144" s="1694" t="s">
        <v>1941</v>
      </c>
      <c r="H144" s="1691" t="s">
        <v>2713</v>
      </c>
      <c r="I144" s="1691" t="s">
        <v>2714</v>
      </c>
    </row>
    <row r="145" spans="1:9" s="1695" customFormat="1" ht="15">
      <c r="A145" s="1690">
        <v>143</v>
      </c>
      <c r="B145" s="1691" t="s">
        <v>2717</v>
      </c>
      <c r="C145" s="1691"/>
      <c r="D145" s="1692"/>
      <c r="E145" s="1692"/>
      <c r="F145" s="1693">
        <f>IF(ISBLANK(_P501001002),1,0)</f>
        <v>1</v>
      </c>
      <c r="G145" s="1694" t="s">
        <v>1941</v>
      </c>
      <c r="H145" s="1691" t="s">
        <v>2715</v>
      </c>
      <c r="I145" s="1691" t="s">
        <v>2716</v>
      </c>
    </row>
    <row r="146" spans="1:9" ht="15">
      <c r="B146" s="775"/>
      <c r="C146" s="245"/>
      <c r="F146" s="242"/>
      <c r="G146" s="243"/>
      <c r="H146" s="775"/>
      <c r="I146" s="775"/>
    </row>
    <row r="147" spans="1:9" ht="15">
      <c r="B147" s="775"/>
      <c r="C147" s="245"/>
      <c r="F147" s="242"/>
      <c r="G147" s="243"/>
      <c r="H147" s="775"/>
      <c r="I147" s="775"/>
    </row>
    <row r="148" spans="1:9" ht="15">
      <c r="B148" s="775"/>
      <c r="C148" s="245"/>
      <c r="F148" s="242"/>
      <c r="G148" s="243"/>
      <c r="H148" s="775"/>
      <c r="I148" s="775"/>
    </row>
    <row r="149" spans="1:9" ht="15">
      <c r="B149" s="775"/>
      <c r="C149" s="245"/>
      <c r="F149" s="242"/>
      <c r="G149" s="243"/>
      <c r="H149" s="775"/>
      <c r="I149" s="775"/>
    </row>
    <row r="150" spans="1:9" ht="15">
      <c r="B150" s="775"/>
      <c r="C150" s="245"/>
      <c r="F150" s="242"/>
      <c r="G150" s="243"/>
      <c r="H150" s="775"/>
      <c r="I150" s="775"/>
    </row>
    <row r="151" spans="1:9" ht="15">
      <c r="B151" s="775"/>
      <c r="C151" s="245"/>
      <c r="F151" s="242"/>
      <c r="G151" s="243"/>
      <c r="H151" s="775"/>
      <c r="I151" s="775"/>
    </row>
    <row r="152" spans="1:9" ht="15">
      <c r="B152" s="775"/>
      <c r="C152" s="245"/>
      <c r="F152" s="242"/>
      <c r="G152" s="243"/>
      <c r="H152" s="775"/>
      <c r="I152" s="775"/>
    </row>
    <row r="153" spans="1:9" ht="15">
      <c r="B153" s="775"/>
      <c r="C153" s="245"/>
      <c r="F153" s="242"/>
      <c r="G153" s="243"/>
      <c r="H153" s="775"/>
      <c r="I153" s="775"/>
    </row>
    <row r="154" spans="1:9" ht="15">
      <c r="B154" s="775"/>
      <c r="C154" s="245"/>
      <c r="F154" s="242"/>
      <c r="G154" s="243"/>
      <c r="H154" s="775"/>
      <c r="I154" s="775"/>
    </row>
    <row r="155" spans="1:9" ht="15">
      <c r="B155" s="775"/>
      <c r="C155" s="245"/>
      <c r="F155" s="242"/>
      <c r="G155" s="243"/>
      <c r="H155" s="775"/>
      <c r="I155" s="775"/>
    </row>
    <row r="156" spans="1:9" ht="15">
      <c r="B156" s="775"/>
      <c r="C156" s="245"/>
      <c r="F156" s="242"/>
      <c r="G156" s="243"/>
      <c r="H156" s="775"/>
      <c r="I156" s="775"/>
    </row>
    <row r="157" spans="1:9" ht="15">
      <c r="B157" s="775"/>
      <c r="C157" s="245"/>
      <c r="F157" s="242"/>
      <c r="G157" s="243"/>
      <c r="H157" s="775"/>
      <c r="I157" s="775"/>
    </row>
    <row r="158" spans="1:9" ht="15">
      <c r="B158" s="775"/>
      <c r="C158" s="245"/>
      <c r="F158" s="242"/>
      <c r="G158" s="243"/>
      <c r="H158" s="775"/>
      <c r="I158" s="775"/>
    </row>
    <row r="159" spans="1:9" ht="15">
      <c r="B159" s="775"/>
      <c r="C159" s="245"/>
      <c r="F159" s="242"/>
      <c r="G159" s="243"/>
      <c r="H159" s="775"/>
      <c r="I159" s="775"/>
    </row>
    <row r="160" spans="1:9" ht="15">
      <c r="B160" s="775"/>
      <c r="C160" s="245"/>
      <c r="F160" s="242"/>
      <c r="G160" s="243"/>
      <c r="H160" s="775"/>
      <c r="I160" s="775"/>
    </row>
    <row r="161" spans="2:9" ht="15">
      <c r="B161" s="775"/>
      <c r="C161" s="245"/>
      <c r="F161" s="242"/>
      <c r="G161" s="243"/>
      <c r="H161" s="775"/>
      <c r="I161" s="775"/>
    </row>
    <row r="162" spans="2:9" ht="15">
      <c r="B162" s="775"/>
      <c r="C162" s="245"/>
      <c r="F162" s="242"/>
      <c r="G162" s="243"/>
      <c r="H162" s="775"/>
      <c r="I162" s="775"/>
    </row>
    <row r="163" spans="2:9" ht="15">
      <c r="B163" s="775"/>
      <c r="C163" s="245"/>
      <c r="F163" s="242"/>
      <c r="G163" s="243"/>
      <c r="H163" s="775"/>
      <c r="I163" s="775"/>
    </row>
    <row r="164" spans="2:9" ht="15">
      <c r="B164" s="775"/>
      <c r="C164" s="245"/>
      <c r="F164" s="242"/>
      <c r="G164" s="243"/>
      <c r="H164" s="775"/>
      <c r="I164" s="775"/>
    </row>
    <row r="165" spans="2:9" ht="15">
      <c r="B165" s="775"/>
      <c r="C165" s="245"/>
      <c r="F165" s="242"/>
      <c r="G165" s="243"/>
      <c r="H165" s="775"/>
      <c r="I165" s="775"/>
    </row>
    <row r="166" spans="2:9" ht="15">
      <c r="B166" s="775"/>
      <c r="C166" s="245"/>
      <c r="F166" s="242"/>
      <c r="G166" s="243"/>
      <c r="H166" s="775"/>
      <c r="I166" s="775"/>
    </row>
    <row r="167" spans="2:9" ht="15">
      <c r="B167" s="775"/>
      <c r="C167" s="245"/>
      <c r="F167" s="242"/>
      <c r="G167" s="243"/>
      <c r="H167" s="775"/>
      <c r="I167" s="775"/>
    </row>
    <row r="168" spans="2:9" ht="15">
      <c r="B168" s="775"/>
      <c r="C168" s="245"/>
      <c r="F168" s="242"/>
      <c r="G168" s="243"/>
      <c r="H168" s="775"/>
      <c r="I168" s="775"/>
    </row>
    <row r="169" spans="2:9" ht="15">
      <c r="B169" s="775"/>
      <c r="C169" s="245"/>
      <c r="F169" s="242"/>
      <c r="G169" s="243"/>
      <c r="H169" s="775"/>
      <c r="I169" s="775"/>
    </row>
    <row r="170" spans="2:9" ht="15">
      <c r="B170" s="775"/>
      <c r="C170" s="245"/>
      <c r="F170" s="242"/>
      <c r="G170" s="243"/>
      <c r="H170" s="775"/>
      <c r="I170" s="775"/>
    </row>
    <row r="171" spans="2:9" ht="15">
      <c r="B171" s="775"/>
      <c r="C171" s="245"/>
      <c r="F171" s="242"/>
      <c r="G171" s="243"/>
      <c r="H171" s="775"/>
      <c r="I171" s="775"/>
    </row>
    <row r="172" spans="2:9" ht="15">
      <c r="B172" s="775"/>
      <c r="C172" s="245"/>
      <c r="F172" s="242"/>
      <c r="G172" s="243"/>
      <c r="H172" s="775"/>
      <c r="I172" s="775"/>
    </row>
    <row r="173" spans="2:9" ht="15">
      <c r="B173" s="775"/>
      <c r="C173" s="245"/>
      <c r="F173" s="242"/>
      <c r="G173" s="243"/>
      <c r="H173" s="775"/>
      <c r="I173" s="775"/>
    </row>
    <row r="174" spans="2:9" ht="15">
      <c r="B174" s="775"/>
      <c r="C174" s="245"/>
      <c r="F174" s="242"/>
      <c r="G174" s="243"/>
      <c r="H174" s="775"/>
      <c r="I174" s="775"/>
    </row>
    <row r="175" spans="2:9" ht="15">
      <c r="B175" s="775"/>
      <c r="C175" s="245"/>
      <c r="F175" s="242"/>
      <c r="G175" s="243"/>
      <c r="H175" s="775"/>
      <c r="I175" s="775"/>
    </row>
    <row r="176" spans="2:9" ht="15">
      <c r="B176" s="775"/>
      <c r="C176" s="245"/>
      <c r="F176" s="242"/>
      <c r="G176" s="243"/>
      <c r="H176" s="775"/>
      <c r="I176" s="775"/>
    </row>
    <row r="177" spans="2:9" ht="15">
      <c r="B177" s="775"/>
      <c r="C177" s="245"/>
      <c r="F177" s="242"/>
      <c r="G177" s="243"/>
      <c r="H177" s="775"/>
      <c r="I177" s="775"/>
    </row>
    <row r="178" spans="2:9" ht="15">
      <c r="B178" s="775"/>
      <c r="C178" s="245"/>
      <c r="F178" s="242"/>
      <c r="G178" s="243"/>
      <c r="H178" s="775"/>
      <c r="I178" s="775"/>
    </row>
    <row r="179" spans="2:9" ht="15">
      <c r="B179" s="775"/>
      <c r="C179" s="245"/>
      <c r="F179" s="242"/>
      <c r="G179" s="243"/>
      <c r="H179" s="775"/>
      <c r="I179" s="775"/>
    </row>
    <row r="180" spans="2:9" ht="15">
      <c r="B180" s="775"/>
      <c r="C180" s="245"/>
      <c r="F180" s="242"/>
      <c r="G180" s="243"/>
      <c r="H180" s="775"/>
      <c r="I180" s="775"/>
    </row>
    <row r="181" spans="2:9" ht="15">
      <c r="B181" s="775"/>
      <c r="C181" s="245"/>
      <c r="F181" s="242"/>
      <c r="G181" s="243"/>
      <c r="H181" s="775"/>
      <c r="I181" s="775"/>
    </row>
    <row r="182" spans="2:9" ht="15">
      <c r="B182" s="775"/>
      <c r="C182" s="245"/>
      <c r="F182" s="242"/>
      <c r="G182" s="243"/>
      <c r="H182" s="775"/>
      <c r="I182" s="775"/>
    </row>
    <row r="183" spans="2:9" ht="15">
      <c r="B183" s="775"/>
      <c r="C183" s="245"/>
      <c r="F183" s="242"/>
      <c r="G183" s="243"/>
      <c r="H183" s="775"/>
      <c r="I183" s="775"/>
    </row>
    <row r="184" spans="2:9" ht="15">
      <c r="B184" s="775"/>
      <c r="C184" s="245"/>
      <c r="F184" s="242"/>
      <c r="G184" s="243"/>
      <c r="H184" s="775"/>
      <c r="I184" s="775"/>
    </row>
    <row r="185" spans="2:9" ht="15">
      <c r="B185" s="775"/>
      <c r="C185" s="245"/>
      <c r="F185" s="242"/>
      <c r="G185" s="243"/>
      <c r="H185" s="775"/>
      <c r="I185" s="775"/>
    </row>
    <row r="186" spans="2:9" ht="15">
      <c r="B186" s="775"/>
      <c r="C186" s="245"/>
      <c r="F186" s="242"/>
      <c r="G186" s="243"/>
      <c r="H186" s="775"/>
      <c r="I186" s="775"/>
    </row>
    <row r="187" spans="2:9" ht="15">
      <c r="B187" s="775"/>
      <c r="C187" s="245"/>
      <c r="F187" s="242"/>
      <c r="G187" s="243"/>
      <c r="H187" s="775"/>
      <c r="I187" s="775"/>
    </row>
    <row r="188" spans="2:9" ht="15">
      <c r="B188" s="775"/>
      <c r="C188" s="245"/>
      <c r="F188" s="242"/>
      <c r="G188" s="243"/>
      <c r="H188" s="775"/>
      <c r="I188" s="775"/>
    </row>
    <row r="189" spans="2:9" ht="15">
      <c r="B189" s="775"/>
      <c r="C189" s="245"/>
      <c r="F189" s="242"/>
      <c r="G189" s="243"/>
      <c r="H189" s="775"/>
      <c r="I189" s="775"/>
    </row>
    <row r="190" spans="2:9" ht="15">
      <c r="B190" s="775"/>
      <c r="C190" s="245"/>
      <c r="F190" s="242"/>
      <c r="G190" s="243"/>
      <c r="H190" s="775"/>
      <c r="I190" s="775"/>
    </row>
    <row r="191" spans="2:9" ht="15">
      <c r="B191" s="775"/>
      <c r="C191" s="245"/>
      <c r="F191" s="242"/>
      <c r="G191" s="243"/>
      <c r="H191" s="775"/>
      <c r="I191" s="775"/>
    </row>
    <row r="192" spans="2:9" ht="15">
      <c r="B192" s="775"/>
      <c r="C192" s="245"/>
      <c r="F192" s="242"/>
      <c r="G192" s="243"/>
      <c r="H192" s="775"/>
      <c r="I192" s="775"/>
    </row>
    <row r="193" spans="2:9" ht="15">
      <c r="B193" s="775"/>
      <c r="C193" s="245"/>
      <c r="F193" s="242"/>
      <c r="G193" s="243"/>
      <c r="H193" s="775"/>
      <c r="I193" s="775"/>
    </row>
    <row r="194" spans="2:9" ht="15">
      <c r="B194" s="775"/>
      <c r="C194" s="245"/>
      <c r="F194" s="242"/>
      <c r="G194" s="243"/>
      <c r="H194" s="775"/>
      <c r="I194" s="775"/>
    </row>
    <row r="195" spans="2:9" ht="15">
      <c r="B195" s="775"/>
      <c r="C195" s="245"/>
      <c r="F195" s="242"/>
      <c r="G195" s="243"/>
      <c r="H195" s="775"/>
      <c r="I195" s="775"/>
    </row>
    <row r="196" spans="2:9" ht="15">
      <c r="B196" s="775"/>
      <c r="C196" s="245"/>
      <c r="F196" s="242"/>
      <c r="G196" s="243"/>
      <c r="H196" s="775"/>
      <c r="I196" s="775"/>
    </row>
    <row r="197" spans="2:9" ht="15">
      <c r="B197" s="775"/>
      <c r="C197" s="245"/>
      <c r="F197" s="242"/>
      <c r="G197" s="243"/>
      <c r="H197" s="775"/>
      <c r="I197" s="775"/>
    </row>
    <row r="198" spans="2:9" ht="15">
      <c r="B198" s="775"/>
      <c r="C198" s="245"/>
      <c r="F198" s="242"/>
      <c r="G198" s="243"/>
      <c r="H198" s="775"/>
      <c r="I198" s="775"/>
    </row>
    <row r="199" spans="2:9" ht="15">
      <c r="B199" s="775"/>
      <c r="C199" s="245"/>
      <c r="F199" s="242"/>
      <c r="G199" s="243"/>
      <c r="H199" s="775"/>
      <c r="I199" s="775"/>
    </row>
    <row r="200" spans="2:9" ht="15">
      <c r="B200" s="775"/>
      <c r="C200" s="245"/>
      <c r="F200" s="242"/>
      <c r="G200" s="243"/>
      <c r="H200" s="775"/>
      <c r="I200" s="775"/>
    </row>
    <row r="201" spans="2:9" ht="15">
      <c r="B201" s="775"/>
      <c r="C201" s="245"/>
      <c r="F201" s="242"/>
      <c r="G201" s="243"/>
      <c r="H201" s="775"/>
      <c r="I201" s="775"/>
    </row>
    <row r="202" spans="2:9" ht="15">
      <c r="B202" s="775"/>
      <c r="C202" s="245"/>
      <c r="F202" s="242"/>
      <c r="G202" s="243"/>
      <c r="H202" s="775"/>
      <c r="I202" s="775"/>
    </row>
    <row r="203" spans="2:9" ht="15">
      <c r="B203" s="775"/>
      <c r="C203" s="245"/>
      <c r="F203" s="242"/>
      <c r="G203" s="243"/>
      <c r="H203" s="775"/>
      <c r="I203" s="775"/>
    </row>
    <row r="204" spans="2:9" ht="15">
      <c r="B204" s="775"/>
      <c r="C204" s="245"/>
      <c r="F204" s="242"/>
      <c r="G204" s="243"/>
      <c r="H204" s="775"/>
      <c r="I204" s="775"/>
    </row>
    <row r="205" spans="2:9" ht="15">
      <c r="B205" s="775"/>
      <c r="C205" s="245"/>
      <c r="F205" s="242"/>
      <c r="G205" s="243"/>
      <c r="H205" s="775"/>
      <c r="I205" s="775"/>
    </row>
    <row r="206" spans="2:9" ht="15">
      <c r="B206" s="775"/>
      <c r="C206" s="245"/>
      <c r="F206" s="242"/>
      <c r="G206" s="243"/>
      <c r="H206" s="775"/>
      <c r="I206" s="775"/>
    </row>
    <row r="207" spans="2:9" ht="15">
      <c r="B207" s="775"/>
      <c r="C207" s="245"/>
      <c r="F207" s="242"/>
      <c r="G207" s="243"/>
      <c r="H207" s="775"/>
      <c r="I207" s="775"/>
    </row>
    <row r="208" spans="2:9" ht="15">
      <c r="B208" s="775"/>
      <c r="C208" s="245"/>
      <c r="F208" s="242"/>
      <c r="G208" s="243"/>
      <c r="H208" s="775"/>
      <c r="I208" s="775"/>
    </row>
    <row r="209" spans="2:9" ht="15">
      <c r="B209" s="775"/>
      <c r="C209" s="245"/>
      <c r="F209" s="242"/>
      <c r="G209" s="243"/>
      <c r="H209" s="775"/>
      <c r="I209" s="775"/>
    </row>
    <row r="210" spans="2:9" ht="15">
      <c r="B210" s="775"/>
      <c r="C210" s="245"/>
      <c r="F210" s="242"/>
      <c r="G210" s="243"/>
      <c r="H210" s="775"/>
      <c r="I210" s="775"/>
    </row>
    <row r="211" spans="2:9" ht="15">
      <c r="B211" s="775"/>
      <c r="C211" s="245"/>
      <c r="F211" s="242"/>
      <c r="G211" s="243"/>
      <c r="H211" s="775"/>
      <c r="I211" s="775"/>
    </row>
    <row r="212" spans="2:9" ht="15">
      <c r="B212" s="775"/>
      <c r="C212" s="245"/>
      <c r="F212" s="242"/>
      <c r="G212" s="243"/>
      <c r="H212" s="775"/>
      <c r="I212" s="775"/>
    </row>
    <row r="213" spans="2:9" ht="15">
      <c r="B213" s="775"/>
      <c r="C213" s="245"/>
      <c r="F213" s="242"/>
      <c r="G213" s="243"/>
      <c r="H213" s="775"/>
      <c r="I213" s="775"/>
    </row>
    <row r="214" spans="2:9" ht="15">
      <c r="B214" s="775"/>
      <c r="C214" s="245"/>
      <c r="F214" s="242"/>
      <c r="G214" s="243"/>
      <c r="H214" s="775"/>
      <c r="I214" s="775"/>
    </row>
    <row r="215" spans="2:9" ht="15">
      <c r="B215" s="775"/>
      <c r="C215" s="245"/>
      <c r="F215" s="242"/>
      <c r="G215" s="243"/>
      <c r="H215" s="775"/>
      <c r="I215" s="775"/>
    </row>
    <row r="216" spans="2:9" ht="15">
      <c r="B216" s="775"/>
      <c r="C216" s="245"/>
      <c r="F216" s="242"/>
      <c r="G216" s="243"/>
      <c r="H216" s="775"/>
      <c r="I216" s="775"/>
    </row>
    <row r="217" spans="2:9" ht="15">
      <c r="B217" s="775"/>
      <c r="C217" s="245"/>
      <c r="F217" s="242"/>
      <c r="G217" s="243"/>
      <c r="H217" s="775"/>
      <c r="I217" s="775"/>
    </row>
    <row r="218" spans="2:9" ht="15">
      <c r="B218" s="775"/>
      <c r="C218" s="245"/>
      <c r="F218" s="242"/>
      <c r="G218" s="243"/>
      <c r="H218" s="775"/>
      <c r="I218" s="775"/>
    </row>
    <row r="219" spans="2:9" ht="15">
      <c r="B219" s="775"/>
      <c r="C219" s="245"/>
      <c r="F219" s="242"/>
      <c r="G219" s="243"/>
      <c r="H219" s="775"/>
      <c r="I219" s="775"/>
    </row>
    <row r="220" spans="2:9" ht="15">
      <c r="B220" s="775"/>
      <c r="C220" s="245"/>
      <c r="F220" s="242"/>
      <c r="G220" s="243"/>
      <c r="H220" s="775"/>
      <c r="I220" s="775"/>
    </row>
    <row r="221" spans="2:9" ht="15">
      <c r="B221" s="775"/>
      <c r="C221" s="245"/>
      <c r="F221" s="242"/>
      <c r="G221" s="243"/>
      <c r="H221" s="775"/>
      <c r="I221" s="775"/>
    </row>
    <row r="222" spans="2:9" ht="15">
      <c r="B222" s="775"/>
      <c r="C222" s="245"/>
      <c r="F222" s="242"/>
      <c r="G222" s="243"/>
      <c r="H222" s="775"/>
      <c r="I222" s="775"/>
    </row>
    <row r="223" spans="2:9" ht="15">
      <c r="B223" s="775"/>
      <c r="C223" s="245"/>
      <c r="F223" s="242"/>
      <c r="G223" s="243"/>
      <c r="H223" s="775"/>
      <c r="I223" s="775"/>
    </row>
    <row r="224" spans="2:9" ht="15">
      <c r="B224" s="775"/>
      <c r="C224" s="245"/>
      <c r="F224" s="242"/>
      <c r="G224" s="243"/>
      <c r="H224" s="775"/>
      <c r="I224" s="775"/>
    </row>
    <row r="225" spans="2:9" ht="15">
      <c r="B225" s="775"/>
      <c r="C225" s="245"/>
      <c r="F225" s="242"/>
      <c r="G225" s="243"/>
      <c r="H225" s="775"/>
      <c r="I225" s="775"/>
    </row>
    <row r="226" spans="2:9" ht="15">
      <c r="B226" s="775"/>
      <c r="C226" s="245"/>
      <c r="F226" s="242"/>
      <c r="G226" s="243"/>
      <c r="H226" s="775"/>
      <c r="I226" s="775"/>
    </row>
    <row r="227" spans="2:9" ht="15">
      <c r="B227" s="775"/>
      <c r="C227" s="245"/>
      <c r="F227" s="242"/>
      <c r="G227" s="243"/>
      <c r="H227" s="775"/>
      <c r="I227" s="775"/>
    </row>
    <row r="228" spans="2:9" ht="15">
      <c r="B228" s="775"/>
      <c r="C228" s="245"/>
      <c r="F228" s="242"/>
      <c r="G228" s="243"/>
      <c r="H228" s="775"/>
      <c r="I228" s="775"/>
    </row>
    <row r="229" spans="2:9" ht="15">
      <c r="B229" s="775"/>
      <c r="C229" s="245"/>
      <c r="F229" s="242"/>
      <c r="G229" s="243"/>
      <c r="H229" s="775"/>
      <c r="I229" s="775"/>
    </row>
    <row r="230" spans="2:9" ht="15">
      <c r="B230" s="775"/>
      <c r="C230" s="245"/>
      <c r="F230" s="242"/>
      <c r="G230" s="243"/>
      <c r="H230" s="775"/>
      <c r="I230" s="775"/>
    </row>
    <row r="231" spans="2:9" ht="15">
      <c r="B231" s="775"/>
      <c r="C231" s="245"/>
      <c r="F231" s="242"/>
      <c r="G231" s="243"/>
      <c r="H231" s="775"/>
      <c r="I231" s="775"/>
    </row>
    <row r="232" spans="2:9" ht="15">
      <c r="B232" s="775"/>
      <c r="C232" s="245"/>
      <c r="F232" s="242"/>
      <c r="G232" s="243"/>
      <c r="H232" s="775"/>
      <c r="I232" s="775"/>
    </row>
    <row r="233" spans="2:9" ht="15">
      <c r="B233" s="775"/>
      <c r="C233" s="245"/>
      <c r="F233" s="242"/>
      <c r="G233" s="243"/>
      <c r="H233" s="775"/>
      <c r="I233" s="775"/>
    </row>
    <row r="234" spans="2:9" ht="15">
      <c r="B234" s="775"/>
      <c r="C234" s="245"/>
      <c r="F234" s="242"/>
      <c r="G234" s="243"/>
      <c r="H234" s="775"/>
      <c r="I234" s="775"/>
    </row>
    <row r="235" spans="2:9" ht="15">
      <c r="B235" s="775"/>
      <c r="C235" s="245"/>
      <c r="F235" s="242"/>
      <c r="G235" s="243"/>
      <c r="H235" s="775"/>
      <c r="I235" s="775"/>
    </row>
    <row r="236" spans="2:9" ht="15">
      <c r="B236" s="775"/>
      <c r="C236" s="245"/>
      <c r="F236" s="242"/>
      <c r="G236" s="243"/>
      <c r="H236" s="775"/>
      <c r="I236" s="775"/>
    </row>
    <row r="237" spans="2:9" ht="15">
      <c r="B237" s="775"/>
      <c r="C237" s="245"/>
      <c r="F237" s="242"/>
      <c r="G237" s="243"/>
      <c r="H237" s="775"/>
      <c r="I237" s="775"/>
    </row>
    <row r="238" spans="2:9" ht="15">
      <c r="B238" s="775"/>
      <c r="C238" s="245"/>
      <c r="F238" s="242"/>
      <c r="G238" s="243"/>
      <c r="H238" s="775"/>
      <c r="I238" s="775"/>
    </row>
    <row r="239" spans="2:9" ht="15">
      <c r="B239" s="775"/>
      <c r="C239" s="245"/>
      <c r="F239" s="242"/>
      <c r="G239" s="243"/>
      <c r="H239" s="775"/>
      <c r="I239" s="775"/>
    </row>
    <row r="240" spans="2:9" ht="15">
      <c r="B240" s="775"/>
      <c r="C240" s="245"/>
      <c r="F240" s="242"/>
      <c r="G240" s="243"/>
      <c r="H240" s="775"/>
      <c r="I240" s="775"/>
    </row>
    <row r="241" spans="2:9" ht="15">
      <c r="B241" s="775"/>
      <c r="C241" s="245"/>
      <c r="F241" s="242"/>
      <c r="G241" s="243"/>
      <c r="H241" s="775"/>
      <c r="I241" s="775"/>
    </row>
    <row r="242" spans="2:9" ht="15">
      <c r="B242" s="775"/>
      <c r="C242" s="245"/>
      <c r="F242" s="242"/>
      <c r="G242" s="243"/>
      <c r="H242" s="775"/>
      <c r="I242" s="775"/>
    </row>
    <row r="243" spans="2:9" ht="15">
      <c r="B243" s="775"/>
      <c r="C243" s="245"/>
      <c r="F243" s="242"/>
      <c r="G243" s="243"/>
      <c r="H243" s="775"/>
      <c r="I243" s="775"/>
    </row>
    <row r="244" spans="2:9" ht="15">
      <c r="B244" s="775"/>
      <c r="C244" s="245"/>
      <c r="F244" s="242"/>
      <c r="G244" s="243"/>
      <c r="H244" s="775"/>
      <c r="I244" s="775"/>
    </row>
    <row r="245" spans="2:9" ht="15">
      <c r="B245" s="775"/>
      <c r="C245" s="245"/>
      <c r="F245" s="242"/>
      <c r="G245" s="243"/>
      <c r="H245" s="775"/>
      <c r="I245" s="775"/>
    </row>
    <row r="246" spans="2:9" ht="15">
      <c r="B246" s="775"/>
      <c r="C246" s="245"/>
      <c r="F246" s="242"/>
      <c r="G246" s="243"/>
      <c r="H246" s="775"/>
      <c r="I246" s="775"/>
    </row>
    <row r="247" spans="2:9" ht="15">
      <c r="B247" s="775"/>
      <c r="C247" s="245"/>
      <c r="F247" s="242"/>
      <c r="G247" s="243"/>
      <c r="H247" s="775"/>
      <c r="I247" s="775"/>
    </row>
    <row r="248" spans="2:9" ht="15">
      <c r="B248" s="775"/>
      <c r="C248" s="245"/>
      <c r="F248" s="242"/>
      <c r="G248" s="243"/>
      <c r="H248" s="775"/>
      <c r="I248" s="775"/>
    </row>
    <row r="249" spans="2:9" ht="15">
      <c r="B249" s="775"/>
      <c r="C249" s="245"/>
      <c r="F249" s="242"/>
      <c r="G249" s="243"/>
      <c r="H249" s="775"/>
      <c r="I249" s="775"/>
    </row>
    <row r="250" spans="2:9" ht="15">
      <c r="B250" s="775"/>
      <c r="C250" s="245"/>
      <c r="F250" s="242"/>
      <c r="G250" s="243"/>
      <c r="H250" s="775"/>
      <c r="I250" s="775"/>
    </row>
    <row r="251" spans="2:9" ht="15">
      <c r="B251" s="775"/>
      <c r="C251" s="245"/>
      <c r="F251" s="242"/>
      <c r="G251" s="243"/>
      <c r="H251" s="775"/>
      <c r="I251" s="775"/>
    </row>
    <row r="252" spans="2:9" ht="15">
      <c r="B252" s="775"/>
      <c r="C252" s="245"/>
      <c r="F252" s="242"/>
      <c r="G252" s="243"/>
      <c r="H252" s="775"/>
      <c r="I252" s="775"/>
    </row>
    <row r="253" spans="2:9" ht="15">
      <c r="B253" s="775"/>
      <c r="C253" s="245"/>
      <c r="F253" s="242"/>
      <c r="G253" s="243"/>
      <c r="H253" s="775"/>
      <c r="I253" s="775"/>
    </row>
    <row r="254" spans="2:9" ht="15">
      <c r="B254" s="775"/>
      <c r="C254" s="245"/>
      <c r="F254" s="242"/>
      <c r="G254" s="243"/>
      <c r="H254" s="775"/>
      <c r="I254" s="775"/>
    </row>
    <row r="255" spans="2:9" ht="15">
      <c r="B255" s="775"/>
      <c r="C255" s="245"/>
      <c r="F255" s="242"/>
      <c r="G255" s="243"/>
      <c r="H255" s="775"/>
      <c r="I255" s="775"/>
    </row>
    <row r="256" spans="2:9" ht="15">
      <c r="B256" s="775"/>
      <c r="C256" s="245"/>
      <c r="F256" s="242"/>
      <c r="G256" s="243"/>
      <c r="H256" s="775"/>
      <c r="I256" s="775"/>
    </row>
    <row r="257" spans="2:9" ht="15">
      <c r="B257" s="775"/>
      <c r="C257" s="245"/>
      <c r="F257" s="242"/>
      <c r="G257" s="243"/>
      <c r="H257" s="775"/>
      <c r="I257" s="775"/>
    </row>
    <row r="258" spans="2:9" ht="15">
      <c r="B258" s="775"/>
      <c r="C258" s="245"/>
      <c r="F258" s="242"/>
      <c r="G258" s="243"/>
      <c r="H258" s="775"/>
      <c r="I258" s="775"/>
    </row>
    <row r="259" spans="2:9" ht="15">
      <c r="B259" s="775"/>
      <c r="C259" s="245"/>
      <c r="F259" s="242"/>
      <c r="G259" s="243"/>
      <c r="H259" s="775"/>
      <c r="I259" s="775"/>
    </row>
    <row r="260" spans="2:9" ht="15">
      <c r="B260" s="775"/>
      <c r="C260" s="245"/>
      <c r="F260" s="242"/>
      <c r="G260" s="243"/>
      <c r="H260" s="775"/>
      <c r="I260" s="775"/>
    </row>
    <row r="261" spans="2:9" ht="15">
      <c r="B261" s="775"/>
      <c r="C261" s="245"/>
      <c r="F261" s="242"/>
      <c r="G261" s="243"/>
      <c r="H261" s="775"/>
      <c r="I261" s="775"/>
    </row>
    <row r="262" spans="2:9" ht="15">
      <c r="B262" s="775"/>
      <c r="C262" s="245"/>
      <c r="F262" s="242"/>
      <c r="G262" s="243"/>
      <c r="H262" s="775"/>
      <c r="I262" s="775"/>
    </row>
    <row r="263" spans="2:9" ht="15">
      <c r="B263" s="775"/>
      <c r="C263" s="245"/>
      <c r="F263" s="242"/>
      <c r="G263" s="243"/>
      <c r="H263" s="775"/>
      <c r="I263" s="775"/>
    </row>
    <row r="264" spans="2:9" ht="15">
      <c r="B264" s="775"/>
      <c r="C264" s="245"/>
      <c r="F264" s="242"/>
      <c r="G264" s="243"/>
      <c r="H264" s="775"/>
      <c r="I264" s="775"/>
    </row>
    <row r="265" spans="2:9" ht="15">
      <c r="B265" s="775"/>
      <c r="C265" s="245"/>
      <c r="F265" s="242"/>
      <c r="G265" s="243"/>
      <c r="H265" s="775"/>
      <c r="I265" s="775"/>
    </row>
    <row r="266" spans="2:9" ht="15">
      <c r="B266" s="775"/>
      <c r="C266" s="245"/>
      <c r="F266" s="242"/>
      <c r="G266" s="243"/>
      <c r="H266" s="775"/>
      <c r="I266" s="775"/>
    </row>
    <row r="267" spans="2:9" ht="15">
      <c r="B267" s="775"/>
      <c r="C267" s="245"/>
      <c r="F267" s="242"/>
      <c r="G267" s="243"/>
      <c r="H267" s="775"/>
      <c r="I267" s="775"/>
    </row>
    <row r="268" spans="2:9">
      <c r="B268" s="775"/>
      <c r="C268" s="245"/>
    </row>
    <row r="269" spans="2:9">
      <c r="B269" s="775"/>
      <c r="C269" s="245"/>
    </row>
    <row r="270" spans="2:9">
      <c r="B270" s="775"/>
      <c r="C270" s="245"/>
    </row>
    <row r="271" spans="2:9">
      <c r="B271" s="775"/>
      <c r="C271" s="245"/>
    </row>
    <row r="272" spans="2:9">
      <c r="B272" s="775"/>
      <c r="C272" s="245"/>
    </row>
    <row r="273" spans="2:6">
      <c r="B273" s="775"/>
      <c r="C273" s="245"/>
    </row>
    <row r="274" spans="2:6">
      <c r="B274" s="775"/>
      <c r="C274" s="245"/>
    </row>
    <row r="275" spans="2:6">
      <c r="B275" s="775"/>
      <c r="C275" s="245"/>
    </row>
    <row r="276" spans="2:6">
      <c r="B276" s="775"/>
      <c r="C276" s="245"/>
    </row>
    <row r="277" spans="2:6">
      <c r="B277" s="775"/>
      <c r="C277" s="245"/>
    </row>
    <row r="278" spans="2:6">
      <c r="B278" s="775"/>
      <c r="C278" s="245"/>
    </row>
    <row r="279" spans="2:6">
      <c r="B279" s="775"/>
      <c r="C279" s="245"/>
      <c r="D279" s="865"/>
      <c r="E279" s="865"/>
      <c r="F279" s="238"/>
    </row>
    <row r="280" spans="2:6">
      <c r="B280" s="775"/>
      <c r="C280" s="245"/>
      <c r="D280" s="865"/>
      <c r="E280" s="865"/>
      <c r="F280" s="238"/>
    </row>
    <row r="281" spans="2:6">
      <c r="B281" s="775"/>
      <c r="C281" s="245"/>
      <c r="D281" s="865"/>
      <c r="E281" s="865"/>
      <c r="F281" s="238"/>
    </row>
    <row r="282" spans="2:6">
      <c r="B282" s="775"/>
      <c r="C282" s="245"/>
      <c r="D282" s="865"/>
      <c r="E282" s="865"/>
      <c r="F282" s="238"/>
    </row>
    <row r="283" spans="2:6">
      <c r="B283" s="775"/>
      <c r="C283" s="245"/>
      <c r="D283" s="865"/>
      <c r="E283" s="865"/>
      <c r="F283" s="238"/>
    </row>
    <row r="284" spans="2:6">
      <c r="B284" s="775"/>
      <c r="C284" s="245"/>
      <c r="D284" s="865"/>
      <c r="E284" s="865"/>
      <c r="F284" s="238"/>
    </row>
    <row r="285" spans="2:6">
      <c r="B285" s="775"/>
      <c r="C285" s="245"/>
      <c r="D285" s="865"/>
      <c r="E285" s="865"/>
      <c r="F285" s="238"/>
    </row>
    <row r="286" spans="2:6">
      <c r="B286" s="775"/>
      <c r="C286" s="245"/>
      <c r="D286" s="865"/>
      <c r="E286" s="865"/>
      <c r="F286" s="238"/>
    </row>
    <row r="287" spans="2:6">
      <c r="B287" s="775"/>
      <c r="C287" s="245"/>
      <c r="D287" s="865"/>
      <c r="E287" s="865"/>
      <c r="F287" s="238"/>
    </row>
    <row r="288" spans="2:6">
      <c r="B288" s="775"/>
      <c r="C288" s="245"/>
      <c r="D288" s="865"/>
      <c r="E288" s="865"/>
      <c r="F288" s="238"/>
    </row>
    <row r="289" spans="2:6">
      <c r="B289" s="775"/>
      <c r="C289" s="245"/>
      <c r="D289" s="865"/>
      <c r="E289" s="865"/>
      <c r="F289" s="238"/>
    </row>
    <row r="290" spans="2:6">
      <c r="B290" s="775"/>
      <c r="C290" s="245"/>
      <c r="D290" s="865"/>
      <c r="E290" s="865"/>
      <c r="F290" s="238"/>
    </row>
    <row r="291" spans="2:6">
      <c r="B291" s="775"/>
      <c r="C291" s="245"/>
      <c r="D291" s="865"/>
      <c r="E291" s="865"/>
      <c r="F291" s="238"/>
    </row>
    <row r="292" spans="2:6">
      <c r="B292" s="775"/>
      <c r="C292" s="245"/>
      <c r="D292" s="865"/>
      <c r="E292" s="865"/>
      <c r="F292" s="238"/>
    </row>
    <row r="293" spans="2:6">
      <c r="B293" s="775"/>
      <c r="C293" s="245"/>
      <c r="D293" s="865"/>
      <c r="E293" s="865"/>
      <c r="F293" s="238"/>
    </row>
    <row r="294" spans="2:6">
      <c r="B294" s="775"/>
      <c r="C294" s="245"/>
      <c r="D294" s="865"/>
      <c r="E294" s="865"/>
      <c r="F294" s="238"/>
    </row>
    <row r="295" spans="2:6">
      <c r="B295" s="775"/>
      <c r="C295" s="245"/>
      <c r="D295" s="865"/>
      <c r="E295" s="865"/>
      <c r="F295" s="238"/>
    </row>
    <row r="296" spans="2:6">
      <c r="B296" s="775"/>
      <c r="C296" s="245"/>
      <c r="D296" s="865"/>
      <c r="E296" s="865"/>
      <c r="F296" s="238"/>
    </row>
    <row r="297" spans="2:6">
      <c r="B297" s="775"/>
      <c r="C297" s="245"/>
      <c r="D297" s="865"/>
      <c r="E297" s="865"/>
      <c r="F297" s="238"/>
    </row>
    <row r="298" spans="2:6">
      <c r="B298" s="775"/>
      <c r="C298" s="245"/>
      <c r="D298" s="865"/>
      <c r="E298" s="865"/>
      <c r="F298" s="238"/>
    </row>
    <row r="299" spans="2:6">
      <c r="B299" s="775"/>
      <c r="C299" s="245"/>
      <c r="D299" s="865"/>
      <c r="E299" s="865"/>
      <c r="F299" s="238"/>
    </row>
    <row r="300" spans="2:6">
      <c r="B300" s="775"/>
      <c r="C300" s="245"/>
      <c r="D300" s="865"/>
      <c r="E300" s="865"/>
      <c r="F300" s="238"/>
    </row>
    <row r="301" spans="2:6">
      <c r="B301" s="775"/>
      <c r="C301" s="245"/>
      <c r="D301" s="865"/>
      <c r="E301" s="865"/>
      <c r="F301" s="238"/>
    </row>
    <row r="302" spans="2:6">
      <c r="B302" s="775"/>
      <c r="C302" s="245"/>
      <c r="D302" s="865"/>
      <c r="E302" s="865"/>
      <c r="F302" s="238"/>
    </row>
    <row r="303" spans="2:6">
      <c r="B303" s="775"/>
      <c r="C303" s="245"/>
      <c r="D303" s="865"/>
      <c r="E303" s="865"/>
      <c r="F303" s="238"/>
    </row>
    <row r="304" spans="2:6">
      <c r="B304" s="775"/>
      <c r="C304" s="245"/>
      <c r="D304" s="865"/>
      <c r="E304" s="865"/>
      <c r="F304" s="238"/>
    </row>
    <row r="305" spans="2:6">
      <c r="B305" s="775"/>
      <c r="C305" s="245"/>
      <c r="D305" s="865"/>
      <c r="E305" s="865"/>
      <c r="F305" s="238"/>
    </row>
    <row r="306" spans="2:6">
      <c r="B306" s="775"/>
      <c r="C306" s="245"/>
      <c r="D306" s="865"/>
      <c r="E306" s="865"/>
      <c r="F306" s="238"/>
    </row>
    <row r="307" spans="2:6">
      <c r="B307" s="775"/>
      <c r="C307" s="245"/>
      <c r="D307" s="865"/>
      <c r="E307" s="865"/>
      <c r="F307" s="238"/>
    </row>
    <row r="308" spans="2:6">
      <c r="B308" s="775"/>
      <c r="C308" s="245"/>
      <c r="D308" s="865"/>
      <c r="E308" s="865"/>
      <c r="F308" s="238"/>
    </row>
    <row r="309" spans="2:6">
      <c r="B309" s="775"/>
      <c r="C309" s="245"/>
      <c r="D309" s="865"/>
      <c r="E309" s="865"/>
      <c r="F309" s="238"/>
    </row>
    <row r="310" spans="2:6">
      <c r="B310" s="775"/>
      <c r="C310" s="245"/>
      <c r="D310" s="865"/>
      <c r="E310" s="865"/>
      <c r="F310" s="238"/>
    </row>
    <row r="311" spans="2:6">
      <c r="B311" s="775"/>
      <c r="C311" s="245"/>
      <c r="D311" s="865"/>
      <c r="E311" s="865"/>
      <c r="F311" s="238"/>
    </row>
    <row r="312" spans="2:6">
      <c r="B312" s="775"/>
      <c r="C312" s="245"/>
      <c r="D312" s="865"/>
      <c r="E312" s="865"/>
      <c r="F312" s="238"/>
    </row>
    <row r="313" spans="2:6">
      <c r="B313" s="775"/>
      <c r="C313" s="245"/>
      <c r="D313" s="865"/>
      <c r="E313" s="865"/>
      <c r="F313" s="238"/>
    </row>
    <row r="314" spans="2:6">
      <c r="B314" s="775"/>
      <c r="C314" s="245"/>
      <c r="D314" s="865"/>
      <c r="E314" s="865"/>
      <c r="F314" s="238"/>
    </row>
    <row r="315" spans="2:6">
      <c r="B315" s="775"/>
      <c r="C315" s="245"/>
      <c r="D315" s="865"/>
      <c r="E315" s="865"/>
      <c r="F315" s="238"/>
    </row>
    <row r="316" spans="2:6">
      <c r="B316" s="775"/>
      <c r="C316" s="245"/>
      <c r="D316" s="865"/>
      <c r="E316" s="865"/>
      <c r="F316" s="238"/>
    </row>
    <row r="317" spans="2:6">
      <c r="B317" s="775"/>
      <c r="C317" s="245"/>
      <c r="D317" s="865"/>
      <c r="E317" s="865"/>
      <c r="F317" s="238"/>
    </row>
    <row r="318" spans="2:6">
      <c r="B318" s="775"/>
      <c r="C318" s="245"/>
      <c r="D318" s="865"/>
      <c r="E318" s="865"/>
      <c r="F318" s="238"/>
    </row>
    <row r="319" spans="2:6">
      <c r="B319" s="775"/>
      <c r="C319" s="245"/>
      <c r="D319" s="865"/>
      <c r="E319" s="865"/>
      <c r="F319" s="238"/>
    </row>
    <row r="320" spans="2:6">
      <c r="B320" s="775"/>
      <c r="C320" s="245"/>
      <c r="D320" s="865"/>
      <c r="E320" s="865"/>
      <c r="F320" s="238"/>
    </row>
    <row r="321" spans="2:6">
      <c r="B321" s="775"/>
      <c r="C321" s="245"/>
      <c r="D321" s="865"/>
      <c r="E321" s="865"/>
      <c r="F321" s="238"/>
    </row>
    <row r="322" spans="2:6">
      <c r="B322" s="775"/>
      <c r="C322" s="245"/>
      <c r="D322" s="865"/>
      <c r="E322" s="865"/>
      <c r="F322" s="238"/>
    </row>
    <row r="323" spans="2:6">
      <c r="B323" s="775"/>
      <c r="C323" s="245"/>
      <c r="D323" s="865"/>
      <c r="E323" s="865"/>
      <c r="F323" s="238"/>
    </row>
    <row r="324" spans="2:6">
      <c r="B324" s="775"/>
      <c r="C324" s="245"/>
      <c r="D324" s="865"/>
      <c r="E324" s="865"/>
      <c r="F324" s="238"/>
    </row>
    <row r="325" spans="2:6">
      <c r="B325" s="775"/>
      <c r="C325" s="245"/>
      <c r="D325" s="865"/>
      <c r="E325" s="865"/>
      <c r="F325" s="238"/>
    </row>
    <row r="326" spans="2:6">
      <c r="B326" s="775"/>
      <c r="C326" s="245"/>
      <c r="D326" s="865"/>
      <c r="E326" s="865"/>
      <c r="F326" s="238"/>
    </row>
    <row r="327" spans="2:6">
      <c r="B327" s="775"/>
      <c r="C327" s="245"/>
      <c r="D327" s="865"/>
      <c r="E327" s="865"/>
      <c r="F327" s="238"/>
    </row>
    <row r="328" spans="2:6">
      <c r="B328" s="775"/>
      <c r="C328" s="245"/>
      <c r="D328" s="865"/>
      <c r="E328" s="865"/>
      <c r="F328" s="238"/>
    </row>
    <row r="329" spans="2:6">
      <c r="B329" s="775"/>
      <c r="C329" s="245"/>
      <c r="D329" s="865"/>
      <c r="E329" s="865"/>
      <c r="F329" s="238"/>
    </row>
    <row r="330" spans="2:6">
      <c r="B330" s="775"/>
      <c r="C330" s="245"/>
      <c r="D330" s="865"/>
      <c r="E330" s="865"/>
      <c r="F330" s="238"/>
    </row>
    <row r="331" spans="2:6">
      <c r="B331" s="775"/>
      <c r="C331" s="245"/>
      <c r="D331" s="865"/>
      <c r="E331" s="865"/>
      <c r="F331" s="238"/>
    </row>
    <row r="332" spans="2:6">
      <c r="B332" s="775"/>
      <c r="C332" s="245"/>
      <c r="D332" s="865"/>
      <c r="E332" s="865"/>
      <c r="F332" s="238"/>
    </row>
    <row r="333" spans="2:6">
      <c r="B333" s="775"/>
      <c r="C333" s="245"/>
      <c r="D333" s="865"/>
      <c r="E333" s="865"/>
      <c r="F333" s="238"/>
    </row>
    <row r="334" spans="2:6">
      <c r="B334" s="775"/>
      <c r="C334" s="245"/>
      <c r="D334" s="865"/>
      <c r="E334" s="865"/>
      <c r="F334" s="238"/>
    </row>
    <row r="335" spans="2:6">
      <c r="B335" s="775"/>
      <c r="C335" s="245"/>
      <c r="D335" s="865"/>
      <c r="E335" s="865"/>
      <c r="F335" s="238"/>
    </row>
    <row r="336" spans="2:6">
      <c r="B336" s="775"/>
      <c r="C336" s="245"/>
      <c r="D336" s="865"/>
      <c r="E336" s="865"/>
      <c r="F336" s="238"/>
    </row>
    <row r="337" spans="2:6">
      <c r="B337" s="775"/>
      <c r="C337" s="245"/>
      <c r="D337" s="865"/>
      <c r="E337" s="865"/>
      <c r="F337" s="238"/>
    </row>
    <row r="338" spans="2:6">
      <c r="B338" s="775"/>
      <c r="C338" s="245"/>
      <c r="D338" s="865"/>
      <c r="E338" s="865"/>
      <c r="F338" s="238"/>
    </row>
    <row r="339" spans="2:6">
      <c r="B339" s="775"/>
      <c r="C339" s="245"/>
      <c r="D339" s="865"/>
      <c r="E339" s="865"/>
      <c r="F339" s="238"/>
    </row>
    <row r="340" spans="2:6">
      <c r="B340" s="775"/>
      <c r="C340" s="245"/>
      <c r="D340" s="865"/>
      <c r="E340" s="865"/>
      <c r="F340" s="238"/>
    </row>
    <row r="341" spans="2:6">
      <c r="B341" s="775"/>
      <c r="C341" s="245"/>
      <c r="D341" s="865"/>
      <c r="E341" s="865"/>
      <c r="F341" s="238"/>
    </row>
    <row r="342" spans="2:6">
      <c r="B342" s="775"/>
      <c r="C342" s="245"/>
      <c r="D342" s="865"/>
      <c r="E342" s="865"/>
      <c r="F342" s="238"/>
    </row>
    <row r="343" spans="2:6">
      <c r="B343" s="775"/>
      <c r="C343" s="245"/>
      <c r="D343" s="865"/>
      <c r="E343" s="865"/>
      <c r="F343" s="238"/>
    </row>
    <row r="344" spans="2:6">
      <c r="B344" s="775"/>
      <c r="C344" s="245"/>
      <c r="D344" s="865"/>
      <c r="E344" s="865"/>
      <c r="F344" s="238"/>
    </row>
    <row r="345" spans="2:6">
      <c r="B345" s="775"/>
      <c r="C345" s="245"/>
      <c r="D345" s="865"/>
      <c r="E345" s="865"/>
      <c r="F345" s="238"/>
    </row>
    <row r="346" spans="2:6">
      <c r="B346" s="775"/>
      <c r="C346" s="245"/>
      <c r="D346" s="865"/>
      <c r="E346" s="865"/>
      <c r="F346" s="238"/>
    </row>
    <row r="347" spans="2:6">
      <c r="B347" s="775"/>
      <c r="C347" s="245"/>
      <c r="D347" s="865"/>
      <c r="E347" s="865"/>
      <c r="F347" s="238"/>
    </row>
    <row r="348" spans="2:6">
      <c r="B348" s="775"/>
      <c r="C348" s="245"/>
      <c r="D348" s="865"/>
      <c r="E348" s="865"/>
      <c r="F348" s="238"/>
    </row>
    <row r="349" spans="2:6">
      <c r="B349" s="775"/>
      <c r="C349" s="245"/>
      <c r="D349" s="865"/>
      <c r="E349" s="865"/>
      <c r="F349" s="238"/>
    </row>
    <row r="350" spans="2:6">
      <c r="B350" s="775"/>
      <c r="C350" s="245"/>
      <c r="D350" s="865"/>
      <c r="E350" s="865"/>
      <c r="F350" s="238"/>
    </row>
    <row r="351" spans="2:6">
      <c r="B351" s="775"/>
      <c r="C351" s="245"/>
      <c r="D351" s="865"/>
      <c r="E351" s="865"/>
      <c r="F351" s="238"/>
    </row>
    <row r="352" spans="2:6">
      <c r="B352" s="775"/>
      <c r="C352" s="245"/>
      <c r="D352" s="865"/>
      <c r="E352" s="865"/>
      <c r="F352" s="238"/>
    </row>
    <row r="353" spans="2:6">
      <c r="B353" s="775"/>
      <c r="C353" s="245"/>
      <c r="D353" s="865"/>
      <c r="E353" s="865"/>
      <c r="F353" s="238"/>
    </row>
    <row r="354" spans="2:6">
      <c r="B354" s="775"/>
      <c r="C354" s="245"/>
      <c r="D354" s="865"/>
      <c r="E354" s="865"/>
      <c r="F354" s="238"/>
    </row>
    <row r="355" spans="2:6">
      <c r="B355" s="775"/>
      <c r="C355" s="245"/>
      <c r="D355" s="865"/>
      <c r="E355" s="865"/>
      <c r="F355" s="238"/>
    </row>
    <row r="356" spans="2:6">
      <c r="B356" s="775"/>
      <c r="C356" s="245"/>
      <c r="D356" s="865"/>
      <c r="E356" s="865"/>
      <c r="F356" s="238"/>
    </row>
    <row r="357" spans="2:6">
      <c r="B357" s="775"/>
      <c r="C357" s="245"/>
      <c r="D357" s="865"/>
      <c r="E357" s="865"/>
      <c r="F357" s="238"/>
    </row>
    <row r="358" spans="2:6">
      <c r="B358" s="775"/>
      <c r="C358" s="245"/>
      <c r="D358" s="865"/>
      <c r="E358" s="865"/>
      <c r="F358" s="238"/>
    </row>
    <row r="359" spans="2:6">
      <c r="B359" s="775"/>
      <c r="C359" s="245"/>
      <c r="D359" s="865"/>
      <c r="E359" s="865"/>
      <c r="F359" s="238"/>
    </row>
    <row r="360" spans="2:6">
      <c r="B360" s="775"/>
      <c r="C360" s="245"/>
      <c r="D360" s="865"/>
      <c r="E360" s="865"/>
      <c r="F360" s="238"/>
    </row>
    <row r="361" spans="2:6">
      <c r="B361" s="775"/>
      <c r="C361" s="245"/>
      <c r="D361" s="865"/>
      <c r="E361" s="865"/>
      <c r="F361" s="238"/>
    </row>
    <row r="362" spans="2:6">
      <c r="B362" s="775"/>
      <c r="C362" s="245"/>
      <c r="D362" s="865"/>
      <c r="E362" s="865"/>
      <c r="F362" s="238"/>
    </row>
    <row r="363" spans="2:6">
      <c r="B363" s="775"/>
      <c r="C363" s="245"/>
      <c r="D363" s="865"/>
      <c r="E363" s="865"/>
      <c r="F363" s="238"/>
    </row>
    <row r="364" spans="2:6">
      <c r="B364" s="775"/>
      <c r="C364" s="245"/>
      <c r="D364" s="865"/>
      <c r="E364" s="865"/>
      <c r="F364" s="238"/>
    </row>
    <row r="365" spans="2:6">
      <c r="B365" s="775"/>
      <c r="C365" s="245"/>
      <c r="D365" s="865"/>
      <c r="E365" s="865"/>
      <c r="F365" s="238"/>
    </row>
    <row r="366" spans="2:6">
      <c r="B366" s="775"/>
      <c r="C366" s="245"/>
      <c r="D366" s="865"/>
      <c r="E366" s="865"/>
      <c r="F366" s="238"/>
    </row>
    <row r="367" spans="2:6">
      <c r="B367" s="775"/>
      <c r="C367" s="245"/>
      <c r="D367" s="865"/>
      <c r="E367" s="865"/>
      <c r="F367" s="238"/>
    </row>
    <row r="368" spans="2:6">
      <c r="B368" s="775"/>
      <c r="C368" s="245"/>
      <c r="D368" s="865"/>
      <c r="E368" s="865"/>
      <c r="F368" s="238"/>
    </row>
    <row r="369" spans="2:6">
      <c r="B369" s="775"/>
      <c r="C369" s="245"/>
      <c r="D369" s="865"/>
      <c r="E369" s="865"/>
      <c r="F369" s="238"/>
    </row>
    <row r="370" spans="2:6">
      <c r="B370" s="775"/>
      <c r="C370" s="245"/>
      <c r="D370" s="865"/>
      <c r="E370" s="865"/>
      <c r="F370" s="238"/>
    </row>
    <row r="371" spans="2:6">
      <c r="B371" s="775"/>
      <c r="C371" s="245"/>
      <c r="D371" s="865"/>
      <c r="E371" s="865"/>
      <c r="F371" s="238"/>
    </row>
    <row r="372" spans="2:6">
      <c r="B372" s="775"/>
      <c r="C372" s="245"/>
      <c r="D372" s="865"/>
      <c r="E372" s="865"/>
      <c r="F372" s="238"/>
    </row>
    <row r="373" spans="2:6">
      <c r="B373" s="775"/>
      <c r="C373" s="245"/>
      <c r="D373" s="865"/>
      <c r="E373" s="865"/>
      <c r="F373" s="238"/>
    </row>
    <row r="374" spans="2:6">
      <c r="B374" s="775"/>
      <c r="C374" s="245"/>
      <c r="D374" s="865"/>
      <c r="E374" s="865"/>
      <c r="F374" s="238"/>
    </row>
    <row r="375" spans="2:6">
      <c r="B375" s="775"/>
      <c r="C375" s="245"/>
      <c r="D375" s="865"/>
      <c r="E375" s="865"/>
      <c r="F375" s="238"/>
    </row>
    <row r="376" spans="2:6">
      <c r="B376" s="775"/>
      <c r="C376" s="245"/>
      <c r="D376" s="865"/>
      <c r="E376" s="865"/>
      <c r="F376" s="238"/>
    </row>
    <row r="377" spans="2:6">
      <c r="B377" s="775"/>
      <c r="C377" s="245"/>
      <c r="D377" s="865"/>
      <c r="E377" s="865"/>
      <c r="F377" s="238"/>
    </row>
    <row r="378" spans="2:6">
      <c r="B378" s="775"/>
      <c r="C378" s="245"/>
      <c r="D378" s="865"/>
      <c r="E378" s="865"/>
      <c r="F378" s="238"/>
    </row>
    <row r="379" spans="2:6">
      <c r="B379" s="775"/>
      <c r="C379" s="245"/>
      <c r="D379" s="865"/>
      <c r="E379" s="865"/>
      <c r="F379" s="238"/>
    </row>
    <row r="380" spans="2:6">
      <c r="B380" s="775"/>
      <c r="C380" s="245"/>
      <c r="D380" s="865"/>
      <c r="E380" s="865"/>
      <c r="F380" s="238"/>
    </row>
    <row r="381" spans="2:6">
      <c r="B381" s="775"/>
      <c r="C381" s="245"/>
      <c r="D381" s="865"/>
      <c r="E381" s="865"/>
      <c r="F381" s="238"/>
    </row>
    <row r="382" spans="2:6">
      <c r="B382" s="775"/>
      <c r="C382" s="245"/>
      <c r="D382" s="865"/>
      <c r="E382" s="865"/>
      <c r="F382" s="238"/>
    </row>
    <row r="383" spans="2:6">
      <c r="B383" s="775"/>
      <c r="C383" s="245"/>
      <c r="D383" s="865"/>
      <c r="E383" s="865"/>
      <c r="F383" s="238"/>
    </row>
    <row r="384" spans="2:6">
      <c r="B384" s="775"/>
      <c r="C384" s="245"/>
      <c r="D384" s="865"/>
      <c r="E384" s="865"/>
      <c r="F384" s="238"/>
    </row>
    <row r="385" spans="2:6">
      <c r="B385" s="775"/>
      <c r="C385" s="245"/>
      <c r="D385" s="865"/>
      <c r="E385" s="865"/>
      <c r="F385" s="238"/>
    </row>
    <row r="386" spans="2:6">
      <c r="B386" s="775"/>
      <c r="C386" s="245"/>
      <c r="D386" s="865"/>
      <c r="E386" s="865"/>
      <c r="F386" s="238"/>
    </row>
    <row r="387" spans="2:6">
      <c r="B387" s="775"/>
      <c r="C387" s="245"/>
      <c r="D387" s="865"/>
      <c r="E387" s="865"/>
      <c r="F387" s="238"/>
    </row>
    <row r="388" spans="2:6">
      <c r="B388" s="775"/>
      <c r="C388" s="245"/>
      <c r="D388" s="865"/>
      <c r="E388" s="865"/>
      <c r="F388" s="238"/>
    </row>
    <row r="389" spans="2:6">
      <c r="B389" s="775"/>
      <c r="C389" s="245"/>
      <c r="D389" s="865"/>
      <c r="E389" s="865"/>
      <c r="F389" s="238"/>
    </row>
    <row r="390" spans="2:6">
      <c r="B390" s="775"/>
      <c r="C390" s="245"/>
      <c r="D390" s="865"/>
      <c r="E390" s="865"/>
      <c r="F390" s="238"/>
    </row>
    <row r="391" spans="2:6">
      <c r="B391" s="775"/>
      <c r="C391" s="245"/>
      <c r="D391" s="865"/>
      <c r="E391" s="865"/>
      <c r="F391" s="238"/>
    </row>
    <row r="392" spans="2:6">
      <c r="B392" s="775"/>
      <c r="C392" s="245"/>
      <c r="D392" s="865"/>
      <c r="E392" s="865"/>
      <c r="F392" s="238"/>
    </row>
    <row r="393" spans="2:6">
      <c r="B393" s="775"/>
      <c r="C393" s="245"/>
      <c r="D393" s="865"/>
      <c r="E393" s="865"/>
      <c r="F393" s="238"/>
    </row>
    <row r="394" spans="2:6">
      <c r="B394" s="775"/>
      <c r="C394" s="245"/>
      <c r="D394" s="865"/>
      <c r="E394" s="865"/>
      <c r="F394" s="238"/>
    </row>
    <row r="395" spans="2:6">
      <c r="B395" s="775"/>
      <c r="C395" s="245"/>
      <c r="D395" s="865"/>
      <c r="E395" s="865"/>
      <c r="F395" s="238"/>
    </row>
    <row r="396" spans="2:6">
      <c r="B396" s="775"/>
      <c r="C396" s="245"/>
      <c r="D396" s="865"/>
      <c r="E396" s="865"/>
      <c r="F396" s="238"/>
    </row>
    <row r="397" spans="2:6">
      <c r="B397" s="775"/>
      <c r="C397" s="245"/>
      <c r="D397" s="865"/>
      <c r="E397" s="865"/>
      <c r="F397" s="238"/>
    </row>
    <row r="398" spans="2:6">
      <c r="B398" s="775"/>
      <c r="C398" s="245"/>
      <c r="D398" s="865"/>
      <c r="E398" s="865"/>
      <c r="F398" s="238"/>
    </row>
    <row r="399" spans="2:6">
      <c r="B399" s="775"/>
      <c r="C399" s="245"/>
      <c r="D399" s="865"/>
      <c r="E399" s="865"/>
      <c r="F399" s="238"/>
    </row>
    <row r="400" spans="2:6">
      <c r="B400" s="775"/>
      <c r="C400" s="245"/>
      <c r="D400" s="865"/>
      <c r="E400" s="865"/>
      <c r="F400" s="238"/>
    </row>
    <row r="401" spans="2:6">
      <c r="B401" s="775"/>
      <c r="C401" s="245"/>
      <c r="D401" s="865"/>
      <c r="E401" s="865"/>
      <c r="F401" s="238"/>
    </row>
    <row r="402" spans="2:6">
      <c r="B402" s="775"/>
      <c r="C402" s="245"/>
      <c r="D402" s="865"/>
      <c r="E402" s="865"/>
      <c r="F402" s="238"/>
    </row>
    <row r="403" spans="2:6">
      <c r="B403" s="775"/>
      <c r="C403" s="245"/>
      <c r="D403" s="865"/>
      <c r="E403" s="865"/>
      <c r="F403" s="238"/>
    </row>
    <row r="404" spans="2:6">
      <c r="B404" s="775"/>
      <c r="C404" s="245"/>
      <c r="D404" s="865"/>
      <c r="E404" s="865"/>
      <c r="F404" s="238"/>
    </row>
    <row r="405" spans="2:6">
      <c r="B405" s="775"/>
      <c r="C405" s="245"/>
      <c r="D405" s="865"/>
      <c r="E405" s="865"/>
      <c r="F405" s="238"/>
    </row>
    <row r="406" spans="2:6">
      <c r="B406" s="775"/>
      <c r="C406" s="245"/>
      <c r="D406" s="865"/>
      <c r="E406" s="865"/>
      <c r="F406" s="238"/>
    </row>
    <row r="407" spans="2:6">
      <c r="B407" s="775"/>
      <c r="C407" s="245"/>
      <c r="D407" s="865"/>
      <c r="E407" s="865"/>
      <c r="F407" s="238"/>
    </row>
    <row r="408" spans="2:6">
      <c r="B408" s="775"/>
      <c r="C408" s="245"/>
      <c r="D408" s="865"/>
      <c r="E408" s="865"/>
      <c r="F408" s="238"/>
    </row>
    <row r="409" spans="2:6">
      <c r="B409" s="775"/>
      <c r="C409" s="245"/>
      <c r="D409" s="865"/>
      <c r="E409" s="865"/>
      <c r="F409" s="238"/>
    </row>
    <row r="410" spans="2:6">
      <c r="B410" s="775"/>
      <c r="C410" s="245"/>
      <c r="D410" s="865"/>
      <c r="E410" s="865"/>
      <c r="F410" s="238"/>
    </row>
    <row r="411" spans="2:6">
      <c r="B411" s="775"/>
      <c r="C411" s="245"/>
      <c r="D411" s="865"/>
      <c r="E411" s="865"/>
      <c r="F411" s="238"/>
    </row>
    <row r="412" spans="2:6">
      <c r="B412" s="775"/>
      <c r="C412" s="245"/>
      <c r="D412" s="865"/>
      <c r="E412" s="865"/>
      <c r="F412" s="238"/>
    </row>
    <row r="413" spans="2:6">
      <c r="B413" s="775"/>
      <c r="C413" s="245"/>
      <c r="D413" s="865"/>
      <c r="E413" s="865"/>
      <c r="F413" s="238"/>
    </row>
    <row r="414" spans="2:6">
      <c r="B414" s="775"/>
      <c r="C414" s="245"/>
      <c r="D414" s="865"/>
      <c r="E414" s="865"/>
      <c r="F414" s="238"/>
    </row>
    <row r="415" spans="2:6">
      <c r="B415" s="775"/>
      <c r="C415" s="245"/>
      <c r="D415" s="865"/>
      <c r="E415" s="865"/>
      <c r="F415" s="238"/>
    </row>
    <row r="416" spans="2:6">
      <c r="B416" s="775"/>
      <c r="C416" s="245"/>
      <c r="D416" s="865"/>
      <c r="E416" s="865"/>
      <c r="F416" s="238"/>
    </row>
    <row r="417" spans="2:6">
      <c r="B417" s="775"/>
      <c r="C417" s="245"/>
      <c r="D417" s="865"/>
      <c r="E417" s="865"/>
      <c r="F417" s="238"/>
    </row>
    <row r="418" spans="2:6">
      <c r="B418" s="775"/>
      <c r="C418" s="245"/>
      <c r="D418" s="865"/>
      <c r="E418" s="865"/>
      <c r="F418" s="238"/>
    </row>
    <row r="419" spans="2:6">
      <c r="B419" s="775"/>
      <c r="C419" s="245"/>
      <c r="D419" s="865"/>
      <c r="E419" s="865"/>
      <c r="F419" s="238"/>
    </row>
    <row r="420" spans="2:6">
      <c r="B420" s="775"/>
      <c r="C420" s="245"/>
      <c r="D420" s="865"/>
      <c r="E420" s="865"/>
      <c r="F420" s="238"/>
    </row>
    <row r="421" spans="2:6">
      <c r="B421" s="775"/>
      <c r="C421" s="245"/>
      <c r="D421" s="865"/>
      <c r="E421" s="865"/>
      <c r="F421" s="238"/>
    </row>
    <row r="422" spans="2:6">
      <c r="B422" s="775"/>
      <c r="C422" s="245"/>
      <c r="D422" s="865"/>
      <c r="E422" s="865"/>
      <c r="F422" s="238"/>
    </row>
    <row r="423" spans="2:6">
      <c r="B423" s="775"/>
      <c r="C423" s="245"/>
      <c r="D423" s="865"/>
      <c r="E423" s="865"/>
      <c r="F423" s="238"/>
    </row>
    <row r="424" spans="2:6">
      <c r="B424" s="775"/>
      <c r="C424" s="245"/>
      <c r="D424" s="865"/>
      <c r="E424" s="865"/>
      <c r="F424" s="238"/>
    </row>
    <row r="425" spans="2:6">
      <c r="B425" s="775"/>
      <c r="C425" s="245"/>
      <c r="D425" s="865"/>
      <c r="E425" s="865"/>
      <c r="F425" s="238"/>
    </row>
    <row r="426" spans="2:6">
      <c r="B426" s="775"/>
      <c r="C426" s="245"/>
      <c r="D426" s="865"/>
      <c r="E426" s="865"/>
      <c r="F426" s="238"/>
    </row>
    <row r="427" spans="2:6">
      <c r="B427" s="775"/>
      <c r="C427" s="245"/>
      <c r="D427" s="865"/>
      <c r="E427" s="865"/>
      <c r="F427" s="238"/>
    </row>
    <row r="428" spans="2:6">
      <c r="B428" s="775"/>
      <c r="C428" s="245"/>
      <c r="D428" s="865"/>
      <c r="E428" s="865"/>
      <c r="F428" s="238"/>
    </row>
    <row r="429" spans="2:6">
      <c r="B429" s="775"/>
      <c r="C429" s="245"/>
      <c r="D429" s="865"/>
      <c r="E429" s="865"/>
      <c r="F429" s="238"/>
    </row>
    <row r="430" spans="2:6">
      <c r="B430" s="775"/>
      <c r="C430" s="245"/>
      <c r="D430" s="865"/>
      <c r="E430" s="865"/>
      <c r="F430" s="238"/>
    </row>
    <row r="431" spans="2:6">
      <c r="B431" s="775"/>
      <c r="C431" s="245"/>
      <c r="D431" s="865"/>
      <c r="E431" s="865"/>
      <c r="F431" s="238"/>
    </row>
    <row r="432" spans="2:6">
      <c r="B432" s="775"/>
      <c r="C432" s="245"/>
      <c r="D432" s="865"/>
      <c r="E432" s="865"/>
      <c r="F432" s="238"/>
    </row>
    <row r="433" spans="2:6">
      <c r="B433" s="775"/>
      <c r="C433" s="245"/>
      <c r="D433" s="865"/>
      <c r="E433" s="865"/>
      <c r="F433" s="238"/>
    </row>
    <row r="434" spans="2:6">
      <c r="B434" s="775"/>
      <c r="C434" s="245"/>
      <c r="D434" s="865"/>
      <c r="E434" s="865"/>
      <c r="F434" s="238"/>
    </row>
    <row r="435" spans="2:6">
      <c r="B435" s="775"/>
      <c r="C435" s="245"/>
      <c r="D435" s="865"/>
      <c r="E435" s="865"/>
      <c r="F435" s="238"/>
    </row>
    <row r="436" spans="2:6">
      <c r="B436" s="775"/>
      <c r="C436" s="245"/>
      <c r="D436" s="865"/>
      <c r="E436" s="865"/>
      <c r="F436" s="238"/>
    </row>
    <row r="437" spans="2:6">
      <c r="B437" s="775"/>
      <c r="C437" s="245"/>
      <c r="D437" s="865"/>
      <c r="E437" s="865"/>
      <c r="F437" s="238"/>
    </row>
    <row r="438" spans="2:6">
      <c r="B438" s="775"/>
      <c r="C438" s="245"/>
      <c r="D438" s="865"/>
      <c r="E438" s="865"/>
      <c r="F438" s="238"/>
    </row>
    <row r="439" spans="2:6">
      <c r="B439" s="775"/>
      <c r="C439" s="245"/>
      <c r="D439" s="865"/>
      <c r="E439" s="865"/>
      <c r="F439" s="238"/>
    </row>
    <row r="440" spans="2:6">
      <c r="B440" s="775"/>
      <c r="C440" s="245"/>
      <c r="D440" s="865"/>
      <c r="E440" s="865"/>
      <c r="F440" s="238"/>
    </row>
    <row r="441" spans="2:6">
      <c r="B441" s="775"/>
      <c r="C441" s="245"/>
      <c r="D441" s="865"/>
      <c r="E441" s="865"/>
      <c r="F441" s="238"/>
    </row>
    <row r="442" spans="2:6">
      <c r="B442" s="775"/>
      <c r="C442" s="245"/>
      <c r="D442" s="865"/>
      <c r="E442" s="865"/>
      <c r="F442" s="238"/>
    </row>
    <row r="443" spans="2:6">
      <c r="B443" s="775"/>
      <c r="C443" s="245"/>
      <c r="D443" s="865"/>
      <c r="E443" s="865"/>
      <c r="F443" s="238"/>
    </row>
    <row r="444" spans="2:6">
      <c r="B444" s="775"/>
      <c r="C444" s="245"/>
      <c r="D444" s="865"/>
      <c r="E444" s="865"/>
      <c r="F444" s="238"/>
    </row>
    <row r="445" spans="2:6">
      <c r="B445" s="775"/>
      <c r="C445" s="245"/>
      <c r="D445" s="865"/>
      <c r="E445" s="865"/>
      <c r="F445" s="238"/>
    </row>
    <row r="446" spans="2:6">
      <c r="B446" s="775"/>
      <c r="C446" s="245"/>
      <c r="D446" s="865"/>
      <c r="E446" s="865"/>
      <c r="F446" s="238"/>
    </row>
    <row r="447" spans="2:6">
      <c r="B447" s="775"/>
      <c r="C447" s="245"/>
      <c r="D447" s="865"/>
      <c r="E447" s="865"/>
      <c r="F447" s="238"/>
    </row>
    <row r="448" spans="2:6">
      <c r="B448" s="775"/>
      <c r="C448" s="245"/>
      <c r="D448" s="865"/>
      <c r="E448" s="865"/>
      <c r="F448" s="238"/>
    </row>
    <row r="449" spans="2:6">
      <c r="B449" s="775"/>
      <c r="C449" s="245"/>
      <c r="D449" s="865"/>
      <c r="E449" s="865"/>
      <c r="F449" s="238"/>
    </row>
    <row r="450" spans="2:6">
      <c r="B450" s="775"/>
      <c r="C450" s="245"/>
      <c r="D450" s="865"/>
      <c r="E450" s="865"/>
      <c r="F450" s="238"/>
    </row>
    <row r="451" spans="2:6">
      <c r="B451" s="775"/>
      <c r="C451" s="245"/>
      <c r="D451" s="865"/>
      <c r="E451" s="865"/>
      <c r="F451" s="238"/>
    </row>
    <row r="452" spans="2:6">
      <c r="B452" s="775"/>
      <c r="C452" s="245"/>
      <c r="D452" s="865"/>
      <c r="E452" s="865"/>
      <c r="F452" s="238"/>
    </row>
    <row r="453" spans="2:6">
      <c r="B453" s="775"/>
      <c r="C453" s="245"/>
      <c r="D453" s="865"/>
      <c r="E453" s="865"/>
      <c r="F453" s="238"/>
    </row>
    <row r="454" spans="2:6">
      <c r="B454" s="775"/>
      <c r="C454" s="245"/>
      <c r="D454" s="865"/>
      <c r="E454" s="865"/>
      <c r="F454" s="238"/>
    </row>
    <row r="455" spans="2:6">
      <c r="B455" s="775"/>
      <c r="C455" s="245"/>
      <c r="D455" s="865"/>
      <c r="E455" s="865"/>
      <c r="F455" s="238"/>
    </row>
    <row r="456" spans="2:6">
      <c r="B456" s="775"/>
      <c r="C456" s="245"/>
      <c r="D456" s="865"/>
      <c r="E456" s="865"/>
      <c r="F456" s="238"/>
    </row>
    <row r="457" spans="2:6">
      <c r="B457" s="775"/>
      <c r="C457" s="245"/>
      <c r="D457" s="865"/>
      <c r="E457" s="865"/>
      <c r="F457" s="238"/>
    </row>
    <row r="458" spans="2:6">
      <c r="B458" s="775"/>
      <c r="C458" s="245"/>
      <c r="D458" s="865"/>
      <c r="E458" s="865"/>
      <c r="F458" s="238"/>
    </row>
    <row r="459" spans="2:6">
      <c r="B459" s="775"/>
      <c r="C459" s="245"/>
      <c r="D459" s="865"/>
      <c r="E459" s="865"/>
      <c r="F459" s="238"/>
    </row>
    <row r="460" spans="2:6">
      <c r="B460" s="775"/>
      <c r="C460" s="245"/>
      <c r="D460" s="865"/>
      <c r="E460" s="865"/>
      <c r="F460" s="238"/>
    </row>
    <row r="461" spans="2:6">
      <c r="B461" s="775"/>
      <c r="C461" s="245"/>
      <c r="D461" s="865"/>
      <c r="E461" s="865"/>
      <c r="F461" s="238"/>
    </row>
    <row r="462" spans="2:6">
      <c r="B462" s="775"/>
      <c r="C462" s="245"/>
      <c r="D462" s="865"/>
      <c r="E462" s="865"/>
      <c r="F462" s="238"/>
    </row>
    <row r="463" spans="2:6">
      <c r="B463" s="775"/>
      <c r="C463" s="245"/>
      <c r="D463" s="865"/>
      <c r="E463" s="865"/>
      <c r="F463" s="238"/>
    </row>
    <row r="464" spans="2:6">
      <c r="B464" s="775"/>
      <c r="C464" s="245"/>
      <c r="D464" s="865"/>
      <c r="E464" s="865"/>
      <c r="F464" s="238"/>
    </row>
    <row r="465" spans="2:6">
      <c r="B465" s="775"/>
      <c r="C465" s="245"/>
      <c r="D465" s="865"/>
      <c r="E465" s="865"/>
      <c r="F465" s="238"/>
    </row>
    <row r="466" spans="2:6">
      <c r="B466" s="775"/>
      <c r="C466" s="245"/>
      <c r="D466" s="865"/>
      <c r="E466" s="865"/>
      <c r="F466" s="238"/>
    </row>
    <row r="467" spans="2:6">
      <c r="B467" s="775"/>
      <c r="C467" s="245"/>
      <c r="D467" s="865"/>
      <c r="E467" s="865"/>
      <c r="F467" s="238"/>
    </row>
    <row r="468" spans="2:6">
      <c r="B468" s="775"/>
      <c r="C468" s="245"/>
      <c r="D468" s="865"/>
      <c r="E468" s="865"/>
      <c r="F468" s="238"/>
    </row>
    <row r="469" spans="2:6">
      <c r="B469" s="775"/>
      <c r="C469" s="245"/>
      <c r="D469" s="865"/>
      <c r="E469" s="865"/>
      <c r="F469" s="238"/>
    </row>
    <row r="470" spans="2:6">
      <c r="B470" s="775"/>
      <c r="C470" s="245"/>
      <c r="D470" s="865"/>
      <c r="E470" s="865"/>
      <c r="F470" s="238"/>
    </row>
    <row r="471" spans="2:6">
      <c r="B471" s="775"/>
      <c r="C471" s="245"/>
      <c r="D471" s="865"/>
      <c r="E471" s="865"/>
      <c r="F471" s="238"/>
    </row>
    <row r="472" spans="2:6">
      <c r="B472" s="775"/>
      <c r="C472" s="245"/>
      <c r="D472" s="865"/>
      <c r="E472" s="865"/>
      <c r="F472" s="238"/>
    </row>
    <row r="473" spans="2:6">
      <c r="B473" s="775"/>
      <c r="C473" s="245"/>
      <c r="D473" s="865"/>
      <c r="E473" s="865"/>
      <c r="F473" s="238"/>
    </row>
    <row r="474" spans="2:6">
      <c r="B474" s="775"/>
      <c r="C474" s="245"/>
      <c r="D474" s="865"/>
      <c r="E474" s="865"/>
      <c r="F474" s="238"/>
    </row>
    <row r="475" spans="2:6">
      <c r="B475" s="775"/>
      <c r="C475" s="245"/>
      <c r="D475" s="865"/>
      <c r="E475" s="865"/>
      <c r="F475" s="238"/>
    </row>
    <row r="476" spans="2:6">
      <c r="B476" s="775"/>
      <c r="C476" s="245"/>
      <c r="D476" s="865"/>
      <c r="E476" s="865"/>
      <c r="F476" s="238"/>
    </row>
    <row r="477" spans="2:6">
      <c r="B477" s="775"/>
      <c r="C477" s="245"/>
      <c r="D477" s="865"/>
      <c r="E477" s="865"/>
      <c r="F477" s="238"/>
    </row>
    <row r="478" spans="2:6">
      <c r="B478" s="775"/>
      <c r="C478" s="245"/>
      <c r="D478" s="865"/>
      <c r="E478" s="865"/>
      <c r="F478" s="238"/>
    </row>
    <row r="479" spans="2:6">
      <c r="B479" s="775"/>
      <c r="C479" s="245"/>
      <c r="D479" s="865"/>
      <c r="E479" s="865"/>
      <c r="F479" s="238"/>
    </row>
    <row r="480" spans="2:6">
      <c r="B480" s="775"/>
      <c r="C480" s="245"/>
      <c r="D480" s="865"/>
      <c r="E480" s="865"/>
      <c r="F480" s="238"/>
    </row>
    <row r="481" spans="2:6">
      <c r="B481" s="775"/>
      <c r="C481" s="245"/>
      <c r="D481" s="865"/>
      <c r="E481" s="865"/>
      <c r="F481" s="238"/>
    </row>
    <row r="482" spans="2:6">
      <c r="B482" s="775"/>
      <c r="C482" s="245"/>
      <c r="D482" s="865"/>
      <c r="E482" s="865"/>
      <c r="F482" s="238"/>
    </row>
    <row r="483" spans="2:6">
      <c r="B483" s="775"/>
      <c r="C483" s="245"/>
      <c r="D483" s="865"/>
      <c r="E483" s="865"/>
      <c r="F483" s="238"/>
    </row>
    <row r="484" spans="2:6">
      <c r="B484" s="775"/>
      <c r="C484" s="245"/>
      <c r="D484" s="865"/>
      <c r="E484" s="865"/>
      <c r="F484" s="238"/>
    </row>
    <row r="485" spans="2:6">
      <c r="B485" s="775"/>
      <c r="C485" s="245"/>
      <c r="D485" s="865"/>
      <c r="E485" s="865"/>
      <c r="F485" s="238"/>
    </row>
    <row r="486" spans="2:6">
      <c r="B486" s="775"/>
      <c r="C486" s="245"/>
      <c r="D486" s="865"/>
      <c r="E486" s="865"/>
      <c r="F486" s="238"/>
    </row>
    <row r="487" spans="2:6">
      <c r="B487" s="775"/>
      <c r="C487" s="245"/>
      <c r="D487" s="865"/>
      <c r="E487" s="865"/>
      <c r="F487" s="238"/>
    </row>
    <row r="488" spans="2:6">
      <c r="B488" s="775"/>
      <c r="C488" s="245"/>
      <c r="D488" s="865"/>
      <c r="E488" s="865"/>
      <c r="F488" s="238"/>
    </row>
    <row r="489" spans="2:6">
      <c r="B489" s="775"/>
      <c r="C489" s="245"/>
      <c r="D489" s="865"/>
      <c r="E489" s="865"/>
      <c r="F489" s="238"/>
    </row>
    <row r="490" spans="2:6">
      <c r="B490" s="775"/>
      <c r="C490" s="245"/>
      <c r="D490" s="865"/>
      <c r="E490" s="865"/>
      <c r="F490" s="238"/>
    </row>
    <row r="491" spans="2:6">
      <c r="B491" s="775"/>
      <c r="C491" s="245"/>
      <c r="D491" s="865"/>
      <c r="E491" s="865"/>
      <c r="F491" s="238"/>
    </row>
    <row r="492" spans="2:6">
      <c r="B492" s="775"/>
      <c r="C492" s="245"/>
      <c r="D492" s="865"/>
      <c r="E492" s="865"/>
      <c r="F492" s="238"/>
    </row>
    <row r="493" spans="2:6">
      <c r="B493" s="775"/>
      <c r="C493" s="245"/>
      <c r="D493" s="865"/>
      <c r="E493" s="865"/>
      <c r="F493" s="238"/>
    </row>
    <row r="494" spans="2:6">
      <c r="B494" s="775"/>
      <c r="C494" s="245"/>
      <c r="D494" s="865"/>
      <c r="E494" s="865"/>
      <c r="F494" s="238"/>
    </row>
    <row r="495" spans="2:6">
      <c r="B495" s="775"/>
      <c r="C495" s="245"/>
      <c r="D495" s="865"/>
      <c r="E495" s="865"/>
      <c r="F495" s="238"/>
    </row>
    <row r="496" spans="2:6">
      <c r="B496" s="775"/>
      <c r="C496" s="245"/>
      <c r="D496" s="865"/>
      <c r="E496" s="865"/>
      <c r="F496" s="238"/>
    </row>
    <row r="497" spans="2:6">
      <c r="B497" s="775"/>
      <c r="C497" s="245"/>
      <c r="D497" s="865"/>
      <c r="E497" s="865"/>
      <c r="F497" s="238"/>
    </row>
    <row r="498" spans="2:6">
      <c r="B498" s="775"/>
      <c r="C498" s="245"/>
      <c r="D498" s="865"/>
      <c r="E498" s="865"/>
      <c r="F498" s="238"/>
    </row>
    <row r="499" spans="2:6">
      <c r="B499" s="775"/>
      <c r="C499" s="245"/>
      <c r="D499" s="865"/>
      <c r="E499" s="865"/>
      <c r="F499" s="238"/>
    </row>
    <row r="500" spans="2:6">
      <c r="B500" s="775"/>
      <c r="C500" s="245"/>
      <c r="D500" s="865"/>
      <c r="E500" s="865"/>
      <c r="F500" s="238"/>
    </row>
    <row r="501" spans="2:6">
      <c r="B501" s="775"/>
      <c r="C501" s="245"/>
      <c r="D501" s="865"/>
      <c r="E501" s="865"/>
      <c r="F501" s="238"/>
    </row>
    <row r="502" spans="2:6">
      <c r="B502" s="775"/>
      <c r="C502" s="245"/>
      <c r="D502" s="865"/>
      <c r="E502" s="865"/>
      <c r="F502" s="238"/>
    </row>
    <row r="503" spans="2:6">
      <c r="B503" s="775"/>
      <c r="C503" s="245"/>
      <c r="D503" s="865"/>
      <c r="E503" s="865"/>
      <c r="F503" s="238"/>
    </row>
    <row r="504" spans="2:6">
      <c r="B504" s="775"/>
      <c r="C504" s="245"/>
      <c r="D504" s="865"/>
      <c r="E504" s="865"/>
      <c r="F504" s="238"/>
    </row>
    <row r="505" spans="2:6">
      <c r="B505" s="775"/>
      <c r="C505" s="245"/>
      <c r="D505" s="865"/>
      <c r="E505" s="865"/>
      <c r="F505" s="238"/>
    </row>
    <row r="506" spans="2:6">
      <c r="B506" s="775"/>
      <c r="C506" s="245"/>
      <c r="D506" s="865"/>
      <c r="E506" s="865"/>
      <c r="F506" s="238"/>
    </row>
    <row r="507" spans="2:6">
      <c r="B507" s="775"/>
      <c r="C507" s="245"/>
      <c r="D507" s="865"/>
      <c r="E507" s="865"/>
      <c r="F507" s="238"/>
    </row>
    <row r="508" spans="2:6">
      <c r="B508" s="775"/>
      <c r="C508" s="245"/>
      <c r="D508" s="865"/>
      <c r="E508" s="865"/>
      <c r="F508" s="238"/>
    </row>
    <row r="509" spans="2:6">
      <c r="B509" s="775"/>
      <c r="C509" s="245"/>
      <c r="D509" s="865"/>
      <c r="E509" s="865"/>
      <c r="F509" s="238"/>
    </row>
    <row r="510" spans="2:6">
      <c r="B510" s="775"/>
      <c r="C510" s="245"/>
      <c r="D510" s="865"/>
      <c r="E510" s="865"/>
      <c r="F510" s="238"/>
    </row>
    <row r="511" spans="2:6">
      <c r="B511" s="775"/>
      <c r="C511" s="245"/>
      <c r="D511" s="865"/>
      <c r="E511" s="865"/>
      <c r="F511" s="238"/>
    </row>
    <row r="512" spans="2:6">
      <c r="B512" s="775"/>
      <c r="C512" s="245"/>
      <c r="D512" s="865"/>
      <c r="E512" s="865"/>
      <c r="F512" s="238"/>
    </row>
    <row r="513" spans="2:6">
      <c r="B513" s="775"/>
      <c r="C513" s="245"/>
      <c r="D513" s="865"/>
      <c r="E513" s="865"/>
      <c r="F513" s="238"/>
    </row>
    <row r="514" spans="2:6">
      <c r="B514" s="775"/>
      <c r="C514" s="245"/>
      <c r="D514" s="865"/>
      <c r="E514" s="865"/>
      <c r="F514" s="238"/>
    </row>
    <row r="515" spans="2:6">
      <c r="B515" s="775"/>
      <c r="C515" s="245"/>
      <c r="D515" s="865"/>
      <c r="E515" s="865"/>
      <c r="F515" s="238"/>
    </row>
    <row r="516" spans="2:6">
      <c r="B516" s="775"/>
      <c r="C516" s="245"/>
      <c r="D516" s="865"/>
      <c r="E516" s="865"/>
      <c r="F516" s="238"/>
    </row>
    <row r="517" spans="2:6">
      <c r="B517" s="775"/>
      <c r="C517" s="245"/>
      <c r="D517" s="865"/>
      <c r="E517" s="865"/>
      <c r="F517" s="238"/>
    </row>
    <row r="518" spans="2:6">
      <c r="B518" s="775"/>
      <c r="C518" s="245"/>
      <c r="D518" s="865"/>
      <c r="E518" s="865"/>
      <c r="F518" s="238"/>
    </row>
    <row r="519" spans="2:6">
      <c r="B519" s="775"/>
      <c r="C519" s="245"/>
      <c r="D519" s="865"/>
      <c r="E519" s="865"/>
      <c r="F519" s="238"/>
    </row>
    <row r="520" spans="2:6">
      <c r="B520" s="775"/>
      <c r="C520" s="245"/>
      <c r="D520" s="865"/>
      <c r="E520" s="865"/>
      <c r="F520" s="238"/>
    </row>
    <row r="521" spans="2:6">
      <c r="B521" s="775"/>
      <c r="C521" s="245"/>
      <c r="D521" s="865"/>
      <c r="E521" s="865"/>
      <c r="F521" s="238"/>
    </row>
    <row r="522" spans="2:6">
      <c r="B522" s="775"/>
      <c r="C522" s="245"/>
      <c r="D522" s="865"/>
      <c r="E522" s="865"/>
      <c r="F522" s="238"/>
    </row>
    <row r="523" spans="2:6">
      <c r="B523" s="775"/>
      <c r="C523" s="245"/>
      <c r="D523" s="865"/>
      <c r="E523" s="865"/>
      <c r="F523" s="238"/>
    </row>
    <row r="524" spans="2:6">
      <c r="B524" s="775"/>
      <c r="C524" s="245"/>
      <c r="D524" s="865"/>
      <c r="E524" s="865"/>
      <c r="F524" s="238"/>
    </row>
    <row r="525" spans="2:6">
      <c r="B525" s="775"/>
      <c r="C525" s="245"/>
      <c r="D525" s="865"/>
      <c r="E525" s="865"/>
      <c r="F525" s="238"/>
    </row>
    <row r="526" spans="2:6">
      <c r="B526" s="775"/>
      <c r="C526" s="245"/>
      <c r="D526" s="865"/>
      <c r="E526" s="865"/>
      <c r="F526" s="238"/>
    </row>
    <row r="527" spans="2:6">
      <c r="B527" s="775"/>
      <c r="C527" s="245"/>
      <c r="D527" s="865"/>
      <c r="E527" s="865"/>
      <c r="F527" s="238"/>
    </row>
    <row r="528" spans="2:6">
      <c r="B528" s="775"/>
      <c r="C528" s="245"/>
      <c r="D528" s="865"/>
      <c r="E528" s="865"/>
      <c r="F528" s="238"/>
    </row>
    <row r="529" spans="2:6">
      <c r="B529" s="775"/>
      <c r="C529" s="245"/>
      <c r="D529" s="865"/>
      <c r="E529" s="865"/>
      <c r="F529" s="238"/>
    </row>
    <row r="530" spans="2:6">
      <c r="B530" s="775"/>
      <c r="C530" s="245"/>
      <c r="D530" s="865"/>
      <c r="E530" s="865"/>
      <c r="F530" s="238"/>
    </row>
    <row r="531" spans="2:6">
      <c r="B531" s="775"/>
      <c r="C531" s="245"/>
      <c r="D531" s="865"/>
      <c r="E531" s="865"/>
      <c r="F531" s="238"/>
    </row>
    <row r="532" spans="2:6">
      <c r="B532" s="775"/>
      <c r="C532" s="245"/>
      <c r="D532" s="865"/>
      <c r="E532" s="865"/>
      <c r="F532" s="238"/>
    </row>
    <row r="533" spans="2:6">
      <c r="B533" s="775"/>
      <c r="C533" s="245"/>
      <c r="D533" s="865"/>
      <c r="E533" s="865"/>
      <c r="F533" s="238"/>
    </row>
    <row r="534" spans="2:6">
      <c r="B534" s="775"/>
      <c r="C534" s="245"/>
      <c r="D534" s="865"/>
      <c r="E534" s="865"/>
      <c r="F534" s="238"/>
    </row>
    <row r="535" spans="2:6">
      <c r="B535" s="775"/>
      <c r="C535" s="245"/>
      <c r="D535" s="865"/>
      <c r="E535" s="865"/>
      <c r="F535" s="238"/>
    </row>
    <row r="536" spans="2:6">
      <c r="B536" s="775"/>
      <c r="C536" s="245"/>
      <c r="D536" s="865"/>
      <c r="E536" s="865"/>
      <c r="F536" s="238"/>
    </row>
    <row r="537" spans="2:6">
      <c r="B537" s="775"/>
      <c r="C537" s="245"/>
      <c r="D537" s="865"/>
      <c r="E537" s="865"/>
      <c r="F537" s="238"/>
    </row>
    <row r="538" spans="2:6">
      <c r="B538" s="775"/>
      <c r="C538" s="245"/>
      <c r="D538" s="865"/>
      <c r="E538" s="865"/>
      <c r="F538" s="238"/>
    </row>
    <row r="539" spans="2:6">
      <c r="B539" s="775"/>
      <c r="C539" s="245"/>
      <c r="D539" s="865"/>
      <c r="E539" s="865"/>
      <c r="F539" s="238"/>
    </row>
    <row r="540" spans="2:6">
      <c r="B540" s="775"/>
      <c r="C540" s="245"/>
      <c r="D540" s="865"/>
      <c r="E540" s="865"/>
      <c r="F540" s="238"/>
    </row>
    <row r="541" spans="2:6">
      <c r="B541" s="775"/>
      <c r="C541" s="245"/>
      <c r="D541" s="865"/>
      <c r="E541" s="865"/>
      <c r="F541" s="238"/>
    </row>
    <row r="542" spans="2:6">
      <c r="B542" s="775"/>
      <c r="C542" s="245"/>
      <c r="D542" s="865"/>
      <c r="E542" s="865"/>
      <c r="F542" s="238"/>
    </row>
    <row r="543" spans="2:6">
      <c r="B543" s="775"/>
      <c r="C543" s="245"/>
      <c r="D543" s="865"/>
      <c r="E543" s="865"/>
      <c r="F543" s="238"/>
    </row>
    <row r="544" spans="2:6">
      <c r="B544" s="775"/>
      <c r="C544" s="245"/>
      <c r="D544" s="865"/>
      <c r="E544" s="865"/>
      <c r="F544" s="238"/>
    </row>
    <row r="545" spans="2:6">
      <c r="B545" s="775"/>
      <c r="C545" s="245"/>
      <c r="D545" s="865"/>
      <c r="E545" s="865"/>
      <c r="F545" s="238"/>
    </row>
    <row r="546" spans="2:6">
      <c r="B546" s="775"/>
      <c r="C546" s="245"/>
      <c r="D546" s="865"/>
      <c r="E546" s="865"/>
      <c r="F546" s="238"/>
    </row>
    <row r="547" spans="2:6">
      <c r="B547" s="775"/>
      <c r="C547" s="245"/>
      <c r="D547" s="865"/>
      <c r="E547" s="865"/>
      <c r="F547" s="238"/>
    </row>
    <row r="548" spans="2:6">
      <c r="B548" s="775"/>
      <c r="C548" s="245"/>
      <c r="D548" s="865"/>
      <c r="E548" s="865"/>
      <c r="F548" s="238"/>
    </row>
    <row r="549" spans="2:6">
      <c r="B549" s="775"/>
      <c r="C549" s="245"/>
      <c r="D549" s="865"/>
      <c r="E549" s="865"/>
      <c r="F549" s="238"/>
    </row>
    <row r="550" spans="2:6">
      <c r="B550" s="775"/>
      <c r="C550" s="245"/>
      <c r="D550" s="865"/>
      <c r="E550" s="865"/>
      <c r="F550" s="238"/>
    </row>
    <row r="551" spans="2:6">
      <c r="B551" s="775"/>
      <c r="C551" s="245"/>
      <c r="D551" s="865"/>
      <c r="E551" s="865"/>
      <c r="F551" s="238"/>
    </row>
    <row r="552" spans="2:6">
      <c r="B552" s="775"/>
      <c r="C552" s="245"/>
      <c r="D552" s="865"/>
      <c r="E552" s="865"/>
      <c r="F552" s="238"/>
    </row>
    <row r="553" spans="2:6">
      <c r="B553" s="775"/>
      <c r="C553" s="245"/>
      <c r="D553" s="865"/>
      <c r="E553" s="865"/>
      <c r="F553" s="238"/>
    </row>
    <row r="554" spans="2:6">
      <c r="B554" s="775"/>
      <c r="C554" s="245"/>
      <c r="D554" s="865"/>
      <c r="E554" s="865"/>
      <c r="F554" s="238"/>
    </row>
    <row r="555" spans="2:6">
      <c r="B555" s="775"/>
      <c r="C555" s="245"/>
      <c r="D555" s="865"/>
      <c r="E555" s="865"/>
      <c r="F555" s="238"/>
    </row>
    <row r="556" spans="2:6">
      <c r="B556" s="775"/>
      <c r="C556" s="245"/>
      <c r="D556" s="865"/>
      <c r="E556" s="865"/>
      <c r="F556" s="238"/>
    </row>
    <row r="557" spans="2:6">
      <c r="B557" s="775"/>
      <c r="C557" s="245"/>
      <c r="D557" s="865"/>
      <c r="E557" s="865"/>
      <c r="F557" s="238"/>
    </row>
    <row r="558" spans="2:6">
      <c r="B558" s="775"/>
      <c r="C558" s="245"/>
      <c r="D558" s="865"/>
      <c r="E558" s="865"/>
      <c r="F558" s="238"/>
    </row>
    <row r="559" spans="2:6">
      <c r="B559" s="775"/>
      <c r="C559" s="245"/>
      <c r="D559" s="865"/>
      <c r="E559" s="865"/>
      <c r="F559" s="238"/>
    </row>
    <row r="560" spans="2:6">
      <c r="B560" s="775"/>
      <c r="C560" s="245"/>
      <c r="D560" s="865"/>
      <c r="E560" s="865"/>
      <c r="F560" s="238"/>
    </row>
    <row r="561" spans="2:6">
      <c r="B561" s="775"/>
      <c r="C561" s="245"/>
      <c r="D561" s="865"/>
      <c r="E561" s="865"/>
      <c r="F561" s="238"/>
    </row>
    <row r="562" spans="2:6">
      <c r="B562" s="775"/>
      <c r="C562" s="245"/>
      <c r="D562" s="865"/>
      <c r="E562" s="865"/>
      <c r="F562" s="238"/>
    </row>
    <row r="563" spans="2:6">
      <c r="B563" s="775"/>
      <c r="C563" s="245"/>
      <c r="D563" s="865"/>
      <c r="E563" s="865"/>
      <c r="F563" s="238"/>
    </row>
    <row r="564" spans="2:6">
      <c r="B564" s="775"/>
      <c r="C564" s="245"/>
      <c r="D564" s="865"/>
      <c r="E564" s="865"/>
      <c r="F564" s="238"/>
    </row>
    <row r="565" spans="2:6">
      <c r="B565" s="775"/>
      <c r="C565" s="245"/>
      <c r="D565" s="865"/>
      <c r="E565" s="865"/>
      <c r="F565" s="238"/>
    </row>
    <row r="566" spans="2:6">
      <c r="B566" s="775"/>
      <c r="C566" s="245"/>
      <c r="D566" s="865"/>
      <c r="E566" s="865"/>
      <c r="F566" s="238"/>
    </row>
    <row r="567" spans="2:6">
      <c r="B567" s="775"/>
      <c r="C567" s="245"/>
      <c r="D567" s="865"/>
      <c r="E567" s="865"/>
      <c r="F567" s="238"/>
    </row>
    <row r="568" spans="2:6">
      <c r="B568" s="775"/>
      <c r="C568" s="245"/>
      <c r="D568" s="865"/>
      <c r="E568" s="865"/>
      <c r="F568" s="238"/>
    </row>
    <row r="569" spans="2:6">
      <c r="B569" s="775"/>
      <c r="C569" s="245"/>
      <c r="D569" s="865"/>
      <c r="E569" s="865"/>
      <c r="F569" s="238"/>
    </row>
    <row r="570" spans="2:6">
      <c r="B570" s="775"/>
      <c r="C570" s="245"/>
      <c r="D570" s="865"/>
      <c r="E570" s="865"/>
      <c r="F570" s="238"/>
    </row>
    <row r="571" spans="2:6">
      <c r="B571" s="775"/>
      <c r="C571" s="245"/>
      <c r="D571" s="865"/>
      <c r="E571" s="865"/>
      <c r="F571" s="238"/>
    </row>
    <row r="572" spans="2:6">
      <c r="B572" s="775"/>
      <c r="C572" s="245"/>
      <c r="D572" s="865"/>
      <c r="E572" s="865"/>
      <c r="F572" s="238"/>
    </row>
    <row r="573" spans="2:6">
      <c r="B573" s="775"/>
      <c r="C573" s="245"/>
      <c r="D573" s="865"/>
      <c r="E573" s="865"/>
      <c r="F573" s="238"/>
    </row>
    <row r="574" spans="2:6">
      <c r="B574" s="775"/>
      <c r="C574" s="245"/>
      <c r="D574" s="865"/>
      <c r="E574" s="865"/>
      <c r="F574" s="238"/>
    </row>
    <row r="575" spans="2:6">
      <c r="B575" s="775"/>
      <c r="C575" s="245"/>
      <c r="D575" s="865"/>
      <c r="E575" s="865"/>
      <c r="F575" s="238"/>
    </row>
    <row r="576" spans="2:6">
      <c r="B576" s="775"/>
      <c r="C576" s="245"/>
      <c r="D576" s="865"/>
      <c r="E576" s="865"/>
      <c r="F576" s="238"/>
    </row>
    <row r="577" spans="2:6">
      <c r="B577" s="775"/>
      <c r="C577" s="245"/>
      <c r="D577" s="865"/>
      <c r="E577" s="865"/>
      <c r="F577" s="238"/>
    </row>
    <row r="578" spans="2:6">
      <c r="B578" s="775"/>
      <c r="C578" s="245"/>
      <c r="D578" s="865"/>
      <c r="E578" s="865"/>
      <c r="F578" s="238"/>
    </row>
    <row r="579" spans="2:6">
      <c r="B579" s="775"/>
      <c r="C579" s="245"/>
      <c r="D579" s="865"/>
      <c r="E579" s="865"/>
      <c r="F579" s="238"/>
    </row>
    <row r="580" spans="2:6">
      <c r="B580" s="775"/>
      <c r="C580" s="245"/>
      <c r="D580" s="865"/>
      <c r="E580" s="865"/>
      <c r="F580" s="238"/>
    </row>
    <row r="581" spans="2:6">
      <c r="B581" s="775"/>
      <c r="C581" s="245"/>
      <c r="D581" s="865"/>
      <c r="E581" s="865"/>
      <c r="F581" s="238"/>
    </row>
    <row r="582" spans="2:6">
      <c r="B582" s="775"/>
      <c r="C582" s="245"/>
      <c r="D582" s="865"/>
      <c r="E582" s="865"/>
      <c r="F582" s="238"/>
    </row>
    <row r="583" spans="2:6">
      <c r="B583" s="775"/>
      <c r="C583" s="245"/>
      <c r="D583" s="865"/>
      <c r="E583" s="865"/>
      <c r="F583" s="238"/>
    </row>
    <row r="584" spans="2:6">
      <c r="B584" s="775"/>
      <c r="C584" s="245"/>
      <c r="D584" s="865"/>
      <c r="E584" s="865"/>
      <c r="F584" s="238"/>
    </row>
    <row r="585" spans="2:6">
      <c r="B585" s="775"/>
      <c r="C585" s="245"/>
      <c r="D585" s="865"/>
      <c r="E585" s="865"/>
      <c r="F585" s="238"/>
    </row>
    <row r="586" spans="2:6">
      <c r="B586" s="775"/>
      <c r="C586" s="245"/>
      <c r="D586" s="865"/>
      <c r="E586" s="865"/>
      <c r="F586" s="238"/>
    </row>
    <row r="587" spans="2:6">
      <c r="B587" s="775"/>
      <c r="C587" s="245"/>
      <c r="D587" s="865"/>
      <c r="E587" s="865"/>
      <c r="F587" s="238"/>
    </row>
    <row r="588" spans="2:6">
      <c r="B588" s="775"/>
      <c r="C588" s="245"/>
      <c r="D588" s="865"/>
      <c r="E588" s="865"/>
      <c r="F588" s="238"/>
    </row>
    <row r="589" spans="2:6">
      <c r="B589" s="775"/>
      <c r="C589" s="245"/>
      <c r="D589" s="865"/>
      <c r="E589" s="865"/>
      <c r="F589" s="238"/>
    </row>
    <row r="590" spans="2:6">
      <c r="B590" s="775"/>
      <c r="C590" s="245"/>
      <c r="D590" s="865"/>
      <c r="E590" s="865"/>
      <c r="F590" s="238"/>
    </row>
    <row r="591" spans="2:6">
      <c r="B591" s="775"/>
      <c r="C591" s="245"/>
      <c r="D591" s="865"/>
      <c r="E591" s="865"/>
      <c r="F591" s="238"/>
    </row>
    <row r="592" spans="2:6">
      <c r="B592" s="775"/>
      <c r="C592" s="245"/>
      <c r="D592" s="865"/>
      <c r="E592" s="865"/>
      <c r="F592" s="238"/>
    </row>
    <row r="593" spans="2:6">
      <c r="B593" s="775"/>
      <c r="C593" s="245"/>
      <c r="D593" s="865"/>
      <c r="E593" s="865"/>
      <c r="F593" s="238"/>
    </row>
    <row r="594" spans="2:6">
      <c r="B594" s="775"/>
      <c r="C594" s="245"/>
      <c r="D594" s="865"/>
      <c r="E594" s="865"/>
      <c r="F594" s="238"/>
    </row>
    <row r="595" spans="2:6">
      <c r="B595" s="775"/>
      <c r="C595" s="245"/>
      <c r="D595" s="865"/>
      <c r="E595" s="865"/>
      <c r="F595" s="238"/>
    </row>
    <row r="596" spans="2:6">
      <c r="B596" s="775"/>
      <c r="C596" s="245"/>
      <c r="D596" s="865"/>
      <c r="E596" s="865"/>
      <c r="F596" s="238"/>
    </row>
    <row r="597" spans="2:6">
      <c r="B597" s="775"/>
      <c r="C597" s="245"/>
      <c r="D597" s="865"/>
      <c r="E597" s="865"/>
      <c r="F597" s="238"/>
    </row>
    <row r="598" spans="2:6">
      <c r="B598" s="775"/>
      <c r="C598" s="245"/>
      <c r="D598" s="865"/>
      <c r="E598" s="865"/>
      <c r="F598" s="238"/>
    </row>
    <row r="599" spans="2:6">
      <c r="B599" s="775"/>
      <c r="C599" s="245"/>
      <c r="D599" s="865"/>
      <c r="E599" s="865"/>
      <c r="F599" s="238"/>
    </row>
    <row r="600" spans="2:6">
      <c r="B600" s="775"/>
      <c r="C600" s="245"/>
      <c r="D600" s="865"/>
      <c r="E600" s="865"/>
      <c r="F600" s="238"/>
    </row>
    <row r="601" spans="2:6">
      <c r="B601" s="775"/>
      <c r="C601" s="245"/>
      <c r="D601" s="865"/>
      <c r="E601" s="865"/>
      <c r="F601" s="238"/>
    </row>
    <row r="602" spans="2:6">
      <c r="B602" s="775"/>
      <c r="C602" s="245"/>
      <c r="D602" s="865"/>
      <c r="E602" s="865"/>
      <c r="F602" s="238"/>
    </row>
    <row r="603" spans="2:6">
      <c r="B603" s="775"/>
      <c r="C603" s="245"/>
      <c r="D603" s="865"/>
      <c r="E603" s="865"/>
      <c r="F603" s="238"/>
    </row>
    <row r="604" spans="2:6">
      <c r="B604" s="775"/>
      <c r="C604" s="245"/>
      <c r="D604" s="865"/>
      <c r="E604" s="865"/>
      <c r="F604" s="238"/>
    </row>
    <row r="605" spans="2:6">
      <c r="B605" s="775"/>
      <c r="C605" s="245"/>
      <c r="D605" s="865"/>
      <c r="E605" s="865"/>
      <c r="F605" s="238"/>
    </row>
    <row r="606" spans="2:6">
      <c r="B606" s="775"/>
      <c r="C606" s="245"/>
      <c r="D606" s="865"/>
      <c r="E606" s="865"/>
      <c r="F606" s="238"/>
    </row>
    <row r="607" spans="2:6">
      <c r="B607" s="775"/>
      <c r="C607" s="245"/>
      <c r="D607" s="865"/>
      <c r="E607" s="865"/>
      <c r="F607" s="238"/>
    </row>
    <row r="608" spans="2:6">
      <c r="B608" s="775"/>
      <c r="C608" s="245"/>
      <c r="D608" s="865"/>
      <c r="E608" s="865"/>
      <c r="F608" s="238"/>
    </row>
    <row r="609" spans="2:6">
      <c r="B609" s="775"/>
      <c r="C609" s="245"/>
      <c r="D609" s="865"/>
      <c r="E609" s="865"/>
      <c r="F609" s="238"/>
    </row>
    <row r="610" spans="2:6">
      <c r="B610" s="775"/>
      <c r="C610" s="245"/>
      <c r="D610" s="865"/>
      <c r="E610" s="865"/>
      <c r="F610" s="238"/>
    </row>
    <row r="611" spans="2:6">
      <c r="B611" s="775"/>
      <c r="C611" s="245"/>
      <c r="D611" s="865"/>
      <c r="E611" s="865"/>
      <c r="F611" s="238"/>
    </row>
    <row r="612" spans="2:6">
      <c r="B612" s="775"/>
      <c r="C612" s="245"/>
      <c r="D612" s="865"/>
      <c r="E612" s="865"/>
      <c r="F612" s="238"/>
    </row>
    <row r="613" spans="2:6">
      <c r="B613" s="775"/>
      <c r="C613" s="245"/>
      <c r="D613" s="865"/>
      <c r="E613" s="865"/>
      <c r="F613" s="238"/>
    </row>
    <row r="614" spans="2:6">
      <c r="B614" s="775"/>
      <c r="C614" s="245"/>
      <c r="D614" s="865"/>
      <c r="E614" s="865"/>
      <c r="F614" s="238"/>
    </row>
    <row r="615" spans="2:6">
      <c r="B615" s="775"/>
      <c r="C615" s="245"/>
      <c r="D615" s="865"/>
      <c r="E615" s="865"/>
      <c r="F615" s="238"/>
    </row>
    <row r="616" spans="2:6">
      <c r="B616" s="775"/>
      <c r="C616" s="245"/>
      <c r="D616" s="865"/>
      <c r="E616" s="865"/>
      <c r="F616" s="238"/>
    </row>
    <row r="617" spans="2:6">
      <c r="B617" s="775"/>
      <c r="C617" s="245"/>
      <c r="D617" s="865"/>
      <c r="E617" s="865"/>
      <c r="F617" s="238"/>
    </row>
    <row r="618" spans="2:6">
      <c r="B618" s="775"/>
      <c r="C618" s="245"/>
      <c r="D618" s="865"/>
      <c r="E618" s="865"/>
      <c r="F618" s="238"/>
    </row>
    <row r="619" spans="2:6">
      <c r="B619" s="775"/>
      <c r="C619" s="245"/>
      <c r="D619" s="865"/>
      <c r="E619" s="865"/>
      <c r="F619" s="238"/>
    </row>
    <row r="620" spans="2:6">
      <c r="B620" s="775"/>
      <c r="C620" s="245"/>
      <c r="D620" s="865"/>
      <c r="E620" s="865"/>
      <c r="F620" s="238"/>
    </row>
    <row r="621" spans="2:6">
      <c r="B621" s="775"/>
      <c r="C621" s="245"/>
      <c r="D621" s="865"/>
      <c r="E621" s="865"/>
      <c r="F621" s="238"/>
    </row>
    <row r="622" spans="2:6">
      <c r="B622" s="775"/>
      <c r="C622" s="245"/>
      <c r="D622" s="865"/>
      <c r="E622" s="865"/>
      <c r="F622" s="238"/>
    </row>
    <row r="623" spans="2:6">
      <c r="B623" s="775"/>
      <c r="C623" s="245"/>
      <c r="D623" s="865"/>
      <c r="E623" s="865"/>
      <c r="F623" s="238"/>
    </row>
    <row r="624" spans="2:6">
      <c r="B624" s="775"/>
      <c r="C624" s="245"/>
      <c r="D624" s="865"/>
      <c r="E624" s="865"/>
      <c r="F624" s="238"/>
    </row>
    <row r="625" spans="2:6">
      <c r="B625" s="775"/>
      <c r="C625" s="245"/>
      <c r="D625" s="865"/>
      <c r="E625" s="865"/>
      <c r="F625" s="238"/>
    </row>
    <row r="626" spans="2:6">
      <c r="B626" s="775"/>
      <c r="C626" s="245"/>
      <c r="D626" s="865"/>
      <c r="E626" s="865"/>
      <c r="F626" s="238"/>
    </row>
    <row r="627" spans="2:6">
      <c r="B627" s="775"/>
      <c r="C627" s="245"/>
      <c r="D627" s="865"/>
      <c r="E627" s="865"/>
      <c r="F627" s="238"/>
    </row>
    <row r="628" spans="2:6">
      <c r="B628" s="775"/>
      <c r="C628" s="245"/>
      <c r="D628" s="865"/>
      <c r="E628" s="865"/>
      <c r="F628" s="238"/>
    </row>
    <row r="629" spans="2:6">
      <c r="B629" s="775"/>
      <c r="C629" s="245"/>
      <c r="D629" s="865"/>
      <c r="E629" s="865"/>
      <c r="F629" s="238"/>
    </row>
    <row r="630" spans="2:6">
      <c r="B630" s="775"/>
      <c r="C630" s="245"/>
      <c r="D630" s="865"/>
      <c r="E630" s="865"/>
      <c r="F630" s="238"/>
    </row>
    <row r="631" spans="2:6">
      <c r="B631" s="775"/>
      <c r="C631" s="245"/>
      <c r="D631" s="865"/>
      <c r="E631" s="865"/>
      <c r="F631" s="238"/>
    </row>
    <row r="632" spans="2:6">
      <c r="B632" s="775"/>
      <c r="C632" s="245"/>
      <c r="D632" s="865"/>
      <c r="E632" s="865"/>
      <c r="F632" s="238"/>
    </row>
    <row r="633" spans="2:6">
      <c r="B633" s="775"/>
      <c r="C633" s="245"/>
      <c r="D633" s="865"/>
      <c r="E633" s="865"/>
      <c r="F633" s="238"/>
    </row>
    <row r="634" spans="2:6">
      <c r="B634" s="775"/>
      <c r="C634" s="245"/>
      <c r="D634" s="865"/>
      <c r="E634" s="865"/>
      <c r="F634" s="238"/>
    </row>
    <row r="635" spans="2:6">
      <c r="B635" s="775"/>
      <c r="C635" s="245"/>
      <c r="D635" s="865"/>
      <c r="E635" s="865"/>
      <c r="F635" s="238"/>
    </row>
    <row r="636" spans="2:6">
      <c r="B636" s="775"/>
      <c r="C636" s="245"/>
      <c r="D636" s="865"/>
      <c r="E636" s="865"/>
      <c r="F636" s="238"/>
    </row>
    <row r="637" spans="2:6">
      <c r="B637" s="775"/>
      <c r="C637" s="245"/>
      <c r="D637" s="865"/>
      <c r="E637" s="865"/>
      <c r="F637" s="238"/>
    </row>
    <row r="638" spans="2:6">
      <c r="B638" s="775"/>
      <c r="C638" s="245"/>
      <c r="D638" s="865"/>
      <c r="E638" s="865"/>
      <c r="F638" s="238"/>
    </row>
    <row r="639" spans="2:6">
      <c r="B639" s="775"/>
      <c r="C639" s="245"/>
      <c r="D639" s="865"/>
      <c r="E639" s="865"/>
      <c r="F639" s="238"/>
    </row>
    <row r="640" spans="2:6">
      <c r="B640" s="775"/>
      <c r="C640" s="245"/>
      <c r="D640" s="865"/>
      <c r="E640" s="865"/>
      <c r="F640" s="238"/>
    </row>
    <row r="641" spans="2:6">
      <c r="B641" s="775"/>
      <c r="C641" s="245"/>
      <c r="D641" s="865"/>
      <c r="E641" s="865"/>
      <c r="F641" s="238"/>
    </row>
    <row r="642" spans="2:6">
      <c r="B642" s="775"/>
      <c r="C642" s="245"/>
      <c r="D642" s="865"/>
      <c r="E642" s="865"/>
      <c r="F642" s="238"/>
    </row>
    <row r="643" spans="2:6">
      <c r="B643" s="775"/>
      <c r="C643" s="245"/>
      <c r="D643" s="865"/>
      <c r="E643" s="865"/>
      <c r="F643" s="238"/>
    </row>
    <row r="644" spans="2:6">
      <c r="B644" s="775"/>
      <c r="C644" s="245"/>
      <c r="D644" s="865"/>
      <c r="E644" s="865"/>
      <c r="F644" s="238"/>
    </row>
    <row r="645" spans="2:6">
      <c r="B645" s="775"/>
      <c r="C645" s="245"/>
      <c r="D645" s="865"/>
      <c r="E645" s="865"/>
      <c r="F645" s="238"/>
    </row>
    <row r="646" spans="2:6">
      <c r="B646" s="775"/>
      <c r="C646" s="245"/>
      <c r="D646" s="865"/>
      <c r="E646" s="865"/>
      <c r="F646" s="238"/>
    </row>
    <row r="647" spans="2:6">
      <c r="B647" s="775"/>
      <c r="C647" s="245"/>
      <c r="D647" s="865"/>
      <c r="E647" s="865"/>
      <c r="F647" s="238"/>
    </row>
    <row r="648" spans="2:6">
      <c r="B648" s="775"/>
      <c r="C648" s="245"/>
      <c r="D648" s="865"/>
      <c r="E648" s="865"/>
      <c r="F648" s="238"/>
    </row>
    <row r="649" spans="2:6">
      <c r="B649" s="775"/>
      <c r="C649" s="245"/>
      <c r="D649" s="865"/>
      <c r="E649" s="865"/>
      <c r="F649" s="238"/>
    </row>
    <row r="650" spans="2:6">
      <c r="B650" s="775"/>
      <c r="C650" s="245"/>
      <c r="D650" s="865"/>
      <c r="E650" s="865"/>
      <c r="F650" s="238"/>
    </row>
    <row r="651" spans="2:6">
      <c r="B651" s="775"/>
      <c r="C651" s="245"/>
      <c r="D651" s="865"/>
      <c r="E651" s="865"/>
      <c r="F651" s="238"/>
    </row>
    <row r="652" spans="2:6">
      <c r="B652" s="775"/>
      <c r="C652" s="245"/>
      <c r="D652" s="865"/>
      <c r="E652" s="865"/>
      <c r="F652" s="238"/>
    </row>
    <row r="653" spans="2:6">
      <c r="B653" s="775"/>
      <c r="C653" s="245"/>
      <c r="D653" s="865"/>
      <c r="E653" s="865"/>
      <c r="F653" s="238"/>
    </row>
    <row r="654" spans="2:6">
      <c r="B654" s="775"/>
      <c r="C654" s="245"/>
      <c r="D654" s="865"/>
      <c r="E654" s="865"/>
      <c r="F654" s="238"/>
    </row>
    <row r="655" spans="2:6">
      <c r="B655" s="775"/>
      <c r="C655" s="245"/>
      <c r="D655" s="865"/>
      <c r="E655" s="865"/>
      <c r="F655" s="238"/>
    </row>
    <row r="656" spans="2:6">
      <c r="B656" s="775"/>
      <c r="C656" s="245"/>
      <c r="D656" s="865"/>
      <c r="E656" s="865"/>
      <c r="F656" s="238"/>
    </row>
    <row r="657" spans="2:6">
      <c r="B657" s="775"/>
      <c r="C657" s="245"/>
      <c r="D657" s="865"/>
      <c r="E657" s="865"/>
      <c r="F657" s="238"/>
    </row>
    <row r="658" spans="2:6">
      <c r="B658" s="775"/>
      <c r="C658" s="245"/>
      <c r="D658" s="865"/>
      <c r="E658" s="865"/>
      <c r="F658" s="238"/>
    </row>
    <row r="659" spans="2:6">
      <c r="B659" s="775"/>
      <c r="C659" s="245"/>
      <c r="D659" s="865"/>
      <c r="E659" s="865"/>
      <c r="F659" s="238"/>
    </row>
    <row r="660" spans="2:6">
      <c r="B660" s="775"/>
      <c r="C660" s="245"/>
      <c r="D660" s="865"/>
      <c r="E660" s="865"/>
      <c r="F660" s="238"/>
    </row>
    <row r="661" spans="2:6">
      <c r="B661" s="775"/>
      <c r="C661" s="245"/>
      <c r="D661" s="865"/>
      <c r="E661" s="865"/>
      <c r="F661" s="238"/>
    </row>
    <row r="662" spans="2:6">
      <c r="B662" s="775"/>
      <c r="C662" s="245"/>
      <c r="D662" s="865"/>
      <c r="E662" s="865"/>
      <c r="F662" s="238"/>
    </row>
    <row r="663" spans="2:6">
      <c r="B663" s="775"/>
      <c r="C663" s="245"/>
      <c r="D663" s="865"/>
      <c r="E663" s="865"/>
      <c r="F663" s="238"/>
    </row>
    <row r="664" spans="2:6">
      <c r="B664" s="775"/>
      <c r="C664" s="245"/>
      <c r="D664" s="865"/>
      <c r="E664" s="865"/>
      <c r="F664" s="238"/>
    </row>
    <row r="665" spans="2:6">
      <c r="B665" s="775"/>
      <c r="C665" s="245"/>
      <c r="D665" s="865"/>
      <c r="E665" s="865"/>
      <c r="F665" s="238"/>
    </row>
    <row r="666" spans="2:6">
      <c r="B666" s="775"/>
      <c r="C666" s="245"/>
      <c r="D666" s="865"/>
      <c r="E666" s="865"/>
      <c r="F666" s="238"/>
    </row>
    <row r="667" spans="2:6">
      <c r="B667" s="775"/>
      <c r="C667" s="245"/>
      <c r="D667" s="865"/>
      <c r="E667" s="865"/>
      <c r="F667" s="238"/>
    </row>
    <row r="668" spans="2:6">
      <c r="B668" s="775"/>
      <c r="C668" s="245"/>
      <c r="D668" s="865"/>
      <c r="E668" s="865"/>
      <c r="F668" s="238"/>
    </row>
    <row r="669" spans="2:6">
      <c r="B669" s="775"/>
      <c r="C669" s="245"/>
      <c r="D669" s="865"/>
      <c r="E669" s="865"/>
      <c r="F669" s="238"/>
    </row>
    <row r="670" spans="2:6">
      <c r="B670" s="775"/>
      <c r="C670" s="245"/>
      <c r="D670" s="865"/>
      <c r="E670" s="865"/>
      <c r="F670" s="238"/>
    </row>
    <row r="671" spans="2:6">
      <c r="B671" s="775"/>
      <c r="C671" s="245"/>
      <c r="D671" s="865"/>
      <c r="E671" s="865"/>
      <c r="F671" s="238"/>
    </row>
    <row r="672" spans="2:6">
      <c r="B672" s="775"/>
      <c r="C672" s="245"/>
      <c r="D672" s="865"/>
      <c r="E672" s="865"/>
      <c r="F672" s="238"/>
    </row>
    <row r="673" spans="2:6">
      <c r="B673" s="775"/>
      <c r="C673" s="245"/>
      <c r="D673" s="865"/>
      <c r="E673" s="865"/>
      <c r="F673" s="238"/>
    </row>
    <row r="674" spans="2:6">
      <c r="B674" s="775"/>
      <c r="C674" s="245"/>
      <c r="D674" s="865"/>
      <c r="E674" s="865"/>
      <c r="F674" s="238"/>
    </row>
    <row r="675" spans="2:6">
      <c r="B675" s="775"/>
      <c r="C675" s="245"/>
      <c r="D675" s="865"/>
      <c r="E675" s="865"/>
      <c r="F675" s="238"/>
    </row>
    <row r="676" spans="2:6">
      <c r="B676" s="775"/>
      <c r="C676" s="245"/>
      <c r="D676" s="865"/>
      <c r="E676" s="865"/>
      <c r="F676" s="238"/>
    </row>
    <row r="677" spans="2:6">
      <c r="B677" s="775"/>
      <c r="C677" s="245"/>
      <c r="D677" s="865"/>
      <c r="E677" s="865"/>
      <c r="F677" s="238"/>
    </row>
    <row r="678" spans="2:6">
      <c r="B678" s="775"/>
      <c r="C678" s="245"/>
      <c r="D678" s="865"/>
      <c r="E678" s="865"/>
      <c r="F678" s="238"/>
    </row>
    <row r="679" spans="2:6">
      <c r="B679" s="775"/>
      <c r="C679" s="245"/>
      <c r="D679" s="865"/>
      <c r="E679" s="865"/>
      <c r="F679" s="238"/>
    </row>
    <row r="680" spans="2:6">
      <c r="B680" s="775"/>
      <c r="C680" s="245"/>
      <c r="D680" s="865"/>
      <c r="E680" s="865"/>
      <c r="F680" s="238"/>
    </row>
    <row r="681" spans="2:6">
      <c r="B681" s="775"/>
      <c r="C681" s="245"/>
      <c r="D681" s="865"/>
      <c r="E681" s="865"/>
      <c r="F681" s="238"/>
    </row>
    <row r="682" spans="2:6">
      <c r="B682" s="775"/>
      <c r="C682" s="245"/>
      <c r="D682" s="865"/>
      <c r="E682" s="865"/>
      <c r="F682" s="238"/>
    </row>
    <row r="683" spans="2:6">
      <c r="B683" s="775"/>
      <c r="C683" s="245"/>
      <c r="D683" s="865"/>
      <c r="E683" s="865"/>
      <c r="F683" s="238"/>
    </row>
    <row r="684" spans="2:6">
      <c r="B684" s="775"/>
      <c r="C684" s="245"/>
      <c r="D684" s="865"/>
      <c r="E684" s="865"/>
      <c r="F684" s="238"/>
    </row>
    <row r="685" spans="2:6">
      <c r="B685" s="775"/>
      <c r="C685" s="245"/>
      <c r="D685" s="865"/>
      <c r="E685" s="865"/>
      <c r="F685" s="238"/>
    </row>
    <row r="686" spans="2:6">
      <c r="B686" s="775"/>
      <c r="C686" s="245"/>
      <c r="D686" s="865"/>
      <c r="E686" s="865"/>
      <c r="F686" s="238"/>
    </row>
    <row r="687" spans="2:6">
      <c r="B687" s="775"/>
      <c r="C687" s="245"/>
      <c r="D687" s="865"/>
      <c r="E687" s="865"/>
      <c r="F687" s="238"/>
    </row>
    <row r="688" spans="2:6">
      <c r="B688" s="775"/>
      <c r="C688" s="245"/>
      <c r="D688" s="865"/>
      <c r="E688" s="865"/>
      <c r="F688" s="238"/>
    </row>
    <row r="689" spans="2:6">
      <c r="B689" s="775"/>
      <c r="C689" s="245"/>
      <c r="D689" s="865"/>
      <c r="E689" s="865"/>
      <c r="F689" s="238"/>
    </row>
    <row r="690" spans="2:6">
      <c r="B690" s="775"/>
      <c r="C690" s="245"/>
      <c r="D690" s="865"/>
      <c r="E690" s="865"/>
      <c r="F690" s="238"/>
    </row>
    <row r="691" spans="2:6">
      <c r="B691" s="775"/>
      <c r="C691" s="245"/>
      <c r="D691" s="865"/>
      <c r="E691" s="865"/>
      <c r="F691" s="238"/>
    </row>
    <row r="692" spans="2:6">
      <c r="B692" s="775"/>
      <c r="C692" s="245"/>
      <c r="D692" s="865"/>
      <c r="E692" s="865"/>
      <c r="F692" s="238"/>
    </row>
    <row r="693" spans="2:6">
      <c r="B693" s="775"/>
      <c r="C693" s="245"/>
      <c r="D693" s="865"/>
      <c r="E693" s="865"/>
      <c r="F693" s="238"/>
    </row>
    <row r="694" spans="2:6">
      <c r="B694" s="775"/>
      <c r="C694" s="245"/>
      <c r="D694" s="865"/>
      <c r="E694" s="865"/>
      <c r="F694" s="238"/>
    </row>
    <row r="695" spans="2:6">
      <c r="B695" s="775"/>
      <c r="C695" s="245"/>
      <c r="D695" s="865"/>
      <c r="E695" s="865"/>
      <c r="F695" s="238"/>
    </row>
    <row r="696" spans="2:6">
      <c r="B696" s="775"/>
      <c r="C696" s="245"/>
      <c r="D696" s="865"/>
      <c r="E696" s="865"/>
      <c r="F696" s="238"/>
    </row>
    <row r="697" spans="2:6">
      <c r="B697" s="775"/>
      <c r="C697" s="245"/>
      <c r="D697" s="865"/>
      <c r="E697" s="865"/>
      <c r="F697" s="238"/>
    </row>
    <row r="698" spans="2:6">
      <c r="B698" s="775"/>
      <c r="C698" s="245"/>
      <c r="D698" s="865"/>
      <c r="E698" s="865"/>
      <c r="F698" s="238"/>
    </row>
    <row r="699" spans="2:6">
      <c r="B699" s="775"/>
      <c r="C699" s="245"/>
      <c r="D699" s="865"/>
      <c r="E699" s="865"/>
      <c r="F699" s="238"/>
    </row>
    <row r="700" spans="2:6">
      <c r="B700" s="775"/>
      <c r="C700" s="245"/>
      <c r="D700" s="865"/>
      <c r="E700" s="865"/>
      <c r="F700" s="238"/>
    </row>
    <row r="701" spans="2:6">
      <c r="B701" s="775"/>
      <c r="C701" s="245"/>
      <c r="D701" s="865"/>
      <c r="E701" s="865"/>
      <c r="F701" s="238"/>
    </row>
    <row r="702" spans="2:6">
      <c r="B702" s="775"/>
      <c r="C702" s="245"/>
      <c r="D702" s="865"/>
      <c r="E702" s="865"/>
      <c r="F702" s="238"/>
    </row>
    <row r="703" spans="2:6">
      <c r="B703" s="775"/>
      <c r="C703" s="245"/>
      <c r="D703" s="865"/>
      <c r="E703" s="865"/>
      <c r="F703" s="238"/>
    </row>
    <row r="704" spans="2:6">
      <c r="B704" s="775"/>
      <c r="C704" s="245"/>
      <c r="D704" s="865"/>
      <c r="E704" s="865"/>
      <c r="F704" s="238"/>
    </row>
    <row r="705" spans="2:6">
      <c r="B705" s="775"/>
      <c r="C705" s="245"/>
      <c r="D705" s="865"/>
      <c r="E705" s="865"/>
      <c r="F705" s="238"/>
    </row>
    <row r="706" spans="2:6">
      <c r="B706" s="775"/>
      <c r="C706" s="245"/>
      <c r="D706" s="865"/>
      <c r="E706" s="865"/>
      <c r="F706" s="238"/>
    </row>
    <row r="707" spans="2:6">
      <c r="B707" s="775"/>
      <c r="C707" s="245"/>
      <c r="D707" s="865"/>
      <c r="E707" s="865"/>
      <c r="F707" s="238"/>
    </row>
    <row r="708" spans="2:6">
      <c r="B708" s="775"/>
      <c r="C708" s="245"/>
      <c r="D708" s="865"/>
      <c r="E708" s="865"/>
      <c r="F708" s="238"/>
    </row>
    <row r="709" spans="2:6">
      <c r="B709" s="775"/>
      <c r="C709" s="245"/>
      <c r="D709" s="865"/>
      <c r="E709" s="865"/>
      <c r="F709" s="238"/>
    </row>
    <row r="710" spans="2:6">
      <c r="B710" s="775"/>
      <c r="C710" s="245"/>
      <c r="D710" s="865"/>
      <c r="E710" s="865"/>
      <c r="F710" s="238"/>
    </row>
    <row r="711" spans="2:6">
      <c r="B711" s="775"/>
      <c r="C711" s="245"/>
      <c r="D711" s="865"/>
      <c r="E711" s="865"/>
      <c r="F711" s="238"/>
    </row>
    <row r="712" spans="2:6">
      <c r="B712" s="775"/>
      <c r="C712" s="245"/>
      <c r="D712" s="865"/>
      <c r="E712" s="865"/>
      <c r="F712" s="238"/>
    </row>
    <row r="713" spans="2:6">
      <c r="B713" s="775"/>
      <c r="C713" s="245"/>
      <c r="D713" s="865"/>
      <c r="E713" s="865"/>
      <c r="F713" s="238"/>
    </row>
    <row r="714" spans="2:6">
      <c r="B714" s="775"/>
      <c r="C714" s="245"/>
      <c r="D714" s="865"/>
      <c r="E714" s="865"/>
      <c r="F714" s="238"/>
    </row>
    <row r="715" spans="2:6">
      <c r="B715" s="775"/>
      <c r="C715" s="245"/>
      <c r="D715" s="865"/>
      <c r="E715" s="865"/>
      <c r="F715" s="238"/>
    </row>
    <row r="716" spans="2:6">
      <c r="B716" s="775"/>
      <c r="C716" s="245"/>
      <c r="D716" s="865"/>
      <c r="E716" s="865"/>
      <c r="F716" s="238"/>
    </row>
    <row r="717" spans="2:6">
      <c r="B717" s="775"/>
      <c r="C717" s="245"/>
      <c r="D717" s="865"/>
      <c r="E717" s="865"/>
      <c r="F717" s="238"/>
    </row>
    <row r="718" spans="2:6">
      <c r="B718" s="775"/>
      <c r="C718" s="245"/>
      <c r="D718" s="865"/>
      <c r="E718" s="865"/>
      <c r="F718" s="238"/>
    </row>
    <row r="719" spans="2:6">
      <c r="B719" s="775"/>
      <c r="C719" s="245"/>
      <c r="D719" s="865"/>
      <c r="E719" s="865"/>
      <c r="F719" s="238"/>
    </row>
    <row r="720" spans="2:6">
      <c r="B720" s="775"/>
      <c r="C720" s="245"/>
      <c r="D720" s="865"/>
      <c r="E720" s="865"/>
      <c r="F720" s="238"/>
    </row>
    <row r="721" spans="2:6">
      <c r="B721" s="775"/>
      <c r="C721" s="245"/>
      <c r="D721" s="865"/>
      <c r="E721" s="865"/>
      <c r="F721" s="238"/>
    </row>
    <row r="722" spans="2:6">
      <c r="B722" s="775"/>
      <c r="C722" s="245"/>
      <c r="D722" s="865"/>
      <c r="E722" s="865"/>
      <c r="F722" s="238"/>
    </row>
    <row r="723" spans="2:6">
      <c r="B723" s="775"/>
      <c r="C723" s="245"/>
      <c r="D723" s="865"/>
      <c r="E723" s="865"/>
      <c r="F723" s="238"/>
    </row>
    <row r="724" spans="2:6">
      <c r="B724" s="775"/>
      <c r="C724" s="245"/>
      <c r="D724" s="865"/>
      <c r="E724" s="865"/>
      <c r="F724" s="238"/>
    </row>
    <row r="725" spans="2:6">
      <c r="B725" s="775"/>
      <c r="C725" s="245"/>
      <c r="D725" s="865"/>
      <c r="E725" s="865"/>
      <c r="F725" s="238"/>
    </row>
    <row r="726" spans="2:6">
      <c r="B726" s="775"/>
      <c r="C726" s="245"/>
      <c r="D726" s="865"/>
      <c r="E726" s="865"/>
      <c r="F726" s="238"/>
    </row>
    <row r="727" spans="2:6">
      <c r="B727" s="775"/>
      <c r="C727" s="245"/>
      <c r="D727" s="865"/>
      <c r="E727" s="865"/>
      <c r="F727" s="238"/>
    </row>
    <row r="728" spans="2:6">
      <c r="B728" s="775"/>
      <c r="C728" s="245"/>
      <c r="D728" s="865"/>
      <c r="E728" s="865"/>
      <c r="F728" s="238"/>
    </row>
    <row r="729" spans="2:6">
      <c r="B729" s="775"/>
      <c r="C729" s="245"/>
      <c r="D729" s="865"/>
      <c r="E729" s="865"/>
      <c r="F729" s="238"/>
    </row>
    <row r="730" spans="2:6">
      <c r="B730" s="775"/>
      <c r="C730" s="245"/>
      <c r="D730" s="865"/>
      <c r="E730" s="865"/>
      <c r="F730" s="238"/>
    </row>
    <row r="731" spans="2:6">
      <c r="B731" s="775"/>
      <c r="C731" s="245"/>
      <c r="D731" s="865"/>
      <c r="E731" s="865"/>
      <c r="F731" s="238"/>
    </row>
    <row r="732" spans="2:6">
      <c r="B732" s="775"/>
      <c r="C732" s="245"/>
      <c r="D732" s="865"/>
      <c r="E732" s="865"/>
      <c r="F732" s="238"/>
    </row>
    <row r="733" spans="2:6">
      <c r="B733" s="775"/>
      <c r="C733" s="245"/>
      <c r="D733" s="865"/>
      <c r="E733" s="865"/>
      <c r="F733" s="238"/>
    </row>
    <row r="734" spans="2:6">
      <c r="B734" s="775"/>
      <c r="C734" s="245"/>
      <c r="D734" s="865"/>
      <c r="E734" s="865"/>
      <c r="F734" s="238"/>
    </row>
    <row r="735" spans="2:6">
      <c r="B735" s="775"/>
      <c r="C735" s="245"/>
      <c r="D735" s="865"/>
      <c r="E735" s="865"/>
      <c r="F735" s="238"/>
    </row>
    <row r="736" spans="2:6">
      <c r="B736" s="775"/>
      <c r="C736" s="245"/>
      <c r="D736" s="865"/>
      <c r="E736" s="865"/>
      <c r="F736" s="238"/>
    </row>
    <row r="737" spans="2:6">
      <c r="B737" s="775"/>
      <c r="C737" s="245"/>
      <c r="D737" s="865"/>
      <c r="E737" s="865"/>
      <c r="F737" s="238"/>
    </row>
    <row r="738" spans="2:6">
      <c r="B738" s="775"/>
      <c r="C738" s="245"/>
      <c r="D738" s="865"/>
      <c r="E738" s="865"/>
      <c r="F738" s="238"/>
    </row>
    <row r="739" spans="2:6">
      <c r="B739" s="775"/>
      <c r="C739" s="245"/>
      <c r="D739" s="865"/>
      <c r="E739" s="865"/>
      <c r="F739" s="238"/>
    </row>
    <row r="740" spans="2:6">
      <c r="B740" s="775"/>
      <c r="C740" s="245"/>
      <c r="D740" s="865"/>
      <c r="E740" s="865"/>
      <c r="F740" s="238"/>
    </row>
    <row r="741" spans="2:6">
      <c r="B741" s="775"/>
      <c r="C741" s="245"/>
      <c r="D741" s="865"/>
      <c r="E741" s="865"/>
      <c r="F741" s="238"/>
    </row>
    <row r="742" spans="2:6">
      <c r="B742" s="775"/>
      <c r="C742" s="245"/>
      <c r="D742" s="865"/>
      <c r="E742" s="865"/>
      <c r="F742" s="238"/>
    </row>
    <row r="743" spans="2:6">
      <c r="B743" s="775"/>
      <c r="C743" s="245"/>
      <c r="D743" s="865"/>
      <c r="E743" s="865"/>
      <c r="F743" s="238"/>
    </row>
    <row r="744" spans="2:6">
      <c r="B744" s="775"/>
      <c r="C744" s="245"/>
      <c r="D744" s="865"/>
      <c r="E744" s="865"/>
      <c r="F744" s="238"/>
    </row>
    <row r="745" spans="2:6">
      <c r="B745" s="775"/>
      <c r="C745" s="245"/>
      <c r="D745" s="865"/>
      <c r="E745" s="865"/>
      <c r="F745" s="238"/>
    </row>
    <row r="746" spans="2:6">
      <c r="B746" s="775"/>
      <c r="C746" s="245"/>
      <c r="D746" s="865"/>
      <c r="E746" s="865"/>
      <c r="F746" s="238"/>
    </row>
    <row r="747" spans="2:6">
      <c r="B747" s="775"/>
      <c r="C747" s="245"/>
      <c r="D747" s="865"/>
      <c r="E747" s="865"/>
      <c r="F747" s="238"/>
    </row>
    <row r="748" spans="2:6">
      <c r="B748" s="775"/>
      <c r="C748" s="245"/>
      <c r="D748" s="865"/>
      <c r="E748" s="865"/>
      <c r="F748" s="238"/>
    </row>
    <row r="749" spans="2:6">
      <c r="B749" s="775"/>
      <c r="C749" s="245"/>
      <c r="D749" s="865"/>
      <c r="E749" s="865"/>
      <c r="F749" s="238"/>
    </row>
    <row r="750" spans="2:6">
      <c r="B750" s="775"/>
      <c r="C750" s="245"/>
      <c r="D750" s="865"/>
      <c r="E750" s="865"/>
      <c r="F750" s="238"/>
    </row>
    <row r="751" spans="2:6">
      <c r="B751" s="775"/>
      <c r="C751" s="245"/>
      <c r="D751" s="865"/>
      <c r="E751" s="865"/>
      <c r="F751" s="238"/>
    </row>
    <row r="752" spans="2:6">
      <c r="B752" s="775"/>
      <c r="C752" s="245"/>
      <c r="D752" s="865"/>
      <c r="E752" s="865"/>
      <c r="F752" s="238"/>
    </row>
    <row r="753" spans="2:6">
      <c r="B753" s="775"/>
      <c r="C753" s="245"/>
      <c r="D753" s="865"/>
      <c r="E753" s="865"/>
      <c r="F753" s="238"/>
    </row>
    <row r="754" spans="2:6">
      <c r="B754" s="775"/>
      <c r="C754" s="245"/>
      <c r="D754" s="865"/>
      <c r="E754" s="865"/>
      <c r="F754" s="238"/>
    </row>
    <row r="755" spans="2:6">
      <c r="B755" s="775"/>
      <c r="C755" s="245"/>
      <c r="D755" s="865"/>
      <c r="E755" s="865"/>
      <c r="F755" s="238"/>
    </row>
    <row r="756" spans="2:6">
      <c r="B756" s="775"/>
      <c r="C756" s="245"/>
      <c r="D756" s="865"/>
      <c r="E756" s="865"/>
      <c r="F756" s="238"/>
    </row>
    <row r="757" spans="2:6">
      <c r="B757" s="775"/>
      <c r="C757" s="245"/>
      <c r="D757" s="865"/>
      <c r="E757" s="865"/>
      <c r="F757" s="238"/>
    </row>
    <row r="758" spans="2:6">
      <c r="B758" s="775"/>
      <c r="C758" s="245"/>
      <c r="D758" s="865"/>
      <c r="E758" s="865"/>
      <c r="F758" s="238"/>
    </row>
    <row r="759" spans="2:6">
      <c r="B759" s="775"/>
      <c r="C759" s="245"/>
      <c r="D759" s="865"/>
      <c r="E759" s="865"/>
      <c r="F759" s="238"/>
    </row>
    <row r="760" spans="2:6">
      <c r="B760" s="775"/>
      <c r="C760" s="245"/>
      <c r="D760" s="865"/>
      <c r="E760" s="865"/>
      <c r="F760" s="238"/>
    </row>
    <row r="761" spans="2:6">
      <c r="B761" s="775"/>
      <c r="C761" s="245"/>
      <c r="D761" s="865"/>
      <c r="E761" s="865"/>
      <c r="F761" s="238"/>
    </row>
    <row r="762" spans="2:6">
      <c r="B762" s="775"/>
      <c r="C762" s="245"/>
      <c r="D762" s="865"/>
      <c r="E762" s="865"/>
      <c r="F762" s="238"/>
    </row>
    <row r="763" spans="2:6">
      <c r="B763" s="775"/>
      <c r="C763" s="245"/>
      <c r="D763" s="865"/>
      <c r="E763" s="865"/>
      <c r="F763" s="238"/>
    </row>
    <row r="764" spans="2:6">
      <c r="B764" s="775"/>
      <c r="C764" s="245"/>
      <c r="D764" s="865"/>
      <c r="E764" s="865"/>
      <c r="F764" s="238"/>
    </row>
    <row r="765" spans="2:6">
      <c r="B765" s="775"/>
      <c r="C765" s="245"/>
      <c r="D765" s="865"/>
      <c r="E765" s="865"/>
      <c r="F765" s="238"/>
    </row>
    <row r="766" spans="2:6">
      <c r="B766" s="775"/>
      <c r="C766" s="245"/>
      <c r="D766" s="865"/>
      <c r="E766" s="865"/>
      <c r="F766" s="238"/>
    </row>
    <row r="767" spans="2:6">
      <c r="B767" s="775"/>
      <c r="C767" s="245"/>
      <c r="D767" s="865"/>
      <c r="E767" s="865"/>
      <c r="F767" s="238"/>
    </row>
    <row r="768" spans="2:6">
      <c r="B768" s="775"/>
      <c r="C768" s="245"/>
      <c r="D768" s="865"/>
      <c r="E768" s="865"/>
      <c r="F768" s="238"/>
    </row>
    <row r="769" spans="2:6">
      <c r="B769" s="775"/>
      <c r="C769" s="245"/>
      <c r="D769" s="865"/>
      <c r="E769" s="865"/>
      <c r="F769" s="238"/>
    </row>
    <row r="770" spans="2:6">
      <c r="B770" s="775"/>
      <c r="C770" s="245"/>
      <c r="D770" s="865"/>
      <c r="E770" s="865"/>
      <c r="F770" s="238"/>
    </row>
    <row r="771" spans="2:6">
      <c r="B771" s="775"/>
      <c r="C771" s="245"/>
      <c r="D771" s="865"/>
      <c r="E771" s="865"/>
      <c r="F771" s="238"/>
    </row>
    <row r="772" spans="2:6">
      <c r="B772" s="775"/>
      <c r="C772" s="245"/>
      <c r="D772" s="865"/>
      <c r="E772" s="865"/>
      <c r="F772" s="238"/>
    </row>
    <row r="773" spans="2:6">
      <c r="B773" s="775"/>
      <c r="C773" s="245"/>
      <c r="D773" s="865"/>
      <c r="E773" s="865"/>
      <c r="F773" s="238"/>
    </row>
    <row r="774" spans="2:6">
      <c r="B774" s="775"/>
      <c r="C774" s="245"/>
      <c r="D774" s="865"/>
      <c r="E774" s="865"/>
      <c r="F774" s="238"/>
    </row>
    <row r="775" spans="2:6">
      <c r="B775" s="775"/>
      <c r="C775" s="245"/>
      <c r="D775" s="865"/>
      <c r="E775" s="865"/>
      <c r="F775" s="238"/>
    </row>
    <row r="776" spans="2:6">
      <c r="B776" s="775"/>
      <c r="C776" s="245"/>
      <c r="D776" s="865"/>
      <c r="E776" s="865"/>
      <c r="F776" s="238"/>
    </row>
    <row r="777" spans="2:6">
      <c r="B777" s="775"/>
      <c r="C777" s="245"/>
      <c r="D777" s="865"/>
      <c r="E777" s="865"/>
      <c r="F777" s="238"/>
    </row>
    <row r="778" spans="2:6">
      <c r="B778" s="775"/>
      <c r="C778" s="245"/>
      <c r="D778" s="865"/>
      <c r="E778" s="865"/>
      <c r="F778" s="238"/>
    </row>
    <row r="779" spans="2:6">
      <c r="B779" s="775"/>
      <c r="C779" s="245"/>
      <c r="D779" s="865"/>
      <c r="E779" s="865"/>
      <c r="F779" s="238"/>
    </row>
    <row r="780" spans="2:6">
      <c r="B780" s="775"/>
      <c r="C780" s="245"/>
      <c r="D780" s="865"/>
      <c r="E780" s="865"/>
      <c r="F780" s="238"/>
    </row>
    <row r="781" spans="2:6">
      <c r="B781" s="775"/>
      <c r="C781" s="245"/>
      <c r="D781" s="865"/>
      <c r="E781" s="865"/>
      <c r="F781" s="238"/>
    </row>
    <row r="782" spans="2:6">
      <c r="B782" s="775"/>
      <c r="C782" s="245"/>
      <c r="D782" s="865"/>
      <c r="E782" s="865"/>
      <c r="F782" s="238"/>
    </row>
    <row r="783" spans="2:6">
      <c r="B783" s="775"/>
      <c r="C783" s="245"/>
      <c r="D783" s="865"/>
      <c r="E783" s="865"/>
      <c r="F783" s="238"/>
    </row>
    <row r="784" spans="2:6">
      <c r="B784" s="775"/>
      <c r="C784" s="245"/>
      <c r="D784" s="865"/>
      <c r="E784" s="865"/>
      <c r="F784" s="238"/>
    </row>
    <row r="785" spans="2:6">
      <c r="B785" s="775"/>
      <c r="C785" s="245"/>
      <c r="D785" s="865"/>
      <c r="E785" s="865"/>
      <c r="F785" s="238"/>
    </row>
    <row r="786" spans="2:6">
      <c r="B786" s="775"/>
      <c r="C786" s="245"/>
      <c r="D786" s="865"/>
      <c r="E786" s="865"/>
      <c r="F786" s="238"/>
    </row>
    <row r="787" spans="2:6">
      <c r="B787" s="775"/>
      <c r="C787" s="245"/>
      <c r="D787" s="865"/>
      <c r="E787" s="865"/>
      <c r="F787" s="238"/>
    </row>
    <row r="788" spans="2:6">
      <c r="B788" s="775"/>
      <c r="C788" s="245"/>
      <c r="D788" s="865"/>
      <c r="E788" s="865"/>
      <c r="F788" s="238"/>
    </row>
    <row r="789" spans="2:6">
      <c r="B789" s="775"/>
      <c r="C789" s="245"/>
      <c r="D789" s="865"/>
      <c r="E789" s="865"/>
      <c r="F789" s="238"/>
    </row>
    <row r="790" spans="2:6">
      <c r="B790" s="775"/>
      <c r="C790" s="245"/>
      <c r="D790" s="865"/>
      <c r="E790" s="865"/>
      <c r="F790" s="238"/>
    </row>
    <row r="791" spans="2:6">
      <c r="B791" s="775"/>
      <c r="C791" s="245"/>
      <c r="D791" s="865"/>
      <c r="E791" s="865"/>
      <c r="F791" s="238"/>
    </row>
    <row r="792" spans="2:6">
      <c r="B792" s="775"/>
      <c r="C792" s="245"/>
      <c r="D792" s="865"/>
      <c r="E792" s="865"/>
      <c r="F792" s="238"/>
    </row>
    <row r="793" spans="2:6">
      <c r="B793" s="775"/>
      <c r="C793" s="245"/>
      <c r="D793" s="865"/>
      <c r="E793" s="865"/>
      <c r="F793" s="238"/>
    </row>
    <row r="794" spans="2:6">
      <c r="B794" s="775"/>
      <c r="C794" s="245"/>
      <c r="D794" s="865"/>
      <c r="E794" s="865"/>
      <c r="F794" s="238"/>
    </row>
    <row r="795" spans="2:6">
      <c r="B795" s="775"/>
      <c r="C795" s="245"/>
      <c r="D795" s="865"/>
      <c r="E795" s="865"/>
      <c r="F795" s="238"/>
    </row>
    <row r="796" spans="2:6">
      <c r="B796" s="775"/>
      <c r="C796" s="245"/>
      <c r="D796" s="865"/>
      <c r="E796" s="865"/>
      <c r="F796" s="238"/>
    </row>
    <row r="797" spans="2:6">
      <c r="B797" s="775"/>
      <c r="C797" s="245"/>
      <c r="D797" s="865"/>
      <c r="E797" s="865"/>
      <c r="F797" s="238"/>
    </row>
    <row r="798" spans="2:6">
      <c r="B798" s="775"/>
      <c r="C798" s="245"/>
      <c r="D798" s="865"/>
      <c r="E798" s="865"/>
      <c r="F798" s="238"/>
    </row>
    <row r="799" spans="2:6">
      <c r="B799" s="775"/>
      <c r="C799" s="245"/>
      <c r="D799" s="865"/>
      <c r="E799" s="865"/>
      <c r="F799" s="238"/>
    </row>
    <row r="800" spans="2:6">
      <c r="B800" s="775"/>
      <c r="C800" s="245"/>
      <c r="D800" s="865"/>
      <c r="E800" s="865"/>
      <c r="F800" s="238"/>
    </row>
    <row r="801" spans="2:6">
      <c r="B801" s="775"/>
      <c r="C801" s="245"/>
      <c r="D801" s="865"/>
      <c r="E801" s="865"/>
      <c r="F801" s="238"/>
    </row>
    <row r="802" spans="2:6">
      <c r="B802" s="775"/>
      <c r="C802" s="245"/>
      <c r="D802" s="865"/>
      <c r="E802" s="865"/>
      <c r="F802" s="238"/>
    </row>
    <row r="803" spans="2:6">
      <c r="B803" s="775"/>
      <c r="C803" s="245"/>
      <c r="D803" s="865"/>
      <c r="E803" s="865"/>
      <c r="F803" s="238"/>
    </row>
    <row r="804" spans="2:6">
      <c r="B804" s="775"/>
      <c r="C804" s="245"/>
      <c r="D804" s="865"/>
      <c r="E804" s="865"/>
      <c r="F804" s="238"/>
    </row>
    <row r="805" spans="2:6">
      <c r="B805" s="775"/>
      <c r="C805" s="245"/>
      <c r="D805" s="865"/>
      <c r="E805" s="865"/>
      <c r="F805" s="238"/>
    </row>
    <row r="806" spans="2:6">
      <c r="B806" s="775"/>
      <c r="C806" s="245"/>
      <c r="D806" s="865"/>
      <c r="E806" s="865"/>
      <c r="F806" s="238"/>
    </row>
    <row r="807" spans="2:6">
      <c r="B807" s="775"/>
      <c r="C807" s="245"/>
      <c r="D807" s="865"/>
      <c r="E807" s="865"/>
      <c r="F807" s="238"/>
    </row>
    <row r="808" spans="2:6">
      <c r="B808" s="775"/>
      <c r="C808" s="245"/>
      <c r="D808" s="865"/>
      <c r="E808" s="865"/>
      <c r="F808" s="238"/>
    </row>
    <row r="809" spans="2:6">
      <c r="B809" s="775"/>
      <c r="C809" s="245"/>
      <c r="D809" s="865"/>
      <c r="E809" s="865"/>
      <c r="F809" s="238"/>
    </row>
    <row r="810" spans="2:6">
      <c r="B810" s="775"/>
      <c r="C810" s="245"/>
      <c r="D810" s="865"/>
      <c r="E810" s="865"/>
      <c r="F810" s="238"/>
    </row>
    <row r="811" spans="2:6">
      <c r="B811" s="775"/>
      <c r="C811" s="245"/>
      <c r="D811" s="865"/>
      <c r="E811" s="865"/>
      <c r="F811" s="238"/>
    </row>
    <row r="812" spans="2:6">
      <c r="B812" s="775"/>
      <c r="C812" s="245"/>
      <c r="D812" s="865"/>
      <c r="E812" s="865"/>
      <c r="F812" s="238"/>
    </row>
    <row r="813" spans="2:6">
      <c r="B813" s="775"/>
      <c r="C813" s="245"/>
      <c r="D813" s="865"/>
      <c r="E813" s="865"/>
      <c r="F813" s="238"/>
    </row>
    <row r="814" spans="2:6">
      <c r="B814" s="775"/>
      <c r="C814" s="245"/>
      <c r="D814" s="865"/>
      <c r="E814" s="865"/>
      <c r="F814" s="238"/>
    </row>
    <row r="815" spans="2:6">
      <c r="B815" s="775"/>
      <c r="C815" s="245"/>
      <c r="D815" s="865"/>
      <c r="E815" s="865"/>
      <c r="F815" s="238"/>
    </row>
    <row r="816" spans="2:6">
      <c r="B816" s="775"/>
      <c r="C816" s="245"/>
      <c r="D816" s="865"/>
      <c r="E816" s="865"/>
      <c r="F816" s="238"/>
    </row>
    <row r="817" spans="2:6">
      <c r="B817" s="775"/>
      <c r="C817" s="245"/>
      <c r="D817" s="865"/>
      <c r="E817" s="865"/>
      <c r="F817" s="238"/>
    </row>
    <row r="818" spans="2:6">
      <c r="B818" s="775"/>
      <c r="C818" s="245"/>
      <c r="D818" s="865"/>
      <c r="E818" s="865"/>
      <c r="F818" s="238"/>
    </row>
    <row r="819" spans="2:6">
      <c r="B819" s="775"/>
      <c r="C819" s="245"/>
      <c r="D819" s="865"/>
      <c r="E819" s="865"/>
      <c r="F819" s="238"/>
    </row>
    <row r="820" spans="2:6">
      <c r="B820" s="775"/>
      <c r="C820" s="245"/>
      <c r="D820" s="865"/>
      <c r="E820" s="865"/>
      <c r="F820" s="238"/>
    </row>
    <row r="821" spans="2:6">
      <c r="B821" s="775"/>
      <c r="C821" s="245"/>
      <c r="D821" s="865"/>
      <c r="E821" s="865"/>
      <c r="F821" s="238"/>
    </row>
    <row r="822" spans="2:6">
      <c r="B822" s="775"/>
      <c r="C822" s="245"/>
      <c r="D822" s="865"/>
      <c r="E822" s="865"/>
      <c r="F822" s="238"/>
    </row>
    <row r="823" spans="2:6">
      <c r="B823" s="775"/>
      <c r="C823" s="245"/>
      <c r="D823" s="865"/>
      <c r="E823" s="865"/>
      <c r="F823" s="238"/>
    </row>
    <row r="824" spans="2:6">
      <c r="B824" s="775"/>
      <c r="C824" s="245"/>
      <c r="D824" s="865"/>
      <c r="E824" s="865"/>
      <c r="F824" s="238"/>
    </row>
    <row r="825" spans="2:6">
      <c r="B825" s="775"/>
      <c r="C825" s="245"/>
      <c r="D825" s="865"/>
      <c r="E825" s="865"/>
      <c r="F825" s="238"/>
    </row>
    <row r="826" spans="2:6">
      <c r="B826" s="775"/>
      <c r="C826" s="245"/>
      <c r="D826" s="865"/>
      <c r="E826" s="865"/>
      <c r="F826" s="238"/>
    </row>
    <row r="827" spans="2:6">
      <c r="B827" s="775"/>
      <c r="C827" s="245"/>
      <c r="D827" s="865"/>
      <c r="E827" s="865"/>
      <c r="F827" s="238"/>
    </row>
    <row r="828" spans="2:6">
      <c r="B828" s="775"/>
      <c r="C828" s="245"/>
      <c r="D828" s="865"/>
      <c r="E828" s="865"/>
      <c r="F828" s="238"/>
    </row>
    <row r="829" spans="2:6">
      <c r="B829" s="775"/>
      <c r="C829" s="245"/>
      <c r="D829" s="865"/>
      <c r="E829" s="865"/>
      <c r="F829" s="238"/>
    </row>
    <row r="830" spans="2:6">
      <c r="B830" s="775"/>
      <c r="C830" s="245"/>
      <c r="D830" s="865"/>
      <c r="E830" s="865"/>
      <c r="F830" s="238"/>
    </row>
    <row r="831" spans="2:6">
      <c r="B831" s="775"/>
      <c r="C831" s="245"/>
      <c r="D831" s="865"/>
      <c r="E831" s="865"/>
      <c r="F831" s="238"/>
    </row>
    <row r="832" spans="2:6">
      <c r="B832" s="775"/>
      <c r="C832" s="245"/>
      <c r="D832" s="865"/>
      <c r="E832" s="865"/>
      <c r="F832" s="238"/>
    </row>
    <row r="833" spans="2:6">
      <c r="B833" s="775"/>
      <c r="C833" s="245"/>
      <c r="D833" s="865"/>
      <c r="E833" s="865"/>
      <c r="F833" s="238"/>
    </row>
    <row r="834" spans="2:6">
      <c r="B834" s="775"/>
      <c r="C834" s="245"/>
      <c r="D834" s="865"/>
      <c r="E834" s="865"/>
      <c r="F834" s="238"/>
    </row>
    <row r="835" spans="2:6">
      <c r="B835" s="775"/>
      <c r="C835" s="245"/>
      <c r="D835" s="865"/>
      <c r="E835" s="865"/>
      <c r="F835" s="238"/>
    </row>
    <row r="836" spans="2:6">
      <c r="B836" s="775"/>
      <c r="C836" s="245"/>
      <c r="D836" s="865"/>
      <c r="E836" s="865"/>
      <c r="F836" s="238"/>
    </row>
    <row r="837" spans="2:6">
      <c r="B837" s="775"/>
      <c r="C837" s="245"/>
      <c r="D837" s="865"/>
      <c r="E837" s="865"/>
      <c r="F837" s="238"/>
    </row>
    <row r="838" spans="2:6">
      <c r="B838" s="775"/>
      <c r="C838" s="245"/>
      <c r="D838" s="865"/>
      <c r="E838" s="865"/>
      <c r="F838" s="238"/>
    </row>
    <row r="839" spans="2:6">
      <c r="B839" s="775"/>
      <c r="C839" s="245"/>
      <c r="D839" s="865"/>
      <c r="E839" s="865"/>
      <c r="F839" s="238"/>
    </row>
    <row r="840" spans="2:6">
      <c r="B840" s="775"/>
      <c r="C840" s="245"/>
      <c r="D840" s="865"/>
      <c r="E840" s="865"/>
      <c r="F840" s="238"/>
    </row>
    <row r="841" spans="2:6">
      <c r="B841" s="775"/>
      <c r="C841" s="245"/>
      <c r="D841" s="865"/>
      <c r="E841" s="865"/>
      <c r="F841" s="238"/>
    </row>
    <row r="842" spans="2:6">
      <c r="B842" s="775"/>
      <c r="C842" s="245"/>
      <c r="D842" s="865"/>
      <c r="E842" s="865"/>
      <c r="F842" s="238"/>
    </row>
    <row r="843" spans="2:6">
      <c r="B843" s="775"/>
      <c r="C843" s="245"/>
      <c r="D843" s="865"/>
      <c r="E843" s="865"/>
      <c r="F843" s="238"/>
    </row>
    <row r="844" spans="2:6">
      <c r="B844" s="775"/>
      <c r="C844" s="245"/>
      <c r="D844" s="865"/>
      <c r="E844" s="865"/>
      <c r="F844" s="238"/>
    </row>
    <row r="845" spans="2:6">
      <c r="B845" s="775"/>
      <c r="C845" s="245"/>
      <c r="D845" s="865"/>
      <c r="E845" s="865"/>
      <c r="F845" s="238"/>
    </row>
    <row r="846" spans="2:6">
      <c r="B846" s="775"/>
      <c r="C846" s="245"/>
      <c r="D846" s="865"/>
      <c r="E846" s="865"/>
      <c r="F846" s="238"/>
    </row>
    <row r="847" spans="2:6">
      <c r="B847" s="775"/>
      <c r="C847" s="245"/>
      <c r="D847" s="865"/>
      <c r="E847" s="865"/>
      <c r="F847" s="238"/>
    </row>
    <row r="848" spans="2:6">
      <c r="B848" s="775"/>
      <c r="C848" s="245"/>
      <c r="D848" s="865"/>
      <c r="E848" s="865"/>
      <c r="F848" s="238"/>
    </row>
    <row r="849" spans="2:6">
      <c r="B849" s="775"/>
      <c r="C849" s="245"/>
      <c r="D849" s="865"/>
      <c r="E849" s="865"/>
      <c r="F849" s="238"/>
    </row>
    <row r="850" spans="2:6">
      <c r="B850" s="775"/>
      <c r="C850" s="245"/>
      <c r="D850" s="865"/>
      <c r="E850" s="865"/>
      <c r="F850" s="238"/>
    </row>
    <row r="851" spans="2:6">
      <c r="B851" s="775"/>
      <c r="C851" s="245"/>
      <c r="D851" s="865"/>
      <c r="E851" s="865"/>
      <c r="F851" s="238"/>
    </row>
    <row r="852" spans="2:6">
      <c r="B852" s="775"/>
      <c r="C852" s="245"/>
      <c r="D852" s="865"/>
      <c r="E852" s="865"/>
      <c r="F852" s="238"/>
    </row>
    <row r="853" spans="2:6">
      <c r="B853" s="775"/>
      <c r="C853" s="245"/>
      <c r="D853" s="865"/>
      <c r="E853" s="865"/>
      <c r="F853" s="238"/>
    </row>
    <row r="854" spans="2:6">
      <c r="B854" s="775"/>
      <c r="C854" s="245"/>
      <c r="D854" s="865"/>
      <c r="E854" s="865"/>
      <c r="F854" s="238"/>
    </row>
    <row r="855" spans="2:6">
      <c r="B855" s="775"/>
      <c r="C855" s="245"/>
      <c r="D855" s="865"/>
      <c r="E855" s="865"/>
      <c r="F855" s="238"/>
    </row>
    <row r="856" spans="2:6">
      <c r="B856" s="775"/>
      <c r="C856" s="245"/>
      <c r="D856" s="865"/>
      <c r="E856" s="865"/>
      <c r="F856" s="238"/>
    </row>
    <row r="857" spans="2:6">
      <c r="B857" s="775"/>
      <c r="C857" s="245"/>
      <c r="D857" s="865"/>
      <c r="E857" s="865"/>
      <c r="F857" s="238"/>
    </row>
    <row r="858" spans="2:6">
      <c r="B858" s="775"/>
      <c r="C858" s="245"/>
      <c r="D858" s="865"/>
      <c r="E858" s="865"/>
      <c r="F858" s="238"/>
    </row>
    <row r="859" spans="2:6">
      <c r="B859" s="775"/>
      <c r="C859" s="245"/>
      <c r="D859" s="865"/>
      <c r="E859" s="865"/>
      <c r="F859" s="238"/>
    </row>
    <row r="860" spans="2:6">
      <c r="B860" s="775"/>
      <c r="C860" s="245"/>
      <c r="D860" s="865"/>
      <c r="E860" s="865"/>
      <c r="F860" s="238"/>
    </row>
    <row r="861" spans="2:6">
      <c r="B861" s="775"/>
      <c r="C861" s="245"/>
      <c r="D861" s="865"/>
      <c r="E861" s="865"/>
      <c r="F861" s="238"/>
    </row>
    <row r="862" spans="2:6">
      <c r="B862" s="775"/>
      <c r="C862" s="245"/>
      <c r="D862" s="865"/>
      <c r="E862" s="865"/>
      <c r="F862" s="238"/>
    </row>
    <row r="863" spans="2:6">
      <c r="B863" s="775"/>
      <c r="C863" s="245"/>
      <c r="D863" s="865"/>
      <c r="E863" s="865"/>
      <c r="F863" s="238"/>
    </row>
    <row r="864" spans="2:6">
      <c r="B864" s="775"/>
      <c r="C864" s="245"/>
      <c r="D864" s="865"/>
      <c r="E864" s="865"/>
      <c r="F864" s="238"/>
    </row>
    <row r="865" spans="2:6">
      <c r="B865" s="775"/>
      <c r="C865" s="245"/>
      <c r="D865" s="865"/>
      <c r="E865" s="865"/>
      <c r="F865" s="238"/>
    </row>
    <row r="866" spans="2:6">
      <c r="B866" s="775"/>
      <c r="C866" s="245"/>
      <c r="D866" s="865"/>
      <c r="E866" s="865"/>
      <c r="F866" s="238"/>
    </row>
    <row r="867" spans="2:6">
      <c r="B867" s="775"/>
      <c r="C867" s="245"/>
      <c r="D867" s="865"/>
      <c r="E867" s="865"/>
      <c r="F867" s="238"/>
    </row>
    <row r="868" spans="2:6">
      <c r="B868" s="775"/>
      <c r="C868" s="245"/>
      <c r="D868" s="865"/>
      <c r="E868" s="865"/>
      <c r="F868" s="238"/>
    </row>
    <row r="869" spans="2:6">
      <c r="B869" s="775"/>
      <c r="C869" s="245"/>
      <c r="D869" s="865"/>
      <c r="E869" s="865"/>
      <c r="F869" s="238"/>
    </row>
    <row r="870" spans="2:6">
      <c r="B870" s="775"/>
      <c r="C870" s="245"/>
      <c r="D870" s="865"/>
      <c r="E870" s="865"/>
      <c r="F870" s="238"/>
    </row>
    <row r="871" spans="2:6">
      <c r="B871" s="775"/>
      <c r="C871" s="245"/>
      <c r="D871" s="865"/>
      <c r="E871" s="865"/>
      <c r="F871" s="238"/>
    </row>
    <row r="872" spans="2:6">
      <c r="B872" s="775"/>
      <c r="C872" s="245"/>
      <c r="D872" s="865"/>
      <c r="E872" s="865"/>
      <c r="F872" s="238"/>
    </row>
    <row r="873" spans="2:6">
      <c r="B873" s="775"/>
      <c r="C873" s="245"/>
      <c r="D873" s="865"/>
      <c r="E873" s="865"/>
      <c r="F873" s="238"/>
    </row>
    <row r="874" spans="2:6">
      <c r="B874" s="775"/>
      <c r="C874" s="245"/>
      <c r="D874" s="865"/>
      <c r="E874" s="865"/>
      <c r="F874" s="238"/>
    </row>
    <row r="875" spans="2:6">
      <c r="B875" s="775"/>
      <c r="C875" s="245"/>
      <c r="D875" s="865"/>
      <c r="E875" s="865"/>
      <c r="F875" s="238"/>
    </row>
    <row r="876" spans="2:6">
      <c r="B876" s="775"/>
      <c r="C876" s="245"/>
      <c r="D876" s="865"/>
      <c r="E876" s="865"/>
      <c r="F876" s="238"/>
    </row>
    <row r="877" spans="2:6">
      <c r="B877" s="775"/>
      <c r="C877" s="245"/>
      <c r="D877" s="865"/>
      <c r="E877" s="865"/>
      <c r="F877" s="238"/>
    </row>
    <row r="878" spans="2:6">
      <c r="B878" s="775"/>
      <c r="C878" s="245"/>
      <c r="D878" s="865"/>
      <c r="E878" s="865"/>
      <c r="F878" s="238"/>
    </row>
    <row r="879" spans="2:6">
      <c r="B879" s="775"/>
      <c r="C879" s="245"/>
      <c r="D879" s="865"/>
      <c r="E879" s="865"/>
      <c r="F879" s="238"/>
    </row>
    <row r="880" spans="2:6">
      <c r="B880" s="775"/>
      <c r="C880" s="245"/>
      <c r="D880" s="865"/>
      <c r="E880" s="865"/>
      <c r="F880" s="238"/>
    </row>
    <row r="881" spans="2:6">
      <c r="B881" s="775"/>
      <c r="C881" s="245"/>
      <c r="D881" s="865"/>
      <c r="E881" s="865"/>
      <c r="F881" s="238"/>
    </row>
    <row r="882" spans="2:6">
      <c r="B882" s="775"/>
      <c r="C882" s="245"/>
      <c r="D882" s="865"/>
      <c r="E882" s="865"/>
      <c r="F882" s="238"/>
    </row>
    <row r="883" spans="2:6">
      <c r="B883" s="775"/>
      <c r="C883" s="245"/>
      <c r="D883" s="865"/>
      <c r="E883" s="865"/>
      <c r="F883" s="238"/>
    </row>
    <row r="884" spans="2:6">
      <c r="B884" s="775"/>
      <c r="C884" s="245"/>
      <c r="D884" s="865"/>
      <c r="E884" s="865"/>
      <c r="F884" s="238"/>
    </row>
    <row r="885" spans="2:6">
      <c r="B885" s="775"/>
      <c r="C885" s="245"/>
      <c r="D885" s="865"/>
      <c r="E885" s="865"/>
      <c r="F885" s="238"/>
    </row>
    <row r="886" spans="2:6">
      <c r="B886" s="775"/>
      <c r="C886" s="245"/>
      <c r="D886" s="865"/>
      <c r="E886" s="865"/>
      <c r="F886" s="238"/>
    </row>
    <row r="887" spans="2:6">
      <c r="B887" s="775"/>
      <c r="C887" s="245"/>
      <c r="D887" s="865"/>
      <c r="E887" s="865"/>
      <c r="F887" s="238"/>
    </row>
    <row r="888" spans="2:6">
      <c r="B888" s="775"/>
      <c r="C888" s="245"/>
      <c r="D888" s="865"/>
      <c r="E888" s="865"/>
      <c r="F888" s="238"/>
    </row>
    <row r="889" spans="2:6">
      <c r="B889" s="775"/>
      <c r="C889" s="245"/>
      <c r="D889" s="865"/>
      <c r="E889" s="865"/>
      <c r="F889" s="238"/>
    </row>
    <row r="890" spans="2:6">
      <c r="B890" s="775"/>
      <c r="C890" s="245"/>
      <c r="D890" s="865"/>
      <c r="E890" s="865"/>
      <c r="F890" s="238"/>
    </row>
    <row r="891" spans="2:6">
      <c r="B891" s="775"/>
      <c r="C891" s="245"/>
      <c r="D891" s="865"/>
      <c r="E891" s="865"/>
      <c r="F891" s="238"/>
    </row>
    <row r="892" spans="2:6">
      <c r="B892" s="775"/>
      <c r="C892" s="245"/>
      <c r="D892" s="865"/>
      <c r="E892" s="865"/>
      <c r="F892" s="238"/>
    </row>
    <row r="893" spans="2:6">
      <c r="B893" s="775"/>
      <c r="C893" s="245"/>
      <c r="D893" s="865"/>
      <c r="E893" s="865"/>
      <c r="F893" s="238"/>
    </row>
    <row r="894" spans="2:6">
      <c r="B894" s="775"/>
      <c r="C894" s="245"/>
      <c r="D894" s="865"/>
      <c r="E894" s="865"/>
      <c r="F894" s="238"/>
    </row>
    <row r="895" spans="2:6">
      <c r="B895" s="775"/>
      <c r="C895" s="245"/>
      <c r="D895" s="865"/>
      <c r="E895" s="865"/>
      <c r="F895" s="238"/>
    </row>
    <row r="896" spans="2:6">
      <c r="B896" s="775"/>
      <c r="C896" s="245"/>
      <c r="D896" s="865"/>
      <c r="E896" s="865"/>
      <c r="F896" s="238"/>
    </row>
    <row r="897" spans="2:6">
      <c r="B897" s="775"/>
      <c r="C897" s="245"/>
      <c r="D897" s="865"/>
      <c r="E897" s="865"/>
      <c r="F897" s="238"/>
    </row>
    <row r="898" spans="2:6">
      <c r="B898" s="775"/>
      <c r="C898" s="245"/>
      <c r="D898" s="865"/>
      <c r="E898" s="865"/>
      <c r="F898" s="238"/>
    </row>
    <row r="899" spans="2:6">
      <c r="B899" s="775"/>
      <c r="C899" s="245"/>
      <c r="D899" s="865"/>
      <c r="E899" s="865"/>
      <c r="F899" s="238"/>
    </row>
    <row r="900" spans="2:6">
      <c r="B900" s="775"/>
      <c r="C900" s="245"/>
      <c r="D900" s="865"/>
      <c r="E900" s="865"/>
      <c r="F900" s="238"/>
    </row>
    <row r="901" spans="2:6">
      <c r="B901" s="775"/>
      <c r="C901" s="245"/>
      <c r="D901" s="865"/>
      <c r="E901" s="865"/>
      <c r="F901" s="238"/>
    </row>
    <row r="902" spans="2:6">
      <c r="B902" s="775"/>
      <c r="C902" s="245"/>
      <c r="D902" s="865"/>
      <c r="E902" s="865"/>
      <c r="F902" s="238"/>
    </row>
    <row r="903" spans="2:6">
      <c r="B903" s="775"/>
      <c r="C903" s="245"/>
      <c r="D903" s="865"/>
      <c r="E903" s="865"/>
      <c r="F903" s="238"/>
    </row>
    <row r="904" spans="2:6">
      <c r="B904" s="775"/>
      <c r="C904" s="245"/>
      <c r="D904" s="865"/>
      <c r="E904" s="865"/>
      <c r="F904" s="238"/>
    </row>
    <row r="905" spans="2:6">
      <c r="B905" s="775"/>
      <c r="C905" s="245"/>
      <c r="D905" s="865"/>
      <c r="E905" s="865"/>
      <c r="F905" s="238"/>
    </row>
    <row r="906" spans="2:6">
      <c r="B906" s="775"/>
      <c r="C906" s="245"/>
      <c r="D906" s="865"/>
      <c r="E906" s="865"/>
      <c r="F906" s="238"/>
    </row>
    <row r="907" spans="2:6">
      <c r="B907" s="775"/>
      <c r="C907" s="245"/>
      <c r="D907" s="865"/>
      <c r="E907" s="865"/>
      <c r="F907" s="238"/>
    </row>
    <row r="908" spans="2:6">
      <c r="B908" s="775"/>
      <c r="C908" s="245"/>
      <c r="D908" s="865"/>
      <c r="E908" s="865"/>
      <c r="F908" s="238"/>
    </row>
    <row r="909" spans="2:6">
      <c r="B909" s="775"/>
      <c r="C909" s="245"/>
      <c r="D909" s="865"/>
      <c r="E909" s="865"/>
      <c r="F909" s="238"/>
    </row>
    <row r="910" spans="2:6">
      <c r="B910" s="775"/>
      <c r="C910" s="245"/>
      <c r="D910" s="865"/>
      <c r="E910" s="865"/>
      <c r="F910" s="238"/>
    </row>
    <row r="911" spans="2:6">
      <c r="B911" s="775"/>
      <c r="C911" s="245"/>
      <c r="D911" s="865"/>
      <c r="E911" s="865"/>
      <c r="F911" s="238"/>
    </row>
    <row r="912" spans="2:6">
      <c r="B912" s="775"/>
      <c r="C912" s="245"/>
      <c r="D912" s="865"/>
      <c r="E912" s="865"/>
      <c r="F912" s="238"/>
    </row>
    <row r="913" spans="2:6">
      <c r="B913" s="775"/>
      <c r="C913" s="245"/>
      <c r="D913" s="865"/>
      <c r="E913" s="865"/>
      <c r="F913" s="238"/>
    </row>
    <row r="914" spans="2:6">
      <c r="B914" s="775"/>
      <c r="C914" s="245"/>
      <c r="D914" s="865"/>
      <c r="E914" s="865"/>
      <c r="F914" s="238"/>
    </row>
    <row r="915" spans="2:6">
      <c r="B915" s="775"/>
      <c r="C915" s="245"/>
      <c r="D915" s="865"/>
      <c r="E915" s="865"/>
      <c r="F915" s="238"/>
    </row>
    <row r="916" spans="2:6">
      <c r="B916" s="775"/>
      <c r="C916" s="245"/>
      <c r="D916" s="865"/>
      <c r="E916" s="865"/>
      <c r="F916" s="238"/>
    </row>
    <row r="917" spans="2:6">
      <c r="B917" s="775"/>
      <c r="C917" s="245"/>
      <c r="D917" s="865"/>
      <c r="E917" s="865"/>
      <c r="F917" s="238"/>
    </row>
    <row r="918" spans="2:6">
      <c r="B918" s="775"/>
      <c r="C918" s="245"/>
      <c r="D918" s="865"/>
      <c r="E918" s="865"/>
      <c r="F918" s="238"/>
    </row>
    <row r="919" spans="2:6">
      <c r="B919" s="775"/>
      <c r="C919" s="245"/>
      <c r="D919" s="865"/>
      <c r="E919" s="865"/>
      <c r="F919" s="238"/>
    </row>
    <row r="920" spans="2:6">
      <c r="B920" s="775"/>
      <c r="C920" s="245"/>
      <c r="D920" s="865"/>
      <c r="E920" s="865"/>
      <c r="F920" s="238"/>
    </row>
    <row r="921" spans="2:6">
      <c r="B921" s="775"/>
      <c r="C921" s="245"/>
      <c r="D921" s="865"/>
      <c r="E921" s="865"/>
      <c r="F921" s="238"/>
    </row>
    <row r="922" spans="2:6">
      <c r="B922" s="775"/>
      <c r="C922" s="245"/>
      <c r="D922" s="865"/>
      <c r="E922" s="865"/>
      <c r="F922" s="238"/>
    </row>
    <row r="923" spans="2:6">
      <c r="B923" s="775"/>
      <c r="C923" s="245"/>
      <c r="D923" s="865"/>
      <c r="E923" s="865"/>
      <c r="F923" s="238"/>
    </row>
    <row r="924" spans="2:6">
      <c r="B924" s="775"/>
      <c r="C924" s="245"/>
      <c r="D924" s="865"/>
      <c r="E924" s="865"/>
      <c r="F924" s="238"/>
    </row>
    <row r="925" spans="2:6">
      <c r="B925" s="775"/>
      <c r="C925" s="245"/>
      <c r="D925" s="865"/>
      <c r="E925" s="865"/>
      <c r="F925" s="238"/>
    </row>
    <row r="926" spans="2:6">
      <c r="B926" s="775"/>
      <c r="C926" s="245"/>
      <c r="D926" s="865"/>
      <c r="E926" s="865"/>
      <c r="F926" s="238"/>
    </row>
    <row r="927" spans="2:6">
      <c r="B927" s="775"/>
      <c r="C927" s="245"/>
      <c r="D927" s="865"/>
      <c r="E927" s="865"/>
      <c r="F927" s="238"/>
    </row>
    <row r="928" spans="2:6">
      <c r="B928" s="775"/>
      <c r="C928" s="245"/>
      <c r="D928" s="865"/>
      <c r="E928" s="865"/>
      <c r="F928" s="238"/>
    </row>
    <row r="929" spans="2:6">
      <c r="B929" s="775"/>
      <c r="C929" s="245"/>
      <c r="D929" s="865"/>
      <c r="E929" s="865"/>
      <c r="F929" s="238"/>
    </row>
    <row r="930" spans="2:6">
      <c r="B930" s="775"/>
      <c r="C930" s="245"/>
      <c r="D930" s="865"/>
      <c r="E930" s="865"/>
      <c r="F930" s="238"/>
    </row>
    <row r="931" spans="2:6">
      <c r="B931" s="775"/>
      <c r="C931" s="245"/>
      <c r="D931" s="865"/>
      <c r="E931" s="865"/>
      <c r="F931" s="238"/>
    </row>
    <row r="932" spans="2:6">
      <c r="B932" s="775"/>
      <c r="C932" s="245"/>
      <c r="D932" s="865"/>
      <c r="E932" s="865"/>
      <c r="F932" s="238"/>
    </row>
    <row r="933" spans="2:6">
      <c r="B933" s="775"/>
      <c r="C933" s="245"/>
      <c r="D933" s="865"/>
      <c r="E933" s="865"/>
      <c r="F933" s="238"/>
    </row>
    <row r="934" spans="2:6">
      <c r="B934" s="775"/>
      <c r="C934" s="245"/>
      <c r="D934" s="865"/>
      <c r="E934" s="865"/>
      <c r="F934" s="238"/>
    </row>
    <row r="935" spans="2:6">
      <c r="B935" s="775"/>
      <c r="C935" s="245"/>
      <c r="D935" s="865"/>
      <c r="E935" s="865"/>
      <c r="F935" s="238"/>
    </row>
    <row r="936" spans="2:6">
      <c r="B936" s="775"/>
      <c r="C936" s="245"/>
      <c r="D936" s="865"/>
      <c r="E936" s="865"/>
      <c r="F936" s="238"/>
    </row>
    <row r="937" spans="2:6">
      <c r="B937" s="775"/>
      <c r="C937" s="245"/>
      <c r="D937" s="865"/>
      <c r="E937" s="865"/>
      <c r="F937" s="238"/>
    </row>
    <row r="938" spans="2:6">
      <c r="B938" s="775"/>
      <c r="C938" s="245"/>
      <c r="D938" s="865"/>
      <c r="E938" s="865"/>
      <c r="F938" s="238"/>
    </row>
    <row r="939" spans="2:6">
      <c r="B939" s="775"/>
      <c r="C939" s="245"/>
      <c r="D939" s="865"/>
      <c r="E939" s="865"/>
      <c r="F939" s="238"/>
    </row>
    <row r="940" spans="2:6">
      <c r="B940" s="775"/>
      <c r="C940" s="245"/>
      <c r="D940" s="865"/>
      <c r="E940" s="865"/>
      <c r="F940" s="238"/>
    </row>
    <row r="941" spans="2:6">
      <c r="B941" s="775"/>
      <c r="C941" s="245"/>
      <c r="D941" s="865"/>
      <c r="E941" s="865"/>
      <c r="F941" s="238"/>
    </row>
    <row r="942" spans="2:6">
      <c r="B942" s="775"/>
      <c r="C942" s="245"/>
      <c r="D942" s="865"/>
      <c r="E942" s="865"/>
      <c r="F942" s="238"/>
    </row>
    <row r="943" spans="2:6">
      <c r="B943" s="775"/>
      <c r="C943" s="245"/>
      <c r="D943" s="865"/>
      <c r="E943" s="865"/>
      <c r="F943" s="238"/>
    </row>
    <row r="944" spans="2:6">
      <c r="B944" s="775"/>
      <c r="C944" s="245"/>
      <c r="D944" s="865"/>
      <c r="E944" s="865"/>
      <c r="F944" s="238"/>
    </row>
    <row r="945" spans="2:6">
      <c r="B945" s="775"/>
      <c r="C945" s="245"/>
      <c r="D945" s="865"/>
      <c r="E945" s="865"/>
      <c r="F945" s="238"/>
    </row>
    <row r="946" spans="2:6">
      <c r="B946" s="775"/>
      <c r="C946" s="245"/>
      <c r="D946" s="865"/>
      <c r="E946" s="865"/>
      <c r="F946" s="238"/>
    </row>
    <row r="947" spans="2:6">
      <c r="B947" s="775"/>
      <c r="C947" s="245"/>
      <c r="D947" s="865"/>
      <c r="E947" s="865"/>
      <c r="F947" s="238"/>
    </row>
    <row r="948" spans="2:6">
      <c r="B948" s="775"/>
      <c r="C948" s="245"/>
      <c r="D948" s="865"/>
      <c r="E948" s="865"/>
      <c r="F948" s="238"/>
    </row>
    <row r="949" spans="2:6">
      <c r="B949" s="775"/>
      <c r="C949" s="245"/>
      <c r="D949" s="865"/>
      <c r="E949" s="865"/>
      <c r="F949" s="238"/>
    </row>
    <row r="950" spans="2:6">
      <c r="B950" s="775"/>
      <c r="C950" s="245"/>
      <c r="D950" s="865"/>
      <c r="E950" s="865"/>
      <c r="F950" s="238"/>
    </row>
    <row r="951" spans="2:6">
      <c r="B951" s="775"/>
      <c r="C951" s="245"/>
      <c r="D951" s="865"/>
      <c r="E951" s="865"/>
      <c r="F951" s="238"/>
    </row>
    <row r="952" spans="2:6">
      <c r="B952" s="775"/>
      <c r="C952" s="245"/>
      <c r="D952" s="865"/>
      <c r="E952" s="865"/>
      <c r="F952" s="238"/>
    </row>
    <row r="953" spans="2:6">
      <c r="B953" s="775"/>
      <c r="C953" s="245"/>
      <c r="D953" s="865"/>
      <c r="E953" s="865"/>
      <c r="F953" s="238"/>
    </row>
    <row r="954" spans="2:6">
      <c r="B954" s="775"/>
      <c r="C954" s="245"/>
      <c r="D954" s="865"/>
      <c r="E954" s="865"/>
      <c r="F954" s="238"/>
    </row>
    <row r="955" spans="2:6">
      <c r="B955" s="775"/>
      <c r="C955" s="245"/>
      <c r="D955" s="865"/>
      <c r="E955" s="865"/>
      <c r="F955" s="238"/>
    </row>
    <row r="956" spans="2:6">
      <c r="B956" s="775"/>
      <c r="C956" s="245"/>
      <c r="D956" s="865"/>
      <c r="E956" s="865"/>
      <c r="F956" s="238"/>
    </row>
    <row r="957" spans="2:6">
      <c r="B957" s="775"/>
      <c r="C957" s="245"/>
      <c r="D957" s="865"/>
      <c r="E957" s="865"/>
      <c r="F957" s="238"/>
    </row>
    <row r="958" spans="2:6">
      <c r="B958" s="775"/>
      <c r="C958" s="245"/>
      <c r="D958" s="865"/>
      <c r="E958" s="865"/>
      <c r="F958" s="238"/>
    </row>
    <row r="959" spans="2:6">
      <c r="B959" s="775"/>
      <c r="C959" s="245"/>
      <c r="D959" s="865"/>
      <c r="E959" s="865"/>
      <c r="F959" s="238"/>
    </row>
    <row r="960" spans="2:6">
      <c r="B960" s="775"/>
      <c r="C960" s="245"/>
      <c r="D960" s="865"/>
      <c r="E960" s="865"/>
      <c r="F960" s="238"/>
    </row>
    <row r="961" spans="2:6">
      <c r="B961" s="775"/>
      <c r="C961" s="245"/>
      <c r="D961" s="865"/>
      <c r="E961" s="865"/>
      <c r="F961" s="238"/>
    </row>
    <row r="962" spans="2:6">
      <c r="B962" s="775"/>
      <c r="C962" s="245"/>
      <c r="D962" s="865"/>
      <c r="E962" s="865"/>
      <c r="F962" s="238"/>
    </row>
    <row r="963" spans="2:6">
      <c r="B963" s="775"/>
      <c r="C963" s="245"/>
      <c r="D963" s="865"/>
      <c r="E963" s="865"/>
      <c r="F963" s="238"/>
    </row>
    <row r="964" spans="2:6">
      <c r="B964" s="775"/>
      <c r="C964" s="245"/>
      <c r="D964" s="865"/>
      <c r="E964" s="865"/>
      <c r="F964" s="238"/>
    </row>
    <row r="965" spans="2:6">
      <c r="B965" s="775"/>
      <c r="C965" s="245"/>
      <c r="D965" s="865"/>
      <c r="E965" s="865"/>
      <c r="F965" s="238"/>
    </row>
    <row r="966" spans="2:6">
      <c r="B966" s="775"/>
      <c r="C966" s="245"/>
      <c r="D966" s="865"/>
      <c r="E966" s="865"/>
      <c r="F966" s="238"/>
    </row>
    <row r="967" spans="2:6">
      <c r="B967" s="775"/>
      <c r="C967" s="245"/>
      <c r="D967" s="865"/>
      <c r="E967" s="865"/>
      <c r="F967" s="238"/>
    </row>
    <row r="968" spans="2:6">
      <c r="B968" s="775"/>
      <c r="C968" s="245"/>
      <c r="D968" s="865"/>
      <c r="E968" s="865"/>
      <c r="F968" s="238"/>
    </row>
    <row r="969" spans="2:6">
      <c r="B969" s="775"/>
      <c r="C969" s="245"/>
      <c r="D969" s="865"/>
      <c r="E969" s="865"/>
      <c r="F969" s="238"/>
    </row>
    <row r="970" spans="2:6">
      <c r="B970" s="775"/>
      <c r="C970" s="245"/>
      <c r="D970" s="865"/>
      <c r="E970" s="865"/>
      <c r="F970" s="238"/>
    </row>
    <row r="971" spans="2:6">
      <c r="B971" s="775"/>
      <c r="C971" s="245"/>
      <c r="D971" s="865"/>
      <c r="E971" s="865"/>
      <c r="F971" s="238"/>
    </row>
    <row r="972" spans="2:6">
      <c r="B972" s="775"/>
      <c r="C972" s="245"/>
      <c r="D972" s="865"/>
      <c r="E972" s="865"/>
      <c r="F972" s="238"/>
    </row>
    <row r="973" spans="2:6">
      <c r="B973" s="775"/>
      <c r="C973" s="245"/>
      <c r="D973" s="865"/>
      <c r="E973" s="865"/>
      <c r="F973" s="238"/>
    </row>
    <row r="974" spans="2:6">
      <c r="B974" s="775"/>
      <c r="C974" s="245"/>
      <c r="D974" s="865"/>
      <c r="E974" s="865"/>
      <c r="F974" s="238"/>
    </row>
    <row r="975" spans="2:6">
      <c r="B975" s="775"/>
      <c r="C975" s="245"/>
      <c r="D975" s="865"/>
      <c r="E975" s="865"/>
      <c r="F975" s="238"/>
    </row>
    <row r="976" spans="2:6">
      <c r="B976" s="775"/>
      <c r="C976" s="245"/>
      <c r="D976" s="865"/>
      <c r="E976" s="865"/>
      <c r="F976" s="238"/>
    </row>
    <row r="977" spans="2:6">
      <c r="B977" s="775"/>
      <c r="C977" s="245"/>
      <c r="D977" s="865"/>
      <c r="E977" s="865"/>
      <c r="F977" s="238"/>
    </row>
    <row r="978" spans="2:6">
      <c r="B978" s="775"/>
      <c r="C978" s="245"/>
      <c r="D978" s="865"/>
      <c r="E978" s="865"/>
      <c r="F978" s="238"/>
    </row>
    <row r="979" spans="2:6">
      <c r="B979" s="775"/>
      <c r="C979" s="245"/>
      <c r="D979" s="865"/>
      <c r="E979" s="865"/>
      <c r="F979" s="238"/>
    </row>
    <row r="980" spans="2:6">
      <c r="B980" s="775"/>
      <c r="C980" s="245"/>
      <c r="D980" s="865"/>
      <c r="E980" s="865"/>
      <c r="F980" s="238"/>
    </row>
    <row r="981" spans="2:6">
      <c r="B981" s="775"/>
      <c r="C981" s="245"/>
      <c r="D981" s="865"/>
      <c r="E981" s="865"/>
      <c r="F981" s="238"/>
    </row>
    <row r="982" spans="2:6">
      <c r="B982" s="775"/>
      <c r="C982" s="245"/>
      <c r="D982" s="865"/>
      <c r="E982" s="865"/>
      <c r="F982" s="238"/>
    </row>
    <row r="983" spans="2:6">
      <c r="B983" s="775"/>
      <c r="C983" s="245"/>
      <c r="D983" s="865"/>
      <c r="E983" s="865"/>
      <c r="F983" s="238"/>
    </row>
    <row r="984" spans="2:6">
      <c r="B984" s="775"/>
      <c r="C984" s="245"/>
      <c r="D984" s="865"/>
      <c r="E984" s="865"/>
      <c r="F984" s="238"/>
    </row>
    <row r="985" spans="2:6">
      <c r="B985" s="775"/>
      <c r="C985" s="245"/>
      <c r="D985" s="865"/>
      <c r="E985" s="865"/>
      <c r="F985" s="238"/>
    </row>
    <row r="986" spans="2:6">
      <c r="B986" s="775"/>
      <c r="C986" s="245"/>
      <c r="D986" s="865"/>
      <c r="E986" s="865"/>
      <c r="F986" s="238"/>
    </row>
    <row r="987" spans="2:6">
      <c r="B987" s="775"/>
      <c r="C987" s="245"/>
      <c r="D987" s="865"/>
      <c r="E987" s="865"/>
      <c r="F987" s="238"/>
    </row>
    <row r="988" spans="2:6">
      <c r="B988" s="775"/>
      <c r="C988" s="245"/>
      <c r="D988" s="865"/>
      <c r="E988" s="865"/>
      <c r="F988" s="238"/>
    </row>
    <row r="989" spans="2:6">
      <c r="B989" s="775"/>
      <c r="C989" s="245"/>
      <c r="D989" s="865"/>
      <c r="E989" s="865"/>
      <c r="F989" s="238"/>
    </row>
    <row r="990" spans="2:6">
      <c r="B990" s="775"/>
      <c r="C990" s="245"/>
      <c r="D990" s="865"/>
      <c r="E990" s="865"/>
      <c r="F990" s="238"/>
    </row>
    <row r="991" spans="2:6">
      <c r="B991" s="775"/>
      <c r="C991" s="245"/>
      <c r="D991" s="865"/>
      <c r="E991" s="865"/>
      <c r="F991" s="238"/>
    </row>
    <row r="992" spans="2:6">
      <c r="B992" s="775"/>
      <c r="C992" s="245"/>
      <c r="D992" s="865"/>
      <c r="E992" s="865"/>
      <c r="F992" s="238"/>
    </row>
    <row r="993" spans="2:6">
      <c r="B993" s="775"/>
      <c r="C993" s="245"/>
      <c r="D993" s="865"/>
      <c r="E993" s="865"/>
      <c r="F993" s="238"/>
    </row>
    <row r="994" spans="2:6">
      <c r="B994" s="775"/>
      <c r="C994" s="245"/>
      <c r="D994" s="865"/>
      <c r="E994" s="865"/>
      <c r="F994" s="238"/>
    </row>
    <row r="995" spans="2:6">
      <c r="B995" s="775"/>
      <c r="C995" s="245"/>
      <c r="D995" s="865"/>
      <c r="E995" s="865"/>
      <c r="F995" s="238"/>
    </row>
    <row r="996" spans="2:6">
      <c r="B996" s="775"/>
      <c r="C996" s="245"/>
      <c r="D996" s="865"/>
      <c r="E996" s="865"/>
      <c r="F996" s="238"/>
    </row>
    <row r="997" spans="2:6">
      <c r="B997" s="775"/>
      <c r="C997" s="245"/>
      <c r="D997" s="865"/>
      <c r="E997" s="865"/>
      <c r="F997" s="238"/>
    </row>
    <row r="998" spans="2:6">
      <c r="B998" s="775"/>
      <c r="C998" s="245"/>
      <c r="D998" s="865"/>
      <c r="E998" s="865"/>
      <c r="F998" s="238"/>
    </row>
    <row r="999" spans="2:6">
      <c r="B999" s="775"/>
      <c r="C999" s="245"/>
      <c r="D999" s="865"/>
      <c r="E999" s="865"/>
      <c r="F999" s="238"/>
    </row>
    <row r="1000" spans="2:6">
      <c r="B1000" s="775"/>
      <c r="C1000" s="245"/>
      <c r="D1000" s="865"/>
      <c r="E1000" s="865"/>
      <c r="F1000" s="238"/>
    </row>
    <row r="1001" spans="2:6">
      <c r="B1001" s="775"/>
      <c r="C1001" s="245"/>
      <c r="D1001" s="865"/>
      <c r="E1001" s="865"/>
      <c r="F1001" s="238"/>
    </row>
    <row r="1002" spans="2:6">
      <c r="B1002" s="775"/>
      <c r="C1002" s="245"/>
      <c r="D1002" s="865"/>
      <c r="E1002" s="865"/>
      <c r="F1002" s="238"/>
    </row>
    <row r="1003" spans="2:6">
      <c r="B1003" s="775"/>
      <c r="C1003" s="245"/>
      <c r="D1003" s="865"/>
      <c r="E1003" s="865"/>
      <c r="F1003" s="238"/>
    </row>
    <row r="1004" spans="2:6">
      <c r="B1004" s="775"/>
      <c r="C1004" s="245"/>
      <c r="D1004" s="865"/>
      <c r="E1004" s="865"/>
      <c r="F1004" s="238"/>
    </row>
    <row r="1005" spans="2:6">
      <c r="B1005" s="775"/>
      <c r="C1005" s="245"/>
      <c r="D1005" s="865"/>
      <c r="E1005" s="865"/>
      <c r="F1005" s="238"/>
    </row>
    <row r="1006" spans="2:6">
      <c r="B1006" s="775"/>
      <c r="C1006" s="245"/>
      <c r="D1006" s="865"/>
      <c r="E1006" s="865"/>
      <c r="F1006" s="238"/>
    </row>
    <row r="1007" spans="2:6">
      <c r="B1007" s="775"/>
      <c r="C1007" s="245"/>
      <c r="D1007" s="865"/>
      <c r="E1007" s="865"/>
      <c r="F1007" s="238"/>
    </row>
    <row r="1008" spans="2:6">
      <c r="B1008" s="775"/>
      <c r="C1008" s="245"/>
      <c r="D1008" s="865"/>
      <c r="E1008" s="865"/>
      <c r="F1008" s="238"/>
    </row>
    <row r="1009" spans="2:6">
      <c r="B1009" s="775"/>
      <c r="C1009" s="245"/>
      <c r="D1009" s="865"/>
      <c r="E1009" s="865"/>
      <c r="F1009" s="238"/>
    </row>
    <row r="1010" spans="2:6">
      <c r="B1010" s="775"/>
      <c r="C1010" s="245"/>
      <c r="D1010" s="865"/>
      <c r="E1010" s="865"/>
      <c r="F1010" s="238"/>
    </row>
    <row r="1011" spans="2:6">
      <c r="B1011" s="775"/>
      <c r="C1011" s="245"/>
      <c r="D1011" s="865"/>
      <c r="E1011" s="865"/>
      <c r="F1011" s="238"/>
    </row>
    <row r="1012" spans="2:6">
      <c r="B1012" s="775"/>
      <c r="C1012" s="245"/>
      <c r="D1012" s="865"/>
      <c r="E1012" s="865"/>
      <c r="F1012" s="238"/>
    </row>
    <row r="1013" spans="2:6">
      <c r="B1013" s="775"/>
      <c r="C1013" s="245"/>
      <c r="D1013" s="865"/>
      <c r="E1013" s="865"/>
      <c r="F1013" s="238"/>
    </row>
    <row r="1014" spans="2:6">
      <c r="B1014" s="775"/>
      <c r="C1014" s="245"/>
      <c r="D1014" s="865"/>
      <c r="E1014" s="865"/>
      <c r="F1014" s="238"/>
    </row>
    <row r="1015" spans="2:6">
      <c r="B1015" s="775"/>
      <c r="C1015" s="245"/>
      <c r="D1015" s="865"/>
      <c r="E1015" s="865"/>
      <c r="F1015" s="238"/>
    </row>
    <row r="1016" spans="2:6">
      <c r="B1016" s="775"/>
      <c r="C1016" s="245"/>
      <c r="D1016" s="865"/>
      <c r="E1016" s="865"/>
      <c r="F1016" s="238"/>
    </row>
    <row r="1017" spans="2:6">
      <c r="B1017" s="775"/>
      <c r="C1017" s="245"/>
      <c r="D1017" s="865"/>
      <c r="E1017" s="865"/>
      <c r="F1017" s="238"/>
    </row>
    <row r="1018" spans="2:6">
      <c r="B1018" s="775"/>
      <c r="C1018" s="245"/>
      <c r="D1018" s="865"/>
      <c r="E1018" s="865"/>
      <c r="F1018" s="238"/>
    </row>
    <row r="1019" spans="2:6">
      <c r="B1019" s="775"/>
      <c r="C1019" s="245"/>
      <c r="D1019" s="865"/>
      <c r="E1019" s="865"/>
      <c r="F1019" s="238"/>
    </row>
    <row r="1020" spans="2:6">
      <c r="B1020" s="775"/>
      <c r="C1020" s="245"/>
      <c r="D1020" s="865"/>
      <c r="E1020" s="865"/>
      <c r="F1020" s="238"/>
    </row>
    <row r="1021" spans="2:6">
      <c r="B1021" s="775"/>
      <c r="C1021" s="245"/>
      <c r="D1021" s="865"/>
      <c r="E1021" s="865"/>
      <c r="F1021" s="238"/>
    </row>
    <row r="1022" spans="2:6">
      <c r="B1022" s="775"/>
      <c r="C1022" s="245"/>
      <c r="D1022" s="865"/>
      <c r="E1022" s="865"/>
      <c r="F1022" s="238"/>
    </row>
    <row r="1023" spans="2:6">
      <c r="B1023" s="775"/>
      <c r="C1023" s="245"/>
      <c r="D1023" s="865"/>
      <c r="E1023" s="865"/>
      <c r="F1023" s="238"/>
    </row>
    <row r="1024" spans="2:6">
      <c r="B1024" s="775"/>
      <c r="C1024" s="245"/>
      <c r="D1024" s="865"/>
      <c r="E1024" s="865"/>
      <c r="F1024" s="238"/>
    </row>
    <row r="1025" spans="2:6">
      <c r="B1025" s="775"/>
      <c r="C1025" s="245"/>
      <c r="D1025" s="865"/>
      <c r="E1025" s="865"/>
      <c r="F1025" s="238"/>
    </row>
    <row r="1026" spans="2:6">
      <c r="B1026" s="775"/>
      <c r="C1026" s="245"/>
      <c r="D1026" s="865"/>
      <c r="E1026" s="865"/>
      <c r="F1026" s="238"/>
    </row>
    <row r="1027" spans="2:6">
      <c r="B1027" s="775"/>
      <c r="C1027" s="245"/>
      <c r="D1027" s="865"/>
      <c r="E1027" s="865"/>
      <c r="F1027" s="238"/>
    </row>
    <row r="1028" spans="2:6">
      <c r="B1028" s="775"/>
      <c r="C1028" s="245"/>
      <c r="D1028" s="865"/>
      <c r="E1028" s="865"/>
      <c r="F1028" s="238"/>
    </row>
    <row r="1029" spans="2:6">
      <c r="B1029" s="775"/>
      <c r="C1029" s="245"/>
      <c r="D1029" s="865"/>
      <c r="E1029" s="865"/>
      <c r="F1029" s="238"/>
    </row>
    <row r="1030" spans="2:6">
      <c r="B1030" s="775"/>
      <c r="C1030" s="245"/>
      <c r="D1030" s="865"/>
      <c r="E1030" s="865"/>
      <c r="F1030" s="238"/>
    </row>
    <row r="1031" spans="2:6">
      <c r="B1031" s="775"/>
      <c r="C1031" s="245"/>
      <c r="D1031" s="865"/>
      <c r="E1031" s="865"/>
      <c r="F1031" s="238"/>
    </row>
    <row r="1032" spans="2:6">
      <c r="B1032" s="775"/>
      <c r="C1032" s="245"/>
      <c r="D1032" s="865"/>
      <c r="E1032" s="865"/>
      <c r="F1032" s="238"/>
    </row>
    <row r="1033" spans="2:6">
      <c r="B1033" s="775"/>
      <c r="C1033" s="245"/>
      <c r="D1033" s="865"/>
      <c r="E1033" s="865"/>
      <c r="F1033" s="238"/>
    </row>
    <row r="1034" spans="2:6">
      <c r="B1034" s="775"/>
      <c r="C1034" s="245"/>
      <c r="D1034" s="865"/>
      <c r="E1034" s="865"/>
      <c r="F1034" s="238"/>
    </row>
    <row r="1035" spans="2:6">
      <c r="B1035" s="775"/>
      <c r="C1035" s="245"/>
      <c r="D1035" s="865"/>
      <c r="E1035" s="865"/>
      <c r="F1035" s="238"/>
    </row>
    <row r="1036" spans="2:6">
      <c r="B1036" s="775"/>
      <c r="C1036" s="245"/>
      <c r="D1036" s="865"/>
      <c r="E1036" s="865"/>
      <c r="F1036" s="238"/>
    </row>
    <row r="1037" spans="2:6">
      <c r="B1037" s="775"/>
      <c r="C1037" s="245"/>
      <c r="D1037" s="865"/>
      <c r="E1037" s="865"/>
      <c r="F1037" s="238"/>
    </row>
    <row r="1038" spans="2:6">
      <c r="B1038" s="775"/>
      <c r="C1038" s="245"/>
      <c r="D1038" s="865"/>
      <c r="E1038" s="865"/>
      <c r="F1038" s="238"/>
    </row>
    <row r="1039" spans="2:6">
      <c r="B1039" s="775"/>
      <c r="C1039" s="245"/>
      <c r="D1039" s="865"/>
      <c r="E1039" s="865"/>
      <c r="F1039" s="238"/>
    </row>
    <row r="1040" spans="2:6">
      <c r="B1040" s="775"/>
      <c r="C1040" s="245"/>
      <c r="D1040" s="865"/>
      <c r="E1040" s="865"/>
      <c r="F1040" s="238"/>
    </row>
    <row r="1041" spans="2:6">
      <c r="B1041" s="775"/>
      <c r="C1041" s="245"/>
      <c r="D1041" s="865"/>
      <c r="E1041" s="865"/>
      <c r="F1041" s="238"/>
    </row>
    <row r="1042" spans="2:6">
      <c r="B1042" s="775"/>
      <c r="C1042" s="245"/>
      <c r="D1042" s="865"/>
      <c r="E1042" s="865"/>
      <c r="F1042" s="238"/>
    </row>
    <row r="1043" spans="2:6">
      <c r="B1043" s="775"/>
      <c r="C1043" s="245"/>
      <c r="D1043" s="865"/>
      <c r="E1043" s="865"/>
      <c r="F1043" s="238"/>
    </row>
    <row r="1044" spans="2:6">
      <c r="B1044" s="775"/>
      <c r="C1044" s="245"/>
      <c r="D1044" s="865"/>
      <c r="E1044" s="865"/>
      <c r="F1044" s="238"/>
    </row>
    <row r="1045" spans="2:6">
      <c r="B1045" s="775"/>
      <c r="C1045" s="245"/>
      <c r="D1045" s="865"/>
      <c r="E1045" s="865"/>
      <c r="F1045" s="238"/>
    </row>
    <row r="1046" spans="2:6">
      <c r="B1046" s="775"/>
      <c r="C1046" s="245"/>
      <c r="D1046" s="865"/>
      <c r="E1046" s="865"/>
      <c r="F1046" s="238"/>
    </row>
    <row r="1047" spans="2:6">
      <c r="B1047" s="775"/>
      <c r="C1047" s="245"/>
      <c r="D1047" s="865"/>
      <c r="E1047" s="865"/>
      <c r="F1047" s="238"/>
    </row>
    <row r="1048" spans="2:6">
      <c r="B1048" s="775"/>
      <c r="C1048" s="245"/>
      <c r="D1048" s="865"/>
      <c r="E1048" s="865"/>
      <c r="F1048" s="238"/>
    </row>
    <row r="1049" spans="2:6">
      <c r="B1049" s="775"/>
      <c r="C1049" s="245"/>
      <c r="D1049" s="865"/>
      <c r="E1049" s="865"/>
      <c r="F1049" s="238"/>
    </row>
    <row r="1050" spans="2:6">
      <c r="B1050" s="775"/>
      <c r="C1050" s="245"/>
      <c r="D1050" s="865"/>
      <c r="E1050" s="865"/>
      <c r="F1050" s="238"/>
    </row>
    <row r="1051" spans="2:6">
      <c r="B1051" s="775"/>
      <c r="C1051" s="245"/>
      <c r="D1051" s="865"/>
      <c r="E1051" s="865"/>
      <c r="F1051" s="238"/>
    </row>
    <row r="1052" spans="2:6">
      <c r="B1052" s="775"/>
      <c r="C1052" s="245"/>
      <c r="D1052" s="865"/>
      <c r="E1052" s="865"/>
      <c r="F1052" s="238"/>
    </row>
    <row r="1053" spans="2:6">
      <c r="B1053" s="775"/>
      <c r="C1053" s="245"/>
      <c r="D1053" s="865"/>
      <c r="E1053" s="865"/>
      <c r="F1053" s="238"/>
    </row>
    <row r="1054" spans="2:6">
      <c r="B1054" s="775"/>
      <c r="C1054" s="245"/>
      <c r="D1054" s="865"/>
      <c r="E1054" s="865"/>
      <c r="F1054" s="238"/>
    </row>
    <row r="1055" spans="2:6">
      <c r="B1055" s="775"/>
      <c r="C1055" s="245"/>
      <c r="D1055" s="865"/>
      <c r="E1055" s="865"/>
      <c r="F1055" s="238"/>
    </row>
    <row r="1056" spans="2:6">
      <c r="B1056" s="775"/>
      <c r="C1056" s="245"/>
      <c r="D1056" s="865"/>
      <c r="E1056" s="865"/>
      <c r="F1056" s="238"/>
    </row>
    <row r="1057" spans="2:6">
      <c r="B1057" s="775"/>
      <c r="C1057" s="245"/>
      <c r="D1057" s="865"/>
      <c r="E1057" s="865"/>
      <c r="F1057" s="238"/>
    </row>
    <row r="1058" spans="2:6">
      <c r="B1058" s="775"/>
      <c r="C1058" s="245"/>
      <c r="D1058" s="865"/>
      <c r="E1058" s="865"/>
      <c r="F1058" s="238"/>
    </row>
    <row r="1059" spans="2:6">
      <c r="B1059" s="775"/>
      <c r="C1059" s="245"/>
      <c r="D1059" s="865"/>
      <c r="E1059" s="865"/>
      <c r="F1059" s="238"/>
    </row>
    <row r="1060" spans="2:6">
      <c r="B1060" s="775"/>
      <c r="C1060" s="245"/>
      <c r="D1060" s="865"/>
      <c r="E1060" s="865"/>
      <c r="F1060" s="238"/>
    </row>
    <row r="1061" spans="2:6">
      <c r="B1061" s="775"/>
      <c r="C1061" s="245"/>
      <c r="D1061" s="865"/>
      <c r="E1061" s="865"/>
      <c r="F1061" s="238"/>
    </row>
    <row r="1062" spans="2:6">
      <c r="B1062" s="775"/>
      <c r="C1062" s="245"/>
      <c r="D1062" s="865"/>
      <c r="E1062" s="865"/>
      <c r="F1062" s="238"/>
    </row>
    <row r="1063" spans="2:6">
      <c r="B1063" s="775"/>
      <c r="C1063" s="245"/>
      <c r="D1063" s="865"/>
      <c r="E1063" s="865"/>
      <c r="F1063" s="238"/>
    </row>
    <row r="1064" spans="2:6">
      <c r="B1064" s="775"/>
      <c r="C1064" s="245"/>
      <c r="D1064" s="865"/>
      <c r="E1064" s="865"/>
      <c r="F1064" s="238"/>
    </row>
    <row r="1065" spans="2:6">
      <c r="B1065" s="775"/>
      <c r="C1065" s="245"/>
      <c r="D1065" s="865"/>
      <c r="E1065" s="865"/>
      <c r="F1065" s="238"/>
    </row>
    <row r="1066" spans="2:6">
      <c r="B1066" s="775"/>
      <c r="C1066" s="245"/>
      <c r="D1066" s="865"/>
      <c r="E1066" s="865"/>
      <c r="F1066" s="238"/>
    </row>
    <row r="1067" spans="2:6">
      <c r="B1067" s="775"/>
      <c r="C1067" s="245"/>
      <c r="D1067" s="865"/>
      <c r="E1067" s="865"/>
      <c r="F1067" s="238"/>
    </row>
    <row r="1068" spans="2:6">
      <c r="B1068" s="775"/>
      <c r="C1068" s="245"/>
      <c r="D1068" s="865"/>
      <c r="E1068" s="865"/>
      <c r="F1068" s="238"/>
    </row>
    <row r="1069" spans="2:6">
      <c r="B1069" s="775"/>
      <c r="C1069" s="245"/>
      <c r="D1069" s="865"/>
      <c r="E1069" s="865"/>
      <c r="F1069" s="238"/>
    </row>
    <row r="1070" spans="2:6">
      <c r="B1070" s="775"/>
      <c r="C1070" s="245"/>
      <c r="D1070" s="865"/>
      <c r="E1070" s="865"/>
      <c r="F1070" s="238"/>
    </row>
    <row r="1071" spans="2:6">
      <c r="B1071" s="775"/>
      <c r="C1071" s="245"/>
      <c r="D1071" s="865"/>
      <c r="E1071" s="865"/>
      <c r="F1071" s="238"/>
    </row>
    <row r="1072" spans="2:6">
      <c r="B1072" s="775"/>
      <c r="C1072" s="245"/>
      <c r="D1072" s="865"/>
      <c r="E1072" s="865"/>
      <c r="F1072" s="238"/>
    </row>
    <row r="1073" spans="2:6">
      <c r="B1073" s="775"/>
      <c r="C1073" s="245"/>
      <c r="D1073" s="865"/>
      <c r="E1073" s="865"/>
      <c r="F1073" s="238"/>
    </row>
    <row r="1074" spans="2:6">
      <c r="B1074" s="775"/>
      <c r="C1074" s="245"/>
      <c r="D1074" s="865"/>
      <c r="E1074" s="865"/>
      <c r="F1074" s="238"/>
    </row>
    <row r="1075" spans="2:6">
      <c r="B1075" s="775"/>
      <c r="C1075" s="245"/>
      <c r="D1075" s="865"/>
      <c r="E1075" s="865"/>
      <c r="F1075" s="238"/>
    </row>
    <row r="1076" spans="2:6">
      <c r="B1076" s="775"/>
      <c r="C1076" s="245"/>
      <c r="D1076" s="865"/>
      <c r="E1076" s="865"/>
      <c r="F1076" s="238"/>
    </row>
    <row r="1077" spans="2:6">
      <c r="B1077" s="775"/>
      <c r="C1077" s="245"/>
      <c r="D1077" s="865"/>
      <c r="E1077" s="865"/>
      <c r="F1077" s="238"/>
    </row>
    <row r="1078" spans="2:6">
      <c r="B1078" s="775"/>
      <c r="C1078" s="245"/>
      <c r="D1078" s="865"/>
      <c r="E1078" s="865"/>
      <c r="F1078" s="238"/>
    </row>
    <row r="1079" spans="2:6">
      <c r="B1079" s="775"/>
      <c r="C1079" s="245"/>
      <c r="D1079" s="865"/>
      <c r="E1079" s="865"/>
      <c r="F1079" s="238"/>
    </row>
    <row r="1080" spans="2:6">
      <c r="B1080" s="775"/>
      <c r="C1080" s="245"/>
      <c r="D1080" s="865"/>
      <c r="E1080" s="865"/>
      <c r="F1080" s="238"/>
    </row>
    <row r="1081" spans="2:6">
      <c r="B1081" s="775"/>
      <c r="C1081" s="245"/>
      <c r="D1081" s="865"/>
      <c r="E1081" s="865"/>
      <c r="F1081" s="238"/>
    </row>
    <row r="1082" spans="2:6">
      <c r="B1082" s="775"/>
      <c r="C1082" s="245"/>
      <c r="D1082" s="865"/>
      <c r="E1082" s="865"/>
      <c r="F1082" s="238"/>
    </row>
    <row r="1083" spans="2:6">
      <c r="B1083" s="775"/>
      <c r="C1083" s="245"/>
      <c r="D1083" s="865"/>
      <c r="E1083" s="865"/>
      <c r="F1083" s="238"/>
    </row>
    <row r="1084" spans="2:6">
      <c r="B1084" s="775"/>
      <c r="C1084" s="245"/>
      <c r="D1084" s="865"/>
      <c r="E1084" s="865"/>
      <c r="F1084" s="238"/>
    </row>
    <row r="1085" spans="2:6">
      <c r="B1085" s="775"/>
      <c r="C1085" s="245"/>
      <c r="D1085" s="865"/>
      <c r="E1085" s="865"/>
      <c r="F1085" s="238"/>
    </row>
    <row r="1086" spans="2:6">
      <c r="B1086" s="775"/>
      <c r="C1086" s="245"/>
      <c r="D1086" s="865"/>
      <c r="E1086" s="865"/>
      <c r="F1086" s="238"/>
    </row>
    <row r="1087" spans="2:6">
      <c r="B1087" s="775"/>
      <c r="C1087" s="245"/>
      <c r="D1087" s="865"/>
      <c r="E1087" s="865"/>
      <c r="F1087" s="238"/>
    </row>
    <row r="1088" spans="2:6">
      <c r="B1088" s="775"/>
      <c r="C1088" s="245"/>
      <c r="D1088" s="865"/>
      <c r="E1088" s="865"/>
      <c r="F1088" s="238"/>
    </row>
    <row r="1089" spans="2:6">
      <c r="B1089" s="775"/>
      <c r="C1089" s="245"/>
      <c r="D1089" s="865"/>
      <c r="E1089" s="865"/>
      <c r="F1089" s="238"/>
    </row>
    <row r="1090" spans="2:6">
      <c r="B1090" s="775"/>
      <c r="C1090" s="245"/>
      <c r="D1090" s="865"/>
      <c r="E1090" s="865"/>
      <c r="F1090" s="238"/>
    </row>
    <row r="1091" spans="2:6">
      <c r="B1091" s="775"/>
      <c r="C1091" s="245"/>
      <c r="D1091" s="865"/>
      <c r="E1091" s="865"/>
      <c r="F1091" s="238"/>
    </row>
    <row r="1092" spans="2:6">
      <c r="B1092" s="775"/>
      <c r="C1092" s="245"/>
      <c r="D1092" s="865"/>
      <c r="E1092" s="865"/>
      <c r="F1092" s="238"/>
    </row>
    <row r="1093" spans="2:6">
      <c r="B1093" s="775"/>
      <c r="C1093" s="245"/>
      <c r="D1093" s="865"/>
      <c r="E1093" s="865"/>
      <c r="F1093" s="238"/>
    </row>
    <row r="1094" spans="2:6">
      <c r="B1094" s="775"/>
      <c r="C1094" s="245"/>
      <c r="D1094" s="865"/>
      <c r="E1094" s="865"/>
      <c r="F1094" s="238"/>
    </row>
    <row r="1095" spans="2:6">
      <c r="B1095" s="775"/>
      <c r="C1095" s="245"/>
      <c r="D1095" s="865"/>
      <c r="E1095" s="865"/>
      <c r="F1095" s="238"/>
    </row>
    <row r="1096" spans="2:6">
      <c r="B1096" s="775"/>
      <c r="C1096" s="245"/>
      <c r="D1096" s="865"/>
      <c r="E1096" s="865"/>
      <c r="F1096" s="238"/>
    </row>
    <row r="1097" spans="2:6">
      <c r="B1097" s="775"/>
      <c r="C1097" s="245"/>
      <c r="D1097" s="865"/>
      <c r="E1097" s="865"/>
      <c r="F1097" s="238"/>
    </row>
    <row r="1098" spans="2:6">
      <c r="B1098" s="775"/>
      <c r="C1098" s="245"/>
      <c r="D1098" s="865"/>
      <c r="E1098" s="865"/>
      <c r="F1098" s="238"/>
    </row>
    <row r="1099" spans="2:6">
      <c r="B1099" s="775"/>
      <c r="C1099" s="245"/>
      <c r="D1099" s="865"/>
      <c r="E1099" s="865"/>
      <c r="F1099" s="238"/>
    </row>
    <row r="1100" spans="2:6">
      <c r="B1100" s="775"/>
      <c r="C1100" s="245"/>
      <c r="D1100" s="865"/>
      <c r="E1100" s="865"/>
      <c r="F1100" s="238"/>
    </row>
    <row r="1101" spans="2:6">
      <c r="B1101" s="775"/>
      <c r="C1101" s="245"/>
      <c r="D1101" s="865"/>
      <c r="E1101" s="865"/>
      <c r="F1101" s="238"/>
    </row>
    <row r="1102" spans="2:6">
      <c r="B1102" s="775"/>
      <c r="C1102" s="245"/>
      <c r="D1102" s="865"/>
      <c r="E1102" s="865"/>
      <c r="F1102" s="238"/>
    </row>
    <row r="1103" spans="2:6">
      <c r="B1103" s="775"/>
      <c r="C1103" s="245"/>
      <c r="D1103" s="865"/>
      <c r="E1103" s="865"/>
      <c r="F1103" s="238"/>
    </row>
    <row r="1104" spans="2:6">
      <c r="B1104" s="775"/>
      <c r="C1104" s="245"/>
      <c r="D1104" s="865"/>
      <c r="E1104" s="865"/>
      <c r="F1104" s="238"/>
    </row>
    <row r="1105" spans="2:6">
      <c r="B1105" s="775"/>
      <c r="C1105" s="245"/>
      <c r="D1105" s="865"/>
      <c r="E1105" s="865"/>
      <c r="F1105" s="238"/>
    </row>
    <row r="1106" spans="2:6">
      <c r="B1106" s="775"/>
      <c r="C1106" s="245"/>
      <c r="D1106" s="865"/>
      <c r="E1106" s="865"/>
      <c r="F1106" s="238"/>
    </row>
    <row r="1107" spans="2:6">
      <c r="B1107" s="775"/>
      <c r="C1107" s="245"/>
      <c r="D1107" s="865"/>
      <c r="E1107" s="865"/>
      <c r="F1107" s="238"/>
    </row>
    <row r="1108" spans="2:6">
      <c r="B1108" s="775"/>
      <c r="C1108" s="245"/>
      <c r="D1108" s="865"/>
      <c r="E1108" s="865"/>
      <c r="F1108" s="238"/>
    </row>
    <row r="1109" spans="2:6">
      <c r="B1109" s="775"/>
      <c r="C1109" s="245"/>
      <c r="D1109" s="865"/>
      <c r="E1109" s="865"/>
      <c r="F1109" s="238"/>
    </row>
    <row r="1110" spans="2:6">
      <c r="B1110" s="775"/>
      <c r="C1110" s="245"/>
      <c r="D1110" s="865"/>
      <c r="E1110" s="865"/>
      <c r="F1110" s="238"/>
    </row>
    <row r="1111" spans="2:6">
      <c r="B1111" s="775"/>
      <c r="C1111" s="245"/>
      <c r="D1111" s="865"/>
      <c r="E1111" s="865"/>
      <c r="F1111" s="238"/>
    </row>
    <row r="1112" spans="2:6">
      <c r="B1112" s="775"/>
      <c r="C1112" s="245"/>
      <c r="D1112" s="865"/>
      <c r="E1112" s="865"/>
      <c r="F1112" s="238"/>
    </row>
    <row r="1113" spans="2:6">
      <c r="B1113" s="775"/>
      <c r="C1113" s="245"/>
      <c r="D1113" s="865"/>
      <c r="E1113" s="865"/>
      <c r="F1113" s="238"/>
    </row>
    <row r="1114" spans="2:6">
      <c r="B1114" s="775"/>
      <c r="C1114" s="245"/>
      <c r="D1114" s="865"/>
      <c r="E1114" s="865"/>
      <c r="F1114" s="238"/>
    </row>
    <row r="1115" spans="2:6">
      <c r="B1115" s="775"/>
      <c r="C1115" s="245"/>
      <c r="D1115" s="865"/>
      <c r="E1115" s="865"/>
      <c r="F1115" s="238"/>
    </row>
    <row r="1116" spans="2:6">
      <c r="B1116" s="775"/>
      <c r="C1116" s="245"/>
      <c r="D1116" s="865"/>
      <c r="E1116" s="865"/>
      <c r="F1116" s="238"/>
    </row>
    <row r="1117" spans="2:6">
      <c r="B1117" s="775"/>
      <c r="C1117" s="245"/>
      <c r="D1117" s="865"/>
      <c r="E1117" s="865"/>
      <c r="F1117" s="238"/>
    </row>
    <row r="1118" spans="2:6">
      <c r="B1118" s="775"/>
      <c r="C1118" s="245"/>
      <c r="D1118" s="865"/>
      <c r="E1118" s="865"/>
      <c r="F1118" s="238"/>
    </row>
    <row r="1119" spans="2:6">
      <c r="B1119" s="775"/>
      <c r="C1119" s="245"/>
      <c r="D1119" s="865"/>
      <c r="E1119" s="865"/>
      <c r="F1119" s="238"/>
    </row>
    <row r="1120" spans="2:6">
      <c r="B1120" s="775"/>
      <c r="C1120" s="245"/>
      <c r="D1120" s="865"/>
      <c r="E1120" s="865"/>
      <c r="F1120" s="238"/>
    </row>
    <row r="1121" spans="2:6">
      <c r="B1121" s="775"/>
      <c r="C1121" s="245"/>
      <c r="D1121" s="865"/>
      <c r="E1121" s="865"/>
      <c r="F1121" s="238"/>
    </row>
    <row r="1122" spans="2:6">
      <c r="B1122" s="775"/>
      <c r="C1122" s="245"/>
      <c r="D1122" s="865"/>
      <c r="E1122" s="865"/>
      <c r="F1122" s="238"/>
    </row>
    <row r="1123" spans="2:6">
      <c r="B1123" s="775"/>
      <c r="C1123" s="245"/>
      <c r="D1123" s="865"/>
      <c r="E1123" s="865"/>
      <c r="F1123" s="238"/>
    </row>
    <row r="1124" spans="2:6">
      <c r="B1124" s="775"/>
      <c r="C1124" s="245"/>
      <c r="D1124" s="865"/>
      <c r="E1124" s="865"/>
      <c r="F1124" s="238"/>
    </row>
    <row r="1125" spans="2:6">
      <c r="B1125" s="775"/>
      <c r="C1125" s="245"/>
      <c r="D1125" s="865"/>
      <c r="E1125" s="865"/>
      <c r="F1125" s="238"/>
    </row>
    <row r="1126" spans="2:6">
      <c r="B1126" s="775"/>
      <c r="C1126" s="245"/>
      <c r="D1126" s="865"/>
      <c r="E1126" s="865"/>
      <c r="F1126" s="238"/>
    </row>
    <row r="1127" spans="2:6">
      <c r="B1127" s="775"/>
      <c r="C1127" s="245"/>
      <c r="D1127" s="865"/>
      <c r="E1127" s="865"/>
      <c r="F1127" s="238"/>
    </row>
    <row r="1128" spans="2:6">
      <c r="B1128" s="775"/>
      <c r="C1128" s="245"/>
      <c r="D1128" s="865"/>
      <c r="E1128" s="865"/>
      <c r="F1128" s="238"/>
    </row>
    <row r="1129" spans="2:6">
      <c r="B1129" s="775"/>
      <c r="C1129" s="245"/>
      <c r="D1129" s="865"/>
      <c r="E1129" s="865"/>
      <c r="F1129" s="238"/>
    </row>
    <row r="1130" spans="2:6">
      <c r="B1130" s="775"/>
      <c r="C1130" s="245"/>
      <c r="D1130" s="865"/>
      <c r="E1130" s="865"/>
      <c r="F1130" s="238"/>
    </row>
    <row r="1131" spans="2:6">
      <c r="B1131" s="775"/>
      <c r="C1131" s="245"/>
      <c r="D1131" s="865"/>
      <c r="E1131" s="865"/>
      <c r="F1131" s="238"/>
    </row>
    <row r="1132" spans="2:6">
      <c r="B1132" s="775"/>
      <c r="C1132" s="245"/>
      <c r="D1132" s="865"/>
      <c r="E1132" s="865"/>
      <c r="F1132" s="238"/>
    </row>
    <row r="1133" spans="2:6">
      <c r="B1133" s="775"/>
      <c r="C1133" s="245"/>
      <c r="D1133" s="865"/>
      <c r="E1133" s="865"/>
      <c r="F1133" s="238"/>
    </row>
    <row r="1134" spans="2:6">
      <c r="B1134" s="775"/>
      <c r="C1134" s="245"/>
      <c r="D1134" s="865"/>
      <c r="E1134" s="865"/>
      <c r="F1134" s="238"/>
    </row>
    <row r="1135" spans="2:6">
      <c r="B1135" s="775"/>
      <c r="C1135" s="245"/>
      <c r="D1135" s="865"/>
      <c r="E1135" s="865"/>
      <c r="F1135" s="238"/>
    </row>
    <row r="1136" spans="2:6">
      <c r="B1136" s="775"/>
      <c r="C1136" s="245"/>
      <c r="D1136" s="865"/>
      <c r="E1136" s="865"/>
      <c r="F1136" s="238"/>
    </row>
    <row r="1137" spans="2:6">
      <c r="B1137" s="775"/>
      <c r="C1137" s="245"/>
      <c r="D1137" s="865"/>
      <c r="E1137" s="865"/>
      <c r="F1137" s="238"/>
    </row>
    <row r="1138" spans="2:6">
      <c r="B1138" s="775"/>
      <c r="C1138" s="245"/>
      <c r="D1138" s="865"/>
      <c r="E1138" s="865"/>
      <c r="F1138" s="238"/>
    </row>
    <row r="1139" spans="2:6">
      <c r="B1139" s="775"/>
      <c r="C1139" s="245"/>
      <c r="D1139" s="865"/>
      <c r="E1139" s="865"/>
      <c r="F1139" s="238"/>
    </row>
    <row r="1140" spans="2:6">
      <c r="B1140" s="775"/>
      <c r="C1140" s="245"/>
      <c r="D1140" s="865"/>
      <c r="E1140" s="865"/>
      <c r="F1140" s="238"/>
    </row>
    <row r="1141" spans="2:6">
      <c r="B1141" s="775"/>
      <c r="C1141" s="245"/>
      <c r="D1141" s="865"/>
      <c r="E1141" s="865"/>
      <c r="F1141" s="238"/>
    </row>
    <row r="1142" spans="2:6">
      <c r="B1142" s="775"/>
      <c r="C1142" s="245"/>
      <c r="D1142" s="865"/>
      <c r="E1142" s="865"/>
      <c r="F1142" s="238"/>
    </row>
    <row r="1143" spans="2:6">
      <c r="B1143" s="775"/>
      <c r="C1143" s="245"/>
      <c r="D1143" s="865"/>
      <c r="E1143" s="865"/>
      <c r="F1143" s="238"/>
    </row>
    <row r="1144" spans="2:6">
      <c r="B1144" s="775"/>
      <c r="C1144" s="245"/>
      <c r="D1144" s="865"/>
      <c r="E1144" s="865"/>
      <c r="F1144" s="238"/>
    </row>
    <row r="1145" spans="2:6">
      <c r="B1145" s="775"/>
      <c r="C1145" s="245"/>
      <c r="D1145" s="865"/>
      <c r="E1145" s="865"/>
      <c r="F1145" s="238"/>
    </row>
    <row r="1146" spans="2:6">
      <c r="B1146" s="775"/>
      <c r="C1146" s="245"/>
      <c r="D1146" s="865"/>
      <c r="E1146" s="865"/>
      <c r="F1146" s="238"/>
    </row>
    <row r="1147" spans="2:6">
      <c r="B1147" s="775"/>
      <c r="C1147" s="245"/>
      <c r="D1147" s="865"/>
      <c r="E1147" s="865"/>
      <c r="F1147" s="238"/>
    </row>
    <row r="1148" spans="2:6">
      <c r="B1148" s="775"/>
      <c r="C1148" s="245"/>
      <c r="D1148" s="865"/>
      <c r="E1148" s="865"/>
      <c r="F1148" s="238"/>
    </row>
    <row r="1149" spans="2:6">
      <c r="B1149" s="775"/>
      <c r="C1149" s="245"/>
      <c r="D1149" s="865"/>
      <c r="E1149" s="865"/>
      <c r="F1149" s="238"/>
    </row>
    <row r="1150" spans="2:6">
      <c r="B1150" s="775"/>
      <c r="C1150" s="245"/>
      <c r="D1150" s="865"/>
      <c r="E1150" s="865"/>
      <c r="F1150" s="238"/>
    </row>
    <row r="1151" spans="2:6">
      <c r="B1151" s="775"/>
      <c r="C1151" s="245"/>
      <c r="D1151" s="865"/>
      <c r="E1151" s="865"/>
      <c r="F1151" s="238"/>
    </row>
    <row r="1152" spans="2:6">
      <c r="B1152" s="775"/>
      <c r="C1152" s="245"/>
      <c r="D1152" s="865"/>
      <c r="E1152" s="865"/>
      <c r="F1152" s="238"/>
    </row>
    <row r="1153" spans="2:6">
      <c r="B1153" s="775"/>
      <c r="C1153" s="245"/>
      <c r="D1153" s="865"/>
      <c r="E1153" s="865"/>
      <c r="F1153" s="238"/>
    </row>
    <row r="1154" spans="2:6">
      <c r="B1154" s="775"/>
      <c r="C1154" s="245"/>
      <c r="D1154" s="865"/>
      <c r="E1154" s="865"/>
      <c r="F1154" s="238"/>
    </row>
    <row r="1155" spans="2:6">
      <c r="B1155" s="775"/>
      <c r="C1155" s="245"/>
      <c r="D1155" s="865"/>
      <c r="E1155" s="865"/>
      <c r="F1155" s="238"/>
    </row>
    <row r="1156" spans="2:6">
      <c r="B1156" s="775"/>
      <c r="C1156" s="245"/>
      <c r="D1156" s="865"/>
      <c r="E1156" s="865"/>
      <c r="F1156" s="238"/>
    </row>
    <row r="1157" spans="2:6">
      <c r="B1157" s="775"/>
      <c r="C1157" s="245"/>
      <c r="D1157" s="865"/>
      <c r="E1157" s="865"/>
      <c r="F1157" s="238"/>
    </row>
    <row r="1158" spans="2:6">
      <c r="B1158" s="775"/>
      <c r="C1158" s="245"/>
      <c r="D1158" s="865"/>
      <c r="E1158" s="865"/>
      <c r="F1158" s="238"/>
    </row>
    <row r="1159" spans="2:6">
      <c r="B1159" s="775"/>
      <c r="C1159" s="245"/>
      <c r="D1159" s="865"/>
      <c r="E1159" s="865"/>
      <c r="F1159" s="238"/>
    </row>
    <row r="1160" spans="2:6">
      <c r="B1160" s="775"/>
      <c r="C1160" s="245"/>
      <c r="D1160" s="865"/>
      <c r="E1160" s="865"/>
      <c r="F1160" s="238"/>
    </row>
    <row r="1161" spans="2:6">
      <c r="B1161" s="775"/>
      <c r="C1161" s="245"/>
      <c r="D1161" s="865"/>
      <c r="E1161" s="865"/>
      <c r="F1161" s="238"/>
    </row>
    <row r="1162" spans="2:6">
      <c r="B1162" s="775"/>
      <c r="C1162" s="245"/>
      <c r="D1162" s="865"/>
      <c r="E1162" s="865"/>
      <c r="F1162" s="238"/>
    </row>
    <row r="1163" spans="2:6">
      <c r="B1163" s="775"/>
      <c r="C1163" s="245"/>
      <c r="D1163" s="865"/>
      <c r="E1163" s="865"/>
      <c r="F1163" s="238"/>
    </row>
    <row r="1164" spans="2:6">
      <c r="B1164" s="775"/>
      <c r="C1164" s="245"/>
      <c r="D1164" s="865"/>
      <c r="E1164" s="865"/>
      <c r="F1164" s="238"/>
    </row>
    <row r="1165" spans="2:6">
      <c r="B1165" s="775"/>
      <c r="C1165" s="245"/>
      <c r="D1165" s="865"/>
      <c r="E1165" s="865"/>
      <c r="F1165" s="238"/>
    </row>
    <row r="1166" spans="2:6">
      <c r="B1166" s="775"/>
      <c r="C1166" s="245"/>
      <c r="D1166" s="865"/>
      <c r="E1166" s="865"/>
      <c r="F1166" s="238"/>
    </row>
    <row r="1167" spans="2:6">
      <c r="B1167" s="775"/>
      <c r="C1167" s="245"/>
      <c r="D1167" s="865"/>
      <c r="E1167" s="865"/>
      <c r="F1167" s="238"/>
    </row>
    <row r="1168" spans="2:6">
      <c r="B1168" s="775"/>
      <c r="C1168" s="245"/>
      <c r="D1168" s="865"/>
      <c r="E1168" s="865"/>
      <c r="F1168" s="238"/>
    </row>
    <row r="1169" spans="2:6">
      <c r="B1169" s="775"/>
      <c r="C1169" s="245"/>
      <c r="D1169" s="865"/>
      <c r="E1169" s="865"/>
      <c r="F1169" s="238"/>
    </row>
    <row r="1170" spans="2:6">
      <c r="B1170" s="775"/>
      <c r="C1170" s="245"/>
      <c r="D1170" s="865"/>
      <c r="E1170" s="865"/>
      <c r="F1170" s="238"/>
    </row>
    <row r="1171" spans="2:6">
      <c r="B1171" s="775"/>
      <c r="C1171" s="245"/>
      <c r="D1171" s="865"/>
      <c r="E1171" s="865"/>
      <c r="F1171" s="238"/>
    </row>
    <row r="1172" spans="2:6">
      <c r="B1172" s="775"/>
      <c r="C1172" s="245"/>
      <c r="D1172" s="865"/>
      <c r="E1172" s="865"/>
      <c r="F1172" s="238"/>
    </row>
    <row r="1173" spans="2:6">
      <c r="B1173" s="775"/>
      <c r="C1173" s="245"/>
      <c r="D1173" s="865"/>
      <c r="E1173" s="865"/>
      <c r="F1173" s="238"/>
    </row>
    <row r="1174" spans="2:6">
      <c r="B1174" s="775"/>
      <c r="C1174" s="245"/>
      <c r="D1174" s="865"/>
      <c r="E1174" s="865"/>
      <c r="F1174" s="238"/>
    </row>
    <row r="1175" spans="2:6">
      <c r="B1175" s="775"/>
      <c r="C1175" s="245"/>
      <c r="D1175" s="865"/>
      <c r="E1175" s="865"/>
      <c r="F1175" s="238"/>
    </row>
    <row r="1176" spans="2:6">
      <c r="B1176" s="775"/>
      <c r="C1176" s="245"/>
      <c r="D1176" s="865"/>
      <c r="E1176" s="865"/>
      <c r="F1176" s="238"/>
    </row>
    <row r="1177" spans="2:6">
      <c r="B1177" s="775"/>
      <c r="C1177" s="245"/>
      <c r="D1177" s="865"/>
      <c r="E1177" s="865"/>
      <c r="F1177" s="238"/>
    </row>
    <row r="1178" spans="2:6">
      <c r="B1178" s="775"/>
      <c r="C1178" s="245"/>
      <c r="D1178" s="865"/>
      <c r="E1178" s="865"/>
      <c r="F1178" s="238"/>
    </row>
    <row r="1179" spans="2:6">
      <c r="B1179" s="775"/>
      <c r="C1179" s="245"/>
      <c r="D1179" s="865"/>
      <c r="E1179" s="865"/>
      <c r="F1179" s="238"/>
    </row>
    <row r="1180" spans="2:6">
      <c r="B1180" s="775"/>
      <c r="C1180" s="245"/>
      <c r="D1180" s="865"/>
      <c r="E1180" s="865"/>
      <c r="F1180" s="238"/>
    </row>
    <row r="1181" spans="2:6">
      <c r="B1181" s="775"/>
      <c r="C1181" s="245"/>
      <c r="D1181" s="865"/>
      <c r="E1181" s="865"/>
      <c r="F1181" s="238"/>
    </row>
    <row r="1182" spans="2:6">
      <c r="B1182" s="775"/>
      <c r="C1182" s="245"/>
      <c r="D1182" s="865"/>
      <c r="E1182" s="865"/>
      <c r="F1182" s="238"/>
    </row>
    <row r="1183" spans="2:6">
      <c r="B1183" s="775"/>
      <c r="C1183" s="245"/>
      <c r="D1183" s="865"/>
      <c r="E1183" s="865"/>
      <c r="F1183" s="238"/>
    </row>
    <row r="1184" spans="2:6">
      <c r="B1184" s="775"/>
      <c r="C1184" s="245"/>
      <c r="D1184" s="865"/>
      <c r="E1184" s="865"/>
      <c r="F1184" s="238"/>
    </row>
    <row r="1185" spans="2:6">
      <c r="B1185" s="775"/>
      <c r="C1185" s="245"/>
      <c r="D1185" s="865"/>
      <c r="E1185" s="865"/>
      <c r="F1185" s="238"/>
    </row>
    <row r="1186" spans="2:6">
      <c r="B1186" s="775"/>
      <c r="C1186" s="245"/>
      <c r="D1186" s="865"/>
      <c r="E1186" s="865"/>
      <c r="F1186" s="238"/>
    </row>
    <row r="1187" spans="2:6">
      <c r="B1187" s="775"/>
      <c r="C1187" s="245"/>
      <c r="D1187" s="865"/>
      <c r="E1187" s="865"/>
      <c r="F1187" s="238"/>
    </row>
    <row r="1188" spans="2:6">
      <c r="B1188" s="775"/>
      <c r="C1188" s="245"/>
      <c r="D1188" s="865"/>
      <c r="E1188" s="865"/>
      <c r="F1188" s="238"/>
    </row>
    <row r="1189" spans="2:6">
      <c r="B1189" s="775"/>
      <c r="C1189" s="245"/>
      <c r="D1189" s="865"/>
      <c r="E1189" s="865"/>
      <c r="F1189" s="238"/>
    </row>
    <row r="1190" spans="2:6">
      <c r="B1190" s="775"/>
      <c r="C1190" s="245"/>
      <c r="D1190" s="865"/>
      <c r="E1190" s="865"/>
      <c r="F1190" s="238"/>
    </row>
    <row r="1191" spans="2:6">
      <c r="B1191" s="775"/>
      <c r="C1191" s="245"/>
      <c r="D1191" s="865"/>
      <c r="E1191" s="865"/>
      <c r="F1191" s="238"/>
    </row>
    <row r="1192" spans="2:6">
      <c r="B1192" s="775"/>
      <c r="C1192" s="245"/>
      <c r="D1192" s="865"/>
      <c r="E1192" s="865"/>
      <c r="F1192" s="238"/>
    </row>
    <row r="1193" spans="2:6">
      <c r="B1193" s="775"/>
      <c r="C1193" s="245"/>
      <c r="D1193" s="865"/>
      <c r="E1193" s="865"/>
      <c r="F1193" s="238"/>
    </row>
    <row r="1194" spans="2:6">
      <c r="B1194" s="775"/>
      <c r="C1194" s="245"/>
      <c r="D1194" s="865"/>
      <c r="E1194" s="865"/>
      <c r="F1194" s="238"/>
    </row>
    <row r="1195" spans="2:6">
      <c r="B1195" s="775"/>
      <c r="C1195" s="245"/>
      <c r="D1195" s="865"/>
      <c r="E1195" s="865"/>
      <c r="F1195" s="238"/>
    </row>
    <row r="1196" spans="2:6">
      <c r="B1196" s="775"/>
      <c r="C1196" s="245"/>
      <c r="D1196" s="865"/>
      <c r="E1196" s="865"/>
      <c r="F1196" s="238"/>
    </row>
    <row r="1197" spans="2:6">
      <c r="B1197" s="775"/>
      <c r="C1197" s="245"/>
      <c r="D1197" s="865"/>
      <c r="E1197" s="865"/>
      <c r="F1197" s="238"/>
    </row>
    <row r="1198" spans="2:6">
      <c r="B1198" s="775"/>
      <c r="C1198" s="245"/>
      <c r="D1198" s="865"/>
      <c r="E1198" s="865"/>
      <c r="F1198" s="238"/>
    </row>
    <row r="1199" spans="2:6">
      <c r="B1199" s="775"/>
      <c r="C1199" s="245"/>
      <c r="D1199" s="865"/>
      <c r="E1199" s="865"/>
      <c r="F1199" s="238"/>
    </row>
    <row r="1200" spans="2:6">
      <c r="B1200" s="775"/>
      <c r="C1200" s="245"/>
      <c r="D1200" s="865"/>
      <c r="E1200" s="865"/>
      <c r="F1200" s="238"/>
    </row>
    <row r="1201" spans="2:6">
      <c r="B1201" s="775"/>
      <c r="C1201" s="245"/>
      <c r="D1201" s="865"/>
      <c r="E1201" s="865"/>
      <c r="F1201" s="238"/>
    </row>
    <row r="1202" spans="2:6">
      <c r="B1202" s="775"/>
      <c r="C1202" s="245"/>
      <c r="D1202" s="865"/>
      <c r="E1202" s="865"/>
      <c r="F1202" s="238"/>
    </row>
    <row r="1203" spans="2:6">
      <c r="B1203" s="775"/>
      <c r="C1203" s="245"/>
      <c r="D1203" s="865"/>
      <c r="E1203" s="865"/>
      <c r="F1203" s="238"/>
    </row>
    <row r="1204" spans="2:6">
      <c r="B1204" s="775"/>
      <c r="C1204" s="245"/>
      <c r="D1204" s="865"/>
      <c r="E1204" s="865"/>
      <c r="F1204" s="238"/>
    </row>
    <row r="1205" spans="2:6">
      <c r="B1205" s="775"/>
      <c r="C1205" s="245"/>
      <c r="D1205" s="865"/>
      <c r="E1205" s="865"/>
      <c r="F1205" s="238"/>
    </row>
    <row r="1206" spans="2:6">
      <c r="B1206" s="775"/>
      <c r="C1206" s="245"/>
      <c r="D1206" s="865"/>
      <c r="E1206" s="865"/>
      <c r="F1206" s="238"/>
    </row>
    <row r="1207" spans="2:6">
      <c r="B1207" s="775"/>
      <c r="C1207" s="245"/>
      <c r="D1207" s="865"/>
      <c r="E1207" s="865"/>
      <c r="F1207" s="238"/>
    </row>
    <row r="1208" spans="2:6">
      <c r="B1208" s="775"/>
      <c r="C1208" s="245"/>
      <c r="D1208" s="865"/>
      <c r="E1208" s="865"/>
      <c r="F1208" s="238"/>
    </row>
    <row r="1209" spans="2:6">
      <c r="B1209" s="775"/>
      <c r="C1209" s="245"/>
      <c r="D1209" s="865"/>
      <c r="E1209" s="865"/>
      <c r="F1209" s="238"/>
    </row>
    <row r="1210" spans="2:6">
      <c r="B1210" s="775"/>
      <c r="C1210" s="245"/>
      <c r="D1210" s="865"/>
      <c r="E1210" s="865"/>
      <c r="F1210" s="238"/>
    </row>
    <row r="1211" spans="2:6">
      <c r="B1211" s="775"/>
      <c r="C1211" s="245"/>
      <c r="D1211" s="865"/>
      <c r="E1211" s="865"/>
      <c r="F1211" s="238"/>
    </row>
    <row r="1212" spans="2:6">
      <c r="B1212" s="775"/>
      <c r="C1212" s="245"/>
      <c r="D1212" s="865"/>
      <c r="E1212" s="865"/>
      <c r="F1212" s="238"/>
    </row>
    <row r="1213" spans="2:6">
      <c r="B1213" s="775"/>
      <c r="C1213" s="245"/>
      <c r="D1213" s="865"/>
      <c r="E1213" s="865"/>
      <c r="F1213" s="238"/>
    </row>
    <row r="1214" spans="2:6">
      <c r="B1214" s="775"/>
      <c r="C1214" s="245"/>
      <c r="D1214" s="865"/>
      <c r="E1214" s="865"/>
      <c r="F1214" s="238"/>
    </row>
    <row r="1215" spans="2:6">
      <c r="B1215" s="775"/>
      <c r="C1215" s="245"/>
      <c r="D1215" s="865"/>
      <c r="E1215" s="865"/>
      <c r="F1215" s="238"/>
    </row>
    <row r="1216" spans="2:6">
      <c r="B1216" s="775"/>
      <c r="C1216" s="245"/>
      <c r="D1216" s="865"/>
      <c r="E1216" s="865"/>
      <c r="F1216" s="238"/>
    </row>
    <row r="1217" spans="2:6">
      <c r="B1217" s="775"/>
      <c r="C1217" s="245"/>
      <c r="D1217" s="865"/>
      <c r="E1217" s="865"/>
      <c r="F1217" s="238"/>
    </row>
    <row r="1218" spans="2:6">
      <c r="B1218" s="775"/>
      <c r="C1218" s="245"/>
      <c r="D1218" s="865"/>
      <c r="E1218" s="865"/>
      <c r="F1218" s="238"/>
    </row>
    <row r="1219" spans="2:6">
      <c r="B1219" s="775"/>
      <c r="C1219" s="245"/>
      <c r="D1219" s="865"/>
      <c r="E1219" s="865"/>
      <c r="F1219" s="238"/>
    </row>
    <row r="1220" spans="2:6">
      <c r="B1220" s="775"/>
      <c r="C1220" s="245"/>
      <c r="D1220" s="865"/>
      <c r="E1220" s="865"/>
      <c r="F1220" s="238"/>
    </row>
    <row r="1221" spans="2:6">
      <c r="B1221" s="775"/>
      <c r="C1221" s="245"/>
      <c r="D1221" s="865"/>
      <c r="E1221" s="865"/>
      <c r="F1221" s="238"/>
    </row>
    <row r="1222" spans="2:6">
      <c r="B1222" s="775"/>
      <c r="C1222" s="245"/>
      <c r="D1222" s="865"/>
      <c r="E1222" s="865"/>
      <c r="F1222" s="238"/>
    </row>
    <row r="1223" spans="2:6">
      <c r="B1223" s="775"/>
      <c r="C1223" s="245"/>
      <c r="D1223" s="865"/>
      <c r="E1223" s="865"/>
      <c r="F1223" s="238"/>
    </row>
    <row r="1224" spans="2:6">
      <c r="B1224" s="775"/>
      <c r="C1224" s="245"/>
      <c r="D1224" s="865"/>
      <c r="E1224" s="865"/>
      <c r="F1224" s="238"/>
    </row>
    <row r="1225" spans="2:6">
      <c r="B1225" s="775"/>
      <c r="C1225" s="245"/>
      <c r="D1225" s="865"/>
      <c r="E1225" s="865"/>
      <c r="F1225" s="238"/>
    </row>
    <row r="1226" spans="2:6">
      <c r="B1226" s="775"/>
      <c r="C1226" s="245"/>
      <c r="D1226" s="865"/>
      <c r="E1226" s="865"/>
      <c r="F1226" s="238"/>
    </row>
    <row r="1227" spans="2:6">
      <c r="B1227" s="775"/>
      <c r="C1227" s="245"/>
      <c r="D1227" s="865"/>
      <c r="E1227" s="865"/>
      <c r="F1227" s="238"/>
    </row>
    <row r="1228" spans="2:6">
      <c r="B1228" s="775"/>
      <c r="C1228" s="245"/>
      <c r="D1228" s="865"/>
      <c r="E1228" s="865"/>
      <c r="F1228" s="238"/>
    </row>
    <row r="1229" spans="2:6">
      <c r="B1229" s="775"/>
      <c r="C1229" s="245"/>
      <c r="D1229" s="865"/>
      <c r="E1229" s="865"/>
      <c r="F1229" s="238"/>
    </row>
    <row r="1230" spans="2:6">
      <c r="B1230" s="775"/>
      <c r="C1230" s="245"/>
      <c r="D1230" s="865"/>
      <c r="E1230" s="865"/>
      <c r="F1230" s="238"/>
    </row>
    <row r="1231" spans="2:6">
      <c r="B1231" s="775"/>
      <c r="C1231" s="245"/>
      <c r="D1231" s="865"/>
      <c r="E1231" s="865"/>
      <c r="F1231" s="238"/>
    </row>
    <row r="1232" spans="2:6">
      <c r="B1232" s="775"/>
      <c r="C1232" s="245"/>
      <c r="D1232" s="865"/>
      <c r="E1232" s="865"/>
      <c r="F1232" s="238"/>
    </row>
    <row r="1233" spans="2:6">
      <c r="B1233" s="775"/>
      <c r="C1233" s="245"/>
      <c r="D1233" s="865"/>
      <c r="E1233" s="865"/>
      <c r="F1233" s="238"/>
    </row>
    <row r="1234" spans="2:6">
      <c r="B1234" s="775"/>
      <c r="C1234" s="245"/>
      <c r="D1234" s="865"/>
      <c r="E1234" s="865"/>
      <c r="F1234" s="238"/>
    </row>
    <row r="1235" spans="2:6">
      <c r="B1235" s="775"/>
      <c r="C1235" s="245"/>
      <c r="D1235" s="865"/>
      <c r="E1235" s="865"/>
      <c r="F1235" s="238"/>
    </row>
    <row r="1236" spans="2:6">
      <c r="B1236" s="775"/>
      <c r="C1236" s="245"/>
      <c r="D1236" s="865"/>
      <c r="E1236" s="865"/>
      <c r="F1236" s="238"/>
    </row>
    <row r="1237" spans="2:6">
      <c r="B1237" s="775"/>
      <c r="C1237" s="245"/>
      <c r="D1237" s="865"/>
      <c r="E1237" s="865"/>
      <c r="F1237" s="238"/>
    </row>
    <row r="1238" spans="2:6">
      <c r="B1238" s="775"/>
      <c r="C1238" s="245"/>
      <c r="D1238" s="865"/>
      <c r="E1238" s="865"/>
      <c r="F1238" s="238"/>
    </row>
    <row r="1239" spans="2:6">
      <c r="B1239" s="775"/>
      <c r="C1239" s="245"/>
      <c r="D1239" s="865"/>
      <c r="E1239" s="865"/>
      <c r="F1239" s="238"/>
    </row>
    <row r="1240" spans="2:6">
      <c r="B1240" s="775"/>
      <c r="C1240" s="245"/>
      <c r="D1240" s="865"/>
      <c r="E1240" s="865"/>
      <c r="F1240" s="238"/>
    </row>
    <row r="1241" spans="2:6">
      <c r="B1241" s="775"/>
      <c r="C1241" s="245"/>
      <c r="D1241" s="865"/>
      <c r="E1241" s="865"/>
      <c r="F1241" s="238"/>
    </row>
    <row r="1242" spans="2:6">
      <c r="B1242" s="775"/>
      <c r="C1242" s="245"/>
      <c r="D1242" s="865"/>
      <c r="E1242" s="865"/>
      <c r="F1242" s="238"/>
    </row>
    <row r="1243" spans="2:6">
      <c r="B1243" s="775"/>
      <c r="C1243" s="245"/>
      <c r="D1243" s="865"/>
      <c r="E1243" s="865"/>
      <c r="F1243" s="238"/>
    </row>
    <row r="1244" spans="2:6">
      <c r="B1244" s="775"/>
      <c r="C1244" s="245"/>
      <c r="D1244" s="865"/>
      <c r="E1244" s="865"/>
      <c r="F1244" s="238"/>
    </row>
    <row r="1245" spans="2:6">
      <c r="B1245" s="775"/>
      <c r="C1245" s="245"/>
      <c r="D1245" s="865"/>
      <c r="E1245" s="865"/>
      <c r="F1245" s="238"/>
    </row>
    <row r="1246" spans="2:6">
      <c r="B1246" s="775"/>
      <c r="C1246" s="245"/>
      <c r="D1246" s="865"/>
      <c r="E1246" s="865"/>
      <c r="F1246" s="238"/>
    </row>
    <row r="1247" spans="2:6">
      <c r="B1247" s="775"/>
      <c r="C1247" s="245"/>
      <c r="D1247" s="865"/>
      <c r="E1247" s="865"/>
      <c r="F1247" s="238"/>
    </row>
    <row r="1248" spans="2:6">
      <c r="B1248" s="775"/>
      <c r="C1248" s="245"/>
      <c r="D1248" s="865"/>
      <c r="E1248" s="865"/>
      <c r="F1248" s="238"/>
    </row>
    <row r="1249" spans="2:6">
      <c r="B1249" s="775"/>
      <c r="C1249" s="245"/>
      <c r="D1249" s="865"/>
      <c r="E1249" s="865"/>
      <c r="F1249" s="238"/>
    </row>
    <row r="1250" spans="2:6">
      <c r="B1250" s="775"/>
      <c r="C1250" s="245"/>
      <c r="D1250" s="865"/>
      <c r="E1250" s="865"/>
      <c r="F1250" s="238"/>
    </row>
    <row r="1251" spans="2:6">
      <c r="B1251" s="775"/>
      <c r="C1251" s="245"/>
      <c r="D1251" s="865"/>
      <c r="E1251" s="865"/>
      <c r="F1251" s="238"/>
    </row>
    <row r="1252" spans="2:6">
      <c r="B1252" s="775"/>
      <c r="C1252" s="245"/>
      <c r="D1252" s="865"/>
      <c r="E1252" s="865"/>
      <c r="F1252" s="238"/>
    </row>
    <row r="1253" spans="2:6">
      <c r="B1253" s="775"/>
      <c r="C1253" s="245"/>
      <c r="D1253" s="865"/>
      <c r="E1253" s="865"/>
      <c r="F1253" s="238"/>
    </row>
    <row r="1254" spans="2:6">
      <c r="B1254" s="775"/>
      <c r="C1254" s="245"/>
      <c r="D1254" s="865"/>
      <c r="E1254" s="865"/>
      <c r="F1254" s="238"/>
    </row>
    <row r="1255" spans="2:6">
      <c r="B1255" s="775"/>
      <c r="C1255" s="245"/>
      <c r="D1255" s="865"/>
      <c r="E1255" s="865"/>
      <c r="F1255" s="238"/>
    </row>
    <row r="1256" spans="2:6">
      <c r="B1256" s="775"/>
      <c r="C1256" s="245"/>
      <c r="D1256" s="865"/>
      <c r="E1256" s="865"/>
      <c r="F1256" s="238"/>
    </row>
    <row r="1257" spans="2:6">
      <c r="B1257" s="775"/>
      <c r="C1257" s="245"/>
      <c r="D1257" s="865"/>
      <c r="E1257" s="865"/>
      <c r="F1257" s="238"/>
    </row>
    <row r="1258" spans="2:6">
      <c r="B1258" s="775"/>
      <c r="C1258" s="245"/>
      <c r="D1258" s="865"/>
      <c r="E1258" s="865"/>
      <c r="F1258" s="238"/>
    </row>
    <row r="1259" spans="2:6">
      <c r="B1259" s="775"/>
      <c r="C1259" s="245"/>
      <c r="D1259" s="865"/>
      <c r="E1259" s="865"/>
      <c r="F1259" s="238"/>
    </row>
    <row r="1260" spans="2:6">
      <c r="B1260" s="775"/>
      <c r="C1260" s="245"/>
      <c r="D1260" s="865"/>
      <c r="E1260" s="865"/>
      <c r="F1260" s="238"/>
    </row>
    <row r="1261" spans="2:6">
      <c r="B1261" s="775"/>
      <c r="C1261" s="245"/>
      <c r="D1261" s="865"/>
      <c r="E1261" s="865"/>
      <c r="F1261" s="238"/>
    </row>
    <row r="1262" spans="2:6">
      <c r="B1262" s="775"/>
      <c r="C1262" s="245"/>
      <c r="D1262" s="865"/>
      <c r="E1262" s="865"/>
      <c r="F1262" s="238"/>
    </row>
    <row r="1263" spans="2:6">
      <c r="B1263" s="775"/>
      <c r="C1263" s="245"/>
      <c r="D1263" s="865"/>
      <c r="E1263" s="865"/>
      <c r="F1263" s="238"/>
    </row>
    <row r="1264" spans="2:6">
      <c r="B1264" s="775"/>
      <c r="C1264" s="245"/>
      <c r="D1264" s="865"/>
      <c r="E1264" s="865"/>
      <c r="F1264" s="238"/>
    </row>
    <row r="1265" spans="2:6">
      <c r="B1265" s="775"/>
      <c r="C1265" s="245"/>
      <c r="D1265" s="865"/>
      <c r="E1265" s="865"/>
      <c r="F1265" s="238"/>
    </row>
    <row r="1266" spans="2:6">
      <c r="B1266" s="775"/>
      <c r="C1266" s="245"/>
      <c r="D1266" s="865"/>
      <c r="E1266" s="865"/>
      <c r="F1266" s="238"/>
    </row>
    <row r="1267" spans="2:6">
      <c r="B1267" s="775"/>
      <c r="C1267" s="245"/>
      <c r="D1267" s="865"/>
      <c r="E1267" s="865"/>
      <c r="F1267" s="238"/>
    </row>
    <row r="1268" spans="2:6">
      <c r="B1268" s="775"/>
      <c r="C1268" s="245"/>
      <c r="D1268" s="865"/>
      <c r="E1268" s="865"/>
      <c r="F1268" s="238"/>
    </row>
    <row r="1269" spans="2:6">
      <c r="B1269" s="775"/>
      <c r="C1269" s="245"/>
      <c r="D1269" s="865"/>
      <c r="E1269" s="865"/>
      <c r="F1269" s="238"/>
    </row>
    <row r="1270" spans="2:6">
      <c r="B1270" s="775"/>
      <c r="C1270" s="245"/>
      <c r="D1270" s="865"/>
      <c r="E1270" s="865"/>
      <c r="F1270" s="238"/>
    </row>
    <row r="1271" spans="2:6">
      <c r="B1271" s="775"/>
      <c r="C1271" s="245"/>
      <c r="D1271" s="865"/>
      <c r="E1271" s="865"/>
      <c r="F1271" s="238"/>
    </row>
    <row r="1272" spans="2:6">
      <c r="B1272" s="775"/>
      <c r="C1272" s="245"/>
      <c r="D1272" s="865"/>
      <c r="E1272" s="865"/>
      <c r="F1272" s="238"/>
    </row>
    <row r="1273" spans="2:6">
      <c r="B1273" s="775"/>
      <c r="C1273" s="245"/>
      <c r="D1273" s="865"/>
      <c r="E1273" s="865"/>
      <c r="F1273" s="238"/>
    </row>
    <row r="1274" spans="2:6">
      <c r="B1274" s="775"/>
      <c r="C1274" s="245"/>
      <c r="D1274" s="865"/>
      <c r="E1274" s="865"/>
      <c r="F1274" s="238"/>
    </row>
    <row r="1275" spans="2:6">
      <c r="B1275" s="775"/>
      <c r="C1275" s="245"/>
      <c r="D1275" s="865"/>
      <c r="E1275" s="865"/>
      <c r="F1275" s="238"/>
    </row>
    <row r="1276" spans="2:6">
      <c r="B1276" s="775"/>
      <c r="C1276" s="245"/>
      <c r="D1276" s="865"/>
      <c r="E1276" s="865"/>
      <c r="F1276" s="238"/>
    </row>
    <row r="1277" spans="2:6">
      <c r="B1277" s="775"/>
      <c r="C1277" s="245"/>
      <c r="D1277" s="865"/>
      <c r="E1277" s="865"/>
      <c r="F1277" s="238"/>
    </row>
    <row r="1278" spans="2:6">
      <c r="B1278" s="775"/>
      <c r="C1278" s="245"/>
      <c r="D1278" s="865"/>
      <c r="E1278" s="865"/>
      <c r="F1278" s="238"/>
    </row>
    <row r="1279" spans="2:6">
      <c r="B1279" s="775"/>
      <c r="C1279" s="245"/>
      <c r="D1279" s="865"/>
      <c r="E1279" s="865"/>
      <c r="F1279" s="238"/>
    </row>
    <row r="1280" spans="2:6">
      <c r="B1280" s="775"/>
      <c r="C1280" s="245"/>
      <c r="D1280" s="865"/>
      <c r="E1280" s="865"/>
      <c r="F1280" s="238"/>
    </row>
    <row r="1281" spans="2:6">
      <c r="B1281" s="775"/>
      <c r="C1281" s="245"/>
      <c r="D1281" s="865"/>
      <c r="E1281" s="865"/>
      <c r="F1281" s="238"/>
    </row>
    <row r="1282" spans="2:6">
      <c r="B1282" s="775"/>
      <c r="C1282" s="245"/>
      <c r="D1282" s="865"/>
      <c r="E1282" s="865"/>
      <c r="F1282" s="238"/>
    </row>
    <row r="1283" spans="2:6">
      <c r="B1283" s="775"/>
      <c r="C1283" s="245"/>
      <c r="D1283" s="865"/>
      <c r="E1283" s="865"/>
      <c r="F1283" s="238"/>
    </row>
    <row r="1284" spans="2:6">
      <c r="B1284" s="775"/>
      <c r="C1284" s="245"/>
      <c r="D1284" s="865"/>
      <c r="E1284" s="865"/>
      <c r="F1284" s="238"/>
    </row>
    <row r="1285" spans="2:6">
      <c r="B1285" s="775"/>
      <c r="C1285" s="245"/>
      <c r="D1285" s="865"/>
      <c r="E1285" s="865"/>
      <c r="F1285" s="238"/>
    </row>
    <row r="1286" spans="2:6">
      <c r="B1286" s="775"/>
      <c r="C1286" s="245"/>
      <c r="D1286" s="865"/>
      <c r="E1286" s="865"/>
      <c r="F1286" s="238"/>
    </row>
    <row r="1287" spans="2:6">
      <c r="B1287" s="775"/>
      <c r="C1287" s="245"/>
      <c r="D1287" s="865"/>
      <c r="E1287" s="865"/>
      <c r="F1287" s="238"/>
    </row>
    <row r="1288" spans="2:6">
      <c r="B1288" s="775"/>
      <c r="C1288" s="245"/>
      <c r="D1288" s="865"/>
      <c r="E1288" s="865"/>
      <c r="F1288" s="238"/>
    </row>
    <row r="1289" spans="2:6">
      <c r="B1289" s="775"/>
      <c r="C1289" s="245"/>
      <c r="D1289" s="865"/>
      <c r="E1289" s="865"/>
      <c r="F1289" s="238"/>
    </row>
    <row r="1290" spans="2:6">
      <c r="B1290" s="775"/>
      <c r="C1290" s="245"/>
      <c r="D1290" s="865"/>
      <c r="E1290" s="865"/>
      <c r="F1290" s="238"/>
    </row>
    <row r="1291" spans="2:6">
      <c r="B1291" s="775"/>
      <c r="C1291" s="245"/>
      <c r="D1291" s="865"/>
      <c r="E1291" s="865"/>
      <c r="F1291" s="238"/>
    </row>
    <row r="1292" spans="2:6">
      <c r="B1292" s="775"/>
      <c r="C1292" s="245"/>
      <c r="D1292" s="865"/>
      <c r="E1292" s="865"/>
      <c r="F1292" s="238"/>
    </row>
    <row r="1293" spans="2:6">
      <c r="B1293" s="775"/>
      <c r="C1293" s="245"/>
      <c r="D1293" s="865"/>
      <c r="E1293" s="865"/>
      <c r="F1293" s="238"/>
    </row>
    <row r="1294" spans="2:6">
      <c r="B1294" s="775"/>
      <c r="C1294" s="245"/>
      <c r="D1294" s="865"/>
      <c r="E1294" s="865"/>
      <c r="F1294" s="238"/>
    </row>
    <row r="1295" spans="2:6">
      <c r="B1295" s="775"/>
      <c r="C1295" s="245"/>
      <c r="D1295" s="865"/>
      <c r="E1295" s="865"/>
      <c r="F1295" s="238"/>
    </row>
    <row r="1296" spans="2:6">
      <c r="B1296" s="775"/>
      <c r="C1296" s="245"/>
      <c r="D1296" s="865"/>
      <c r="E1296" s="865"/>
      <c r="F1296" s="238"/>
    </row>
    <row r="1297" spans="2:6">
      <c r="B1297" s="775"/>
      <c r="C1297" s="245"/>
      <c r="D1297" s="865"/>
      <c r="E1297" s="865"/>
      <c r="F1297" s="238"/>
    </row>
    <row r="1298" spans="2:6">
      <c r="B1298" s="775"/>
      <c r="C1298" s="245"/>
      <c r="D1298" s="865"/>
      <c r="E1298" s="865"/>
      <c r="F1298" s="238"/>
    </row>
    <row r="1299" spans="2:6">
      <c r="B1299" s="775"/>
      <c r="C1299" s="245"/>
      <c r="D1299" s="865"/>
      <c r="E1299" s="865"/>
      <c r="F1299" s="238"/>
    </row>
    <row r="1300" spans="2:6">
      <c r="B1300" s="775"/>
      <c r="C1300" s="245"/>
      <c r="D1300" s="865"/>
      <c r="E1300" s="865"/>
      <c r="F1300" s="238"/>
    </row>
    <row r="1301" spans="2:6">
      <c r="B1301" s="775"/>
      <c r="C1301" s="245"/>
      <c r="D1301" s="865"/>
      <c r="E1301" s="865"/>
      <c r="F1301" s="238"/>
    </row>
    <row r="1302" spans="2:6">
      <c r="B1302" s="775"/>
      <c r="C1302" s="245"/>
      <c r="D1302" s="865"/>
      <c r="E1302" s="865"/>
      <c r="F1302" s="238"/>
    </row>
    <row r="1303" spans="2:6">
      <c r="B1303" s="775"/>
      <c r="C1303" s="245"/>
      <c r="D1303" s="865"/>
      <c r="E1303" s="865"/>
      <c r="F1303" s="238"/>
    </row>
    <row r="1304" spans="2:6">
      <c r="B1304" s="775"/>
      <c r="C1304" s="245"/>
      <c r="D1304" s="865"/>
      <c r="E1304" s="865"/>
      <c r="F1304" s="238"/>
    </row>
    <row r="1305" spans="2:6">
      <c r="B1305" s="775"/>
      <c r="C1305" s="245"/>
      <c r="D1305" s="865"/>
      <c r="E1305" s="865"/>
      <c r="F1305" s="238"/>
    </row>
    <row r="1306" spans="2:6">
      <c r="B1306" s="775"/>
      <c r="C1306" s="245"/>
      <c r="D1306" s="865"/>
      <c r="E1306" s="865"/>
      <c r="F1306" s="238"/>
    </row>
    <row r="1307" spans="2:6">
      <c r="B1307" s="775"/>
      <c r="C1307" s="245"/>
      <c r="D1307" s="865"/>
      <c r="E1307" s="865"/>
      <c r="F1307" s="238"/>
    </row>
    <row r="1308" spans="2:6">
      <c r="B1308" s="775"/>
      <c r="C1308" s="245"/>
      <c r="D1308" s="865"/>
      <c r="E1308" s="865"/>
      <c r="F1308" s="238"/>
    </row>
    <row r="1309" spans="2:6">
      <c r="B1309" s="775"/>
      <c r="C1309" s="245"/>
      <c r="D1309" s="865"/>
      <c r="E1309" s="865"/>
      <c r="F1309" s="238"/>
    </row>
    <row r="1310" spans="2:6">
      <c r="B1310" s="775"/>
      <c r="C1310" s="245"/>
      <c r="D1310" s="865"/>
      <c r="E1310" s="865"/>
      <c r="F1310" s="238"/>
    </row>
    <row r="1311" spans="2:6">
      <c r="B1311" s="775"/>
      <c r="C1311" s="245"/>
      <c r="D1311" s="865"/>
      <c r="E1311" s="865"/>
      <c r="F1311" s="238"/>
    </row>
    <row r="1312" spans="2:6">
      <c r="B1312" s="775"/>
      <c r="C1312" s="245"/>
      <c r="D1312" s="865"/>
      <c r="E1312" s="865"/>
      <c r="F1312" s="238"/>
    </row>
    <row r="1313" spans="2:6">
      <c r="B1313" s="775"/>
      <c r="C1313" s="245"/>
      <c r="D1313" s="865"/>
      <c r="E1313" s="865"/>
      <c r="F1313" s="238"/>
    </row>
    <row r="1314" spans="2:6">
      <c r="B1314" s="775"/>
      <c r="C1314" s="245"/>
      <c r="D1314" s="865"/>
      <c r="E1314" s="865"/>
      <c r="F1314" s="238"/>
    </row>
    <row r="1315" spans="2:6">
      <c r="B1315" s="775"/>
      <c r="C1315" s="245"/>
      <c r="D1315" s="865"/>
      <c r="E1315" s="865"/>
      <c r="F1315" s="238"/>
    </row>
    <row r="1316" spans="2:6">
      <c r="B1316" s="775"/>
      <c r="C1316" s="245"/>
      <c r="D1316" s="865"/>
      <c r="E1316" s="865"/>
      <c r="F1316" s="238"/>
    </row>
    <row r="1317" spans="2:6">
      <c r="B1317" s="775"/>
      <c r="C1317" s="245"/>
      <c r="D1317" s="865"/>
      <c r="E1317" s="865"/>
      <c r="F1317" s="238"/>
    </row>
    <row r="1318" spans="2:6">
      <c r="B1318" s="775"/>
      <c r="C1318" s="245"/>
      <c r="D1318" s="865"/>
      <c r="E1318" s="865"/>
      <c r="F1318" s="238"/>
    </row>
    <row r="1319" spans="2:6">
      <c r="B1319" s="775"/>
      <c r="C1319" s="245"/>
      <c r="D1319" s="865"/>
      <c r="E1319" s="865"/>
      <c r="F1319" s="238"/>
    </row>
    <row r="1320" spans="2:6">
      <c r="B1320" s="775"/>
      <c r="C1320" s="245"/>
      <c r="D1320" s="865"/>
      <c r="E1320" s="865"/>
      <c r="F1320" s="238"/>
    </row>
    <row r="1321" spans="2:6">
      <c r="B1321" s="775"/>
      <c r="C1321" s="245"/>
      <c r="D1321" s="865"/>
      <c r="E1321" s="865"/>
      <c r="F1321" s="238"/>
    </row>
    <row r="1322" spans="2:6">
      <c r="B1322" s="775"/>
      <c r="C1322" s="245"/>
      <c r="D1322" s="865"/>
      <c r="E1322" s="865"/>
      <c r="F1322" s="238"/>
    </row>
    <row r="1323" spans="2:6">
      <c r="B1323" s="775"/>
      <c r="C1323" s="245"/>
      <c r="D1323" s="865"/>
      <c r="E1323" s="865"/>
      <c r="F1323" s="238"/>
    </row>
    <row r="1324" spans="2:6">
      <c r="B1324" s="775"/>
      <c r="C1324" s="245"/>
      <c r="D1324" s="865"/>
      <c r="E1324" s="865"/>
      <c r="F1324" s="238"/>
    </row>
    <row r="1325" spans="2:6">
      <c r="B1325" s="775"/>
      <c r="C1325" s="245"/>
      <c r="D1325" s="865"/>
      <c r="E1325" s="865"/>
      <c r="F1325" s="238"/>
    </row>
    <row r="1326" spans="2:6">
      <c r="B1326" s="775"/>
      <c r="C1326" s="245"/>
      <c r="D1326" s="865"/>
      <c r="E1326" s="865"/>
      <c r="F1326" s="238"/>
    </row>
    <row r="1327" spans="2:6">
      <c r="B1327" s="775"/>
      <c r="C1327" s="245"/>
      <c r="D1327" s="865"/>
      <c r="E1327" s="865"/>
      <c r="F1327" s="238"/>
    </row>
    <row r="1328" spans="2:6">
      <c r="B1328" s="775"/>
      <c r="C1328" s="245"/>
      <c r="D1328" s="865"/>
      <c r="E1328" s="865"/>
      <c r="F1328" s="238"/>
    </row>
    <row r="1329" spans="2:6">
      <c r="B1329" s="775"/>
      <c r="C1329" s="245"/>
      <c r="D1329" s="865"/>
      <c r="E1329" s="865"/>
      <c r="F1329" s="238"/>
    </row>
    <row r="1330" spans="2:6">
      <c r="B1330" s="775"/>
      <c r="C1330" s="245"/>
      <c r="D1330" s="865"/>
      <c r="E1330" s="865"/>
      <c r="F1330" s="238"/>
    </row>
    <row r="1331" spans="2:6">
      <c r="B1331" s="775"/>
      <c r="C1331" s="245"/>
      <c r="D1331" s="865"/>
      <c r="E1331" s="865"/>
      <c r="F1331" s="238"/>
    </row>
    <row r="1332" spans="2:6">
      <c r="B1332" s="775"/>
      <c r="C1332" s="245"/>
      <c r="D1332" s="865"/>
      <c r="E1332" s="865"/>
      <c r="F1332" s="238"/>
    </row>
    <row r="1333" spans="2:6">
      <c r="B1333" s="775"/>
      <c r="C1333" s="245"/>
      <c r="D1333" s="865"/>
      <c r="E1333" s="865"/>
      <c r="F1333" s="238"/>
    </row>
    <row r="1334" spans="2:6">
      <c r="B1334" s="775"/>
      <c r="C1334" s="245"/>
      <c r="D1334" s="865"/>
      <c r="E1334" s="865"/>
      <c r="F1334" s="238"/>
    </row>
    <row r="1335" spans="2:6">
      <c r="B1335" s="775"/>
      <c r="C1335" s="245"/>
      <c r="D1335" s="865"/>
      <c r="E1335" s="865"/>
      <c r="F1335" s="238"/>
    </row>
    <row r="1336" spans="2:6">
      <c r="B1336" s="775"/>
      <c r="C1336" s="245"/>
      <c r="D1336" s="865"/>
      <c r="E1336" s="865"/>
      <c r="F1336" s="238"/>
    </row>
    <row r="1337" spans="2:6">
      <c r="B1337" s="775"/>
      <c r="C1337" s="245"/>
      <c r="D1337" s="865"/>
      <c r="E1337" s="865"/>
      <c r="F1337" s="238"/>
    </row>
    <row r="1338" spans="2:6">
      <c r="B1338" s="775"/>
      <c r="C1338" s="245"/>
      <c r="D1338" s="865"/>
      <c r="E1338" s="865"/>
      <c r="F1338" s="238"/>
    </row>
    <row r="1339" spans="2:6">
      <c r="B1339" s="775"/>
      <c r="C1339" s="245"/>
      <c r="D1339" s="865"/>
      <c r="E1339" s="865"/>
      <c r="F1339" s="238"/>
    </row>
    <row r="1340" spans="2:6">
      <c r="B1340" s="775"/>
      <c r="C1340" s="245"/>
      <c r="D1340" s="865"/>
      <c r="E1340" s="865"/>
      <c r="F1340" s="238"/>
    </row>
    <row r="1341" spans="2:6">
      <c r="B1341" s="775"/>
      <c r="C1341" s="245"/>
      <c r="D1341" s="865"/>
      <c r="E1341" s="865"/>
      <c r="F1341" s="238"/>
    </row>
    <row r="1342" spans="2:6">
      <c r="B1342" s="775"/>
      <c r="C1342" s="245"/>
      <c r="D1342" s="865"/>
      <c r="E1342" s="865"/>
      <c r="F1342" s="238"/>
    </row>
    <row r="1343" spans="2:6">
      <c r="B1343" s="775"/>
      <c r="C1343" s="245"/>
      <c r="D1343" s="865"/>
      <c r="E1343" s="865"/>
      <c r="F1343" s="238"/>
    </row>
    <row r="1344" spans="2:6">
      <c r="B1344" s="775"/>
      <c r="C1344" s="245"/>
      <c r="D1344" s="865"/>
      <c r="E1344" s="865"/>
      <c r="F1344" s="238"/>
    </row>
    <row r="1345" spans="2:6">
      <c r="B1345" s="775"/>
      <c r="C1345" s="245"/>
      <c r="D1345" s="865"/>
      <c r="E1345" s="865"/>
      <c r="F1345" s="238"/>
    </row>
    <row r="1346" spans="2:6">
      <c r="B1346" s="775"/>
      <c r="C1346" s="245"/>
      <c r="D1346" s="865"/>
      <c r="E1346" s="865"/>
      <c r="F1346" s="238"/>
    </row>
    <row r="1347" spans="2:6">
      <c r="B1347" s="775"/>
      <c r="C1347" s="245"/>
      <c r="D1347" s="865"/>
      <c r="E1347" s="865"/>
      <c r="F1347" s="238"/>
    </row>
    <row r="1348" spans="2:6">
      <c r="B1348" s="775"/>
      <c r="C1348" s="245"/>
      <c r="D1348" s="865"/>
      <c r="E1348" s="865"/>
      <c r="F1348" s="238"/>
    </row>
    <row r="1349" spans="2:6">
      <c r="B1349" s="775"/>
      <c r="C1349" s="245"/>
      <c r="D1349" s="865"/>
      <c r="E1349" s="865"/>
      <c r="F1349" s="238"/>
    </row>
    <row r="1350" spans="2:6">
      <c r="B1350" s="775"/>
      <c r="C1350" s="245"/>
      <c r="D1350" s="865"/>
      <c r="E1350" s="865"/>
      <c r="F1350" s="238"/>
    </row>
    <row r="1351" spans="2:6">
      <c r="B1351" s="775"/>
      <c r="C1351" s="245"/>
      <c r="D1351" s="865"/>
      <c r="E1351" s="865"/>
      <c r="F1351" s="238"/>
    </row>
    <row r="1352" spans="2:6">
      <c r="B1352" s="775"/>
      <c r="C1352" s="245"/>
      <c r="D1352" s="865"/>
      <c r="E1352" s="865"/>
      <c r="F1352" s="238"/>
    </row>
    <row r="1353" spans="2:6">
      <c r="B1353" s="775"/>
      <c r="C1353" s="245"/>
      <c r="D1353" s="865"/>
      <c r="E1353" s="865"/>
      <c r="F1353" s="238"/>
    </row>
    <row r="1354" spans="2:6">
      <c r="B1354" s="775"/>
      <c r="C1354" s="245"/>
      <c r="D1354" s="865"/>
      <c r="E1354" s="865"/>
      <c r="F1354" s="238"/>
    </row>
    <row r="1355" spans="2:6">
      <c r="B1355" s="775"/>
      <c r="C1355" s="245"/>
      <c r="D1355" s="865"/>
      <c r="E1355" s="865"/>
      <c r="F1355" s="238"/>
    </row>
    <row r="1356" spans="2:6">
      <c r="B1356" s="775"/>
      <c r="C1356" s="245"/>
      <c r="D1356" s="865"/>
      <c r="E1356" s="865"/>
      <c r="F1356" s="238"/>
    </row>
    <row r="1357" spans="2:6">
      <c r="B1357" s="775"/>
      <c r="C1357" s="245"/>
      <c r="D1357" s="865"/>
      <c r="E1357" s="865"/>
      <c r="F1357" s="238"/>
    </row>
    <row r="1358" spans="2:6">
      <c r="B1358" s="775"/>
      <c r="C1358" s="245"/>
      <c r="D1358" s="865"/>
      <c r="E1358" s="865"/>
      <c r="F1358" s="238"/>
    </row>
    <row r="1359" spans="2:6">
      <c r="B1359" s="775"/>
      <c r="C1359" s="245"/>
      <c r="D1359" s="865"/>
      <c r="E1359" s="865"/>
      <c r="F1359" s="238"/>
    </row>
    <row r="1360" spans="2:6">
      <c r="B1360" s="775"/>
      <c r="C1360" s="245"/>
      <c r="D1360" s="865"/>
      <c r="E1360" s="865"/>
      <c r="F1360" s="238"/>
    </row>
    <row r="1361" spans="2:6">
      <c r="B1361" s="775"/>
      <c r="C1361" s="245"/>
      <c r="D1361" s="865"/>
      <c r="E1361" s="865"/>
      <c r="F1361" s="238"/>
    </row>
    <row r="1362" spans="2:6">
      <c r="B1362" s="775"/>
      <c r="C1362" s="245"/>
      <c r="D1362" s="865"/>
      <c r="E1362" s="865"/>
      <c r="F1362" s="238"/>
    </row>
    <row r="1363" spans="2:6">
      <c r="B1363" s="775"/>
      <c r="C1363" s="245"/>
      <c r="D1363" s="865"/>
      <c r="E1363" s="865"/>
      <c r="F1363" s="238"/>
    </row>
    <row r="1364" spans="2:6">
      <c r="B1364" s="775"/>
      <c r="C1364" s="245"/>
      <c r="D1364" s="865"/>
      <c r="E1364" s="865"/>
      <c r="F1364" s="238"/>
    </row>
    <row r="1365" spans="2:6">
      <c r="B1365" s="775"/>
      <c r="C1365" s="245"/>
      <c r="D1365" s="865"/>
      <c r="E1365" s="865"/>
      <c r="F1365" s="238"/>
    </row>
    <row r="1366" spans="2:6">
      <c r="B1366" s="775"/>
      <c r="C1366" s="245"/>
      <c r="D1366" s="865"/>
      <c r="E1366" s="865"/>
      <c r="F1366" s="238"/>
    </row>
    <row r="1367" spans="2:6">
      <c r="B1367" s="775"/>
      <c r="C1367" s="245"/>
      <c r="D1367" s="865"/>
      <c r="E1367" s="865"/>
      <c r="F1367" s="238"/>
    </row>
    <row r="1368" spans="2:6">
      <c r="B1368" s="775"/>
      <c r="C1368" s="245"/>
      <c r="D1368" s="865"/>
      <c r="E1368" s="865"/>
      <c r="F1368" s="238"/>
    </row>
    <row r="1369" spans="2:6">
      <c r="B1369" s="775"/>
      <c r="C1369" s="245"/>
      <c r="D1369" s="865"/>
      <c r="E1369" s="865"/>
      <c r="F1369" s="238"/>
    </row>
    <row r="1370" spans="2:6">
      <c r="B1370" s="775"/>
      <c r="C1370" s="245"/>
      <c r="D1370" s="865"/>
      <c r="E1370" s="865"/>
      <c r="F1370" s="238"/>
    </row>
    <row r="1371" spans="2:6">
      <c r="B1371" s="775"/>
      <c r="C1371" s="245"/>
      <c r="D1371" s="865"/>
      <c r="E1371" s="865"/>
      <c r="F1371" s="238"/>
    </row>
    <row r="1372" spans="2:6">
      <c r="B1372" s="775"/>
      <c r="C1372" s="245"/>
      <c r="D1372" s="865"/>
      <c r="E1372" s="865"/>
      <c r="F1372" s="238"/>
    </row>
    <row r="1373" spans="2:6">
      <c r="B1373" s="775"/>
      <c r="C1373" s="245"/>
      <c r="D1373" s="865"/>
      <c r="E1373" s="865"/>
      <c r="F1373" s="238"/>
    </row>
    <row r="1374" spans="2:6">
      <c r="B1374" s="775"/>
      <c r="C1374" s="245"/>
      <c r="D1374" s="865"/>
      <c r="E1374" s="865"/>
      <c r="F1374" s="238"/>
    </row>
    <row r="1375" spans="2:6">
      <c r="B1375" s="775"/>
      <c r="C1375" s="245"/>
      <c r="D1375" s="865"/>
      <c r="E1375" s="865"/>
      <c r="F1375" s="238"/>
    </row>
    <row r="1376" spans="2:6">
      <c r="B1376" s="775"/>
      <c r="C1376" s="245"/>
      <c r="D1376" s="865"/>
      <c r="E1376" s="865"/>
      <c r="F1376" s="238"/>
    </row>
    <row r="1377" spans="2:6">
      <c r="B1377" s="775"/>
      <c r="C1377" s="245"/>
      <c r="D1377" s="865"/>
      <c r="E1377" s="865"/>
      <c r="F1377" s="238"/>
    </row>
    <row r="1378" spans="2:6">
      <c r="B1378" s="775"/>
      <c r="C1378" s="245"/>
      <c r="D1378" s="865"/>
      <c r="E1378" s="865"/>
      <c r="F1378" s="238"/>
    </row>
    <row r="1379" spans="2:6">
      <c r="B1379" s="775"/>
      <c r="C1379" s="245"/>
      <c r="D1379" s="865"/>
      <c r="E1379" s="865"/>
      <c r="F1379" s="238"/>
    </row>
    <row r="1380" spans="2:6">
      <c r="B1380" s="775"/>
      <c r="C1380" s="245"/>
      <c r="D1380" s="865"/>
      <c r="E1380" s="865"/>
      <c r="F1380" s="238"/>
    </row>
    <row r="1381" spans="2:6">
      <c r="B1381" s="775"/>
      <c r="C1381" s="245"/>
      <c r="D1381" s="865"/>
      <c r="E1381" s="865"/>
      <c r="F1381" s="238"/>
    </row>
    <row r="1382" spans="2:6">
      <c r="B1382" s="775"/>
      <c r="C1382" s="245"/>
      <c r="D1382" s="865"/>
      <c r="E1382" s="865"/>
      <c r="F1382" s="238"/>
    </row>
    <row r="1383" spans="2:6">
      <c r="B1383" s="775"/>
      <c r="C1383" s="245"/>
      <c r="D1383" s="865"/>
      <c r="E1383" s="865"/>
      <c r="F1383" s="238"/>
    </row>
    <row r="1384" spans="2:6">
      <c r="B1384" s="775"/>
      <c r="C1384" s="245"/>
      <c r="D1384" s="865"/>
      <c r="E1384" s="865"/>
      <c r="F1384" s="238"/>
    </row>
    <row r="1385" spans="2:6">
      <c r="B1385" s="775"/>
      <c r="C1385" s="245"/>
      <c r="D1385" s="865"/>
      <c r="E1385" s="865"/>
      <c r="F1385" s="238"/>
    </row>
    <row r="1386" spans="2:6">
      <c r="B1386" s="775"/>
      <c r="C1386" s="245"/>
      <c r="D1386" s="865"/>
      <c r="E1386" s="865"/>
      <c r="F1386" s="238"/>
    </row>
    <row r="1387" spans="2:6">
      <c r="B1387" s="775"/>
      <c r="C1387" s="245"/>
      <c r="D1387" s="865"/>
      <c r="E1387" s="865"/>
      <c r="F1387" s="238"/>
    </row>
    <row r="1388" spans="2:6">
      <c r="B1388" s="775"/>
      <c r="C1388" s="245"/>
      <c r="D1388" s="865"/>
      <c r="E1388" s="865"/>
      <c r="F1388" s="238"/>
    </row>
    <row r="1389" spans="2:6">
      <c r="B1389" s="775"/>
      <c r="C1389" s="245"/>
      <c r="D1389" s="865"/>
      <c r="E1389" s="865"/>
      <c r="F1389" s="238"/>
    </row>
    <row r="1390" spans="2:6">
      <c r="B1390" s="775"/>
      <c r="C1390" s="245"/>
      <c r="D1390" s="865"/>
      <c r="E1390" s="865"/>
      <c r="F1390" s="238"/>
    </row>
    <row r="1391" spans="2:6">
      <c r="B1391" s="775"/>
      <c r="C1391" s="245"/>
      <c r="D1391" s="865"/>
      <c r="E1391" s="865"/>
      <c r="F1391" s="238"/>
    </row>
    <row r="1392" spans="2:6">
      <c r="B1392" s="775"/>
      <c r="C1392" s="245"/>
      <c r="D1392" s="865"/>
      <c r="E1392" s="865"/>
      <c r="F1392" s="238"/>
    </row>
    <row r="1393" spans="2:6">
      <c r="B1393" s="775"/>
      <c r="C1393" s="245"/>
      <c r="D1393" s="865"/>
      <c r="E1393" s="865"/>
      <c r="F1393" s="238"/>
    </row>
    <row r="1394" spans="2:6">
      <c r="B1394" s="775"/>
      <c r="C1394" s="245"/>
      <c r="D1394" s="865"/>
      <c r="E1394" s="865"/>
      <c r="F1394" s="238"/>
    </row>
    <row r="1395" spans="2:6">
      <c r="B1395" s="775"/>
      <c r="C1395" s="245"/>
      <c r="D1395" s="865"/>
      <c r="E1395" s="865"/>
      <c r="F1395" s="238"/>
    </row>
    <row r="1396" spans="2:6">
      <c r="B1396" s="775"/>
      <c r="C1396" s="245"/>
      <c r="D1396" s="865"/>
      <c r="E1396" s="865"/>
      <c r="F1396" s="238"/>
    </row>
    <row r="1397" spans="2:6">
      <c r="B1397" s="775"/>
      <c r="C1397" s="245"/>
      <c r="D1397" s="865"/>
      <c r="E1397" s="865"/>
      <c r="F1397" s="238"/>
    </row>
    <row r="1398" spans="2:6">
      <c r="B1398" s="775"/>
      <c r="C1398" s="245"/>
      <c r="D1398" s="865"/>
      <c r="E1398" s="865"/>
      <c r="F1398" s="238"/>
    </row>
    <row r="1399" spans="2:6">
      <c r="B1399" s="775"/>
      <c r="C1399" s="245"/>
      <c r="D1399" s="865"/>
      <c r="E1399" s="865"/>
      <c r="F1399" s="238"/>
    </row>
    <row r="1400" spans="2:6">
      <c r="B1400" s="775"/>
      <c r="C1400" s="245"/>
      <c r="D1400" s="865"/>
      <c r="E1400" s="865"/>
      <c r="F1400" s="238"/>
    </row>
    <row r="1401" spans="2:6">
      <c r="B1401" s="775"/>
      <c r="C1401" s="245"/>
      <c r="D1401" s="865"/>
      <c r="E1401" s="865"/>
      <c r="F1401" s="238"/>
    </row>
    <row r="1402" spans="2:6">
      <c r="B1402" s="775"/>
      <c r="C1402" s="245"/>
      <c r="D1402" s="865"/>
      <c r="E1402" s="865"/>
      <c r="F1402" s="238"/>
    </row>
    <row r="1403" spans="2:6">
      <c r="B1403" s="775"/>
      <c r="C1403" s="245"/>
      <c r="D1403" s="865"/>
      <c r="E1403" s="865"/>
      <c r="F1403" s="238"/>
    </row>
    <row r="1404" spans="2:6">
      <c r="B1404" s="775"/>
      <c r="C1404" s="245"/>
      <c r="D1404" s="865"/>
      <c r="E1404" s="865"/>
      <c r="F1404" s="238"/>
    </row>
    <row r="1405" spans="2:6">
      <c r="B1405" s="775"/>
      <c r="C1405" s="245"/>
      <c r="D1405" s="865"/>
      <c r="E1405" s="865"/>
      <c r="F1405" s="238"/>
    </row>
    <row r="1406" spans="2:6">
      <c r="B1406" s="775"/>
      <c r="C1406" s="245"/>
      <c r="D1406" s="865"/>
      <c r="E1406" s="865"/>
      <c r="F1406" s="238"/>
    </row>
    <row r="1407" spans="2:6">
      <c r="B1407" s="775"/>
      <c r="C1407" s="245"/>
      <c r="D1407" s="865"/>
      <c r="E1407" s="865"/>
      <c r="F1407" s="238"/>
    </row>
    <row r="1408" spans="2:6">
      <c r="B1408" s="775"/>
      <c r="C1408" s="245"/>
      <c r="D1408" s="865"/>
      <c r="E1408" s="865"/>
      <c r="F1408" s="238"/>
    </row>
    <row r="1409" spans="2:6">
      <c r="B1409" s="775"/>
      <c r="C1409" s="245"/>
      <c r="D1409" s="865"/>
      <c r="E1409" s="865"/>
      <c r="F1409" s="238"/>
    </row>
    <row r="1410" spans="2:6">
      <c r="B1410" s="775"/>
      <c r="C1410" s="245"/>
      <c r="D1410" s="865"/>
      <c r="E1410" s="865"/>
      <c r="F1410" s="238"/>
    </row>
    <row r="1411" spans="2:6">
      <c r="B1411" s="775"/>
      <c r="C1411" s="245"/>
      <c r="D1411" s="865"/>
      <c r="E1411" s="865"/>
      <c r="F1411" s="238"/>
    </row>
    <row r="1412" spans="2:6">
      <c r="B1412" s="775"/>
      <c r="C1412" s="245"/>
      <c r="D1412" s="865"/>
      <c r="E1412" s="865"/>
      <c r="F1412" s="238"/>
    </row>
    <row r="1413" spans="2:6">
      <c r="B1413" s="775"/>
      <c r="C1413" s="245"/>
      <c r="D1413" s="865"/>
      <c r="E1413" s="865"/>
      <c r="F1413" s="238"/>
    </row>
    <row r="1414" spans="2:6">
      <c r="B1414" s="775"/>
      <c r="C1414" s="245"/>
      <c r="D1414" s="865"/>
      <c r="E1414" s="865"/>
      <c r="F1414" s="238"/>
    </row>
    <row r="1415" spans="2:6">
      <c r="B1415" s="775"/>
      <c r="C1415" s="245"/>
      <c r="D1415" s="865"/>
      <c r="E1415" s="865"/>
      <c r="F1415" s="238"/>
    </row>
    <row r="1416" spans="2:6">
      <c r="B1416" s="775"/>
      <c r="C1416" s="245"/>
      <c r="D1416" s="865"/>
      <c r="E1416" s="865"/>
      <c r="F1416" s="238"/>
    </row>
    <row r="1417" spans="2:6">
      <c r="B1417" s="775"/>
      <c r="C1417" s="245"/>
      <c r="D1417" s="865"/>
      <c r="E1417" s="865"/>
      <c r="F1417" s="238"/>
    </row>
    <row r="1418" spans="2:6">
      <c r="B1418" s="775"/>
      <c r="C1418" s="245"/>
      <c r="D1418" s="865"/>
      <c r="E1418" s="865"/>
      <c r="F1418" s="238"/>
    </row>
    <row r="1419" spans="2:6">
      <c r="B1419" s="775"/>
      <c r="C1419" s="245"/>
      <c r="D1419" s="865"/>
      <c r="E1419" s="865"/>
      <c r="F1419" s="238"/>
    </row>
    <row r="1420" spans="2:6">
      <c r="B1420" s="775"/>
      <c r="C1420" s="245"/>
      <c r="D1420" s="865"/>
      <c r="E1420" s="865"/>
      <c r="F1420" s="238"/>
    </row>
    <row r="1421" spans="2:6">
      <c r="B1421" s="775"/>
      <c r="C1421" s="245"/>
      <c r="D1421" s="865"/>
      <c r="E1421" s="865"/>
      <c r="F1421" s="238"/>
    </row>
    <row r="1422" spans="2:6">
      <c r="B1422" s="775"/>
      <c r="C1422" s="245"/>
      <c r="D1422" s="865"/>
      <c r="E1422" s="865"/>
      <c r="F1422" s="238"/>
    </row>
    <row r="1423" spans="2:6">
      <c r="B1423" s="775"/>
      <c r="C1423" s="245"/>
      <c r="D1423" s="865"/>
      <c r="E1423" s="865"/>
      <c r="F1423" s="238"/>
    </row>
    <row r="1424" spans="2:6">
      <c r="B1424" s="775"/>
      <c r="C1424" s="245"/>
      <c r="D1424" s="865"/>
      <c r="E1424" s="865"/>
      <c r="F1424" s="238"/>
    </row>
    <row r="1425" spans="2:6">
      <c r="B1425" s="775"/>
      <c r="C1425" s="245"/>
      <c r="D1425" s="865"/>
      <c r="E1425" s="865"/>
      <c r="F1425" s="238"/>
    </row>
    <row r="1426" spans="2:6">
      <c r="B1426" s="775"/>
      <c r="C1426" s="245"/>
      <c r="D1426" s="865"/>
      <c r="E1426" s="865"/>
      <c r="F1426" s="238"/>
    </row>
    <row r="1427" spans="2:6">
      <c r="B1427" s="775"/>
      <c r="C1427" s="245"/>
      <c r="D1427" s="865"/>
      <c r="E1427" s="865"/>
      <c r="F1427" s="238"/>
    </row>
    <row r="1428" spans="2:6">
      <c r="B1428" s="775"/>
      <c r="C1428" s="245"/>
      <c r="D1428" s="865"/>
      <c r="E1428" s="865"/>
      <c r="F1428" s="238"/>
    </row>
    <row r="1429" spans="2:6">
      <c r="B1429" s="775"/>
      <c r="C1429" s="245"/>
      <c r="D1429" s="865"/>
      <c r="E1429" s="865"/>
      <c r="F1429" s="238"/>
    </row>
    <row r="1430" spans="2:6">
      <c r="B1430" s="775"/>
      <c r="C1430" s="245"/>
      <c r="D1430" s="865"/>
      <c r="E1430" s="865"/>
      <c r="F1430" s="238"/>
    </row>
    <row r="1431" spans="2:6">
      <c r="B1431" s="775"/>
      <c r="C1431" s="245"/>
      <c r="D1431" s="865"/>
      <c r="E1431" s="865"/>
      <c r="F1431" s="238"/>
    </row>
    <row r="1432" spans="2:6">
      <c r="B1432" s="775"/>
      <c r="C1432" s="245"/>
      <c r="D1432" s="865"/>
      <c r="E1432" s="865"/>
      <c r="F1432" s="238"/>
    </row>
    <row r="1433" spans="2:6">
      <c r="B1433" s="775"/>
      <c r="C1433" s="245"/>
      <c r="D1433" s="865"/>
      <c r="E1433" s="865"/>
      <c r="F1433" s="238"/>
    </row>
    <row r="1434" spans="2:6">
      <c r="B1434" s="775"/>
      <c r="C1434" s="245"/>
      <c r="D1434" s="865"/>
      <c r="E1434" s="865"/>
      <c r="F1434" s="238"/>
    </row>
    <row r="1435" spans="2:6">
      <c r="B1435" s="775"/>
      <c r="C1435" s="245"/>
      <c r="D1435" s="865"/>
      <c r="E1435" s="865"/>
      <c r="F1435" s="238"/>
    </row>
    <row r="1436" spans="2:6">
      <c r="B1436" s="775"/>
      <c r="C1436" s="245"/>
      <c r="D1436" s="865"/>
      <c r="E1436" s="865"/>
      <c r="F1436" s="238"/>
    </row>
    <row r="1437" spans="2:6">
      <c r="B1437" s="775"/>
      <c r="C1437" s="245"/>
      <c r="D1437" s="865"/>
      <c r="E1437" s="865"/>
      <c r="F1437" s="238"/>
    </row>
    <row r="1438" spans="2:6">
      <c r="B1438" s="775"/>
      <c r="C1438" s="245"/>
      <c r="D1438" s="865"/>
      <c r="E1438" s="865"/>
      <c r="F1438" s="238"/>
    </row>
    <row r="1439" spans="2:6">
      <c r="B1439" s="775"/>
      <c r="C1439" s="245"/>
      <c r="D1439" s="865"/>
      <c r="E1439" s="865"/>
      <c r="F1439" s="238"/>
    </row>
    <row r="1440" spans="2:6">
      <c r="B1440" s="775"/>
      <c r="C1440" s="245"/>
      <c r="D1440" s="865"/>
      <c r="E1440" s="865"/>
      <c r="F1440" s="238"/>
    </row>
    <row r="1441" spans="2:6">
      <c r="B1441" s="775"/>
      <c r="C1441" s="245"/>
      <c r="D1441" s="865"/>
      <c r="E1441" s="865"/>
      <c r="F1441" s="238"/>
    </row>
    <row r="1442" spans="2:6">
      <c r="B1442" s="775"/>
      <c r="C1442" s="245"/>
      <c r="D1442" s="865"/>
      <c r="E1442" s="865"/>
      <c r="F1442" s="238"/>
    </row>
    <row r="1443" spans="2:6">
      <c r="B1443" s="775"/>
      <c r="C1443" s="245"/>
      <c r="D1443" s="865"/>
      <c r="E1443" s="865"/>
      <c r="F1443" s="238"/>
    </row>
    <row r="1444" spans="2:6">
      <c r="B1444" s="775"/>
      <c r="C1444" s="245"/>
      <c r="D1444" s="865"/>
      <c r="E1444" s="865"/>
      <c r="F1444" s="238"/>
    </row>
    <row r="1445" spans="2:6">
      <c r="B1445" s="775"/>
      <c r="C1445" s="245"/>
      <c r="D1445" s="865"/>
      <c r="E1445" s="865"/>
      <c r="F1445" s="238"/>
    </row>
    <row r="1446" spans="2:6">
      <c r="B1446" s="775"/>
      <c r="C1446" s="245"/>
      <c r="D1446" s="865"/>
      <c r="E1446" s="865"/>
      <c r="F1446" s="238"/>
    </row>
    <row r="1447" spans="2:6">
      <c r="B1447" s="775"/>
      <c r="C1447" s="245"/>
      <c r="D1447" s="865"/>
      <c r="E1447" s="865"/>
      <c r="F1447" s="238"/>
    </row>
    <row r="1448" spans="2:6">
      <c r="B1448" s="775"/>
      <c r="C1448" s="245"/>
      <c r="D1448" s="865"/>
      <c r="E1448" s="865"/>
      <c r="F1448" s="238"/>
    </row>
    <row r="1449" spans="2:6">
      <c r="B1449" s="775"/>
      <c r="C1449" s="245"/>
      <c r="D1449" s="865"/>
      <c r="E1449" s="865"/>
      <c r="F1449" s="238"/>
    </row>
    <row r="1450" spans="2:6">
      <c r="B1450" s="775"/>
      <c r="C1450" s="245"/>
      <c r="D1450" s="865"/>
      <c r="E1450" s="865"/>
      <c r="F1450" s="238"/>
    </row>
    <row r="1451" spans="2:6">
      <c r="B1451" s="775"/>
      <c r="C1451" s="245"/>
      <c r="D1451" s="865"/>
      <c r="E1451" s="865"/>
      <c r="F1451" s="238"/>
    </row>
    <row r="1452" spans="2:6">
      <c r="B1452" s="775"/>
      <c r="C1452" s="245"/>
      <c r="D1452" s="865"/>
      <c r="E1452" s="865"/>
      <c r="F1452" s="238"/>
    </row>
    <row r="1453" spans="2:6">
      <c r="B1453" s="775"/>
      <c r="C1453" s="245"/>
      <c r="D1453" s="865"/>
      <c r="E1453" s="865"/>
      <c r="F1453" s="238"/>
    </row>
    <row r="1454" spans="2:6">
      <c r="B1454" s="775"/>
      <c r="C1454" s="245"/>
      <c r="D1454" s="865"/>
      <c r="E1454" s="865"/>
      <c r="F1454" s="238"/>
    </row>
    <row r="1455" spans="2:6">
      <c r="B1455" s="775"/>
      <c r="C1455" s="245"/>
      <c r="D1455" s="865"/>
      <c r="E1455" s="865"/>
      <c r="F1455" s="238"/>
    </row>
    <row r="1456" spans="2:6">
      <c r="B1456" s="775"/>
      <c r="C1456" s="245"/>
      <c r="D1456" s="865"/>
      <c r="E1456" s="865"/>
      <c r="F1456" s="238"/>
    </row>
    <row r="1457" spans="2:6">
      <c r="B1457" s="775"/>
      <c r="C1457" s="245"/>
      <c r="D1457" s="865"/>
      <c r="E1457" s="865"/>
      <c r="F1457" s="238"/>
    </row>
    <row r="1458" spans="2:6">
      <c r="B1458" s="775"/>
      <c r="C1458" s="245"/>
      <c r="D1458" s="865"/>
      <c r="E1458" s="865"/>
      <c r="F1458" s="238"/>
    </row>
    <row r="1459" spans="2:6">
      <c r="B1459" s="775"/>
      <c r="C1459" s="245"/>
      <c r="D1459" s="865"/>
      <c r="E1459" s="865"/>
      <c r="F1459" s="238"/>
    </row>
    <row r="1460" spans="2:6">
      <c r="B1460" s="775"/>
      <c r="C1460" s="245"/>
      <c r="D1460" s="865"/>
      <c r="E1460" s="865"/>
      <c r="F1460" s="238"/>
    </row>
    <row r="1461" spans="2:6">
      <c r="B1461" s="775"/>
      <c r="C1461" s="245"/>
      <c r="D1461" s="865"/>
      <c r="E1461" s="865"/>
      <c r="F1461" s="238"/>
    </row>
    <row r="1462" spans="2:6">
      <c r="B1462" s="775"/>
      <c r="C1462" s="245"/>
      <c r="D1462" s="865"/>
      <c r="E1462" s="865"/>
      <c r="F1462" s="238"/>
    </row>
    <row r="1463" spans="2:6">
      <c r="B1463" s="775"/>
      <c r="C1463" s="245"/>
      <c r="D1463" s="865"/>
      <c r="E1463" s="865"/>
      <c r="F1463" s="238"/>
    </row>
    <row r="1464" spans="2:6">
      <c r="B1464" s="775"/>
      <c r="C1464" s="245"/>
      <c r="D1464" s="865"/>
      <c r="E1464" s="865"/>
      <c r="F1464" s="238"/>
    </row>
    <row r="1465" spans="2:6">
      <c r="B1465" s="775"/>
      <c r="C1465" s="245"/>
      <c r="D1465" s="865"/>
      <c r="E1465" s="865"/>
      <c r="F1465" s="238"/>
    </row>
    <row r="1466" spans="2:6">
      <c r="B1466" s="775"/>
      <c r="C1466" s="245"/>
      <c r="D1466" s="865"/>
      <c r="E1466" s="865"/>
      <c r="F1466" s="238"/>
    </row>
    <row r="1467" spans="2:6">
      <c r="B1467" s="775"/>
      <c r="C1467" s="245"/>
      <c r="D1467" s="865"/>
      <c r="E1467" s="865"/>
      <c r="F1467" s="238"/>
    </row>
    <row r="1468" spans="2:6">
      <c r="B1468" s="775"/>
      <c r="C1468" s="245"/>
      <c r="D1468" s="865"/>
      <c r="E1468" s="865"/>
      <c r="F1468" s="238"/>
    </row>
    <row r="1469" spans="2:6">
      <c r="B1469" s="775"/>
      <c r="C1469" s="245"/>
      <c r="D1469" s="865"/>
      <c r="E1469" s="865"/>
      <c r="F1469" s="238"/>
    </row>
    <row r="1470" spans="2:6">
      <c r="B1470" s="775"/>
      <c r="C1470" s="245"/>
      <c r="D1470" s="865"/>
      <c r="E1470" s="865"/>
      <c r="F1470" s="238"/>
    </row>
    <row r="1471" spans="2:6">
      <c r="B1471" s="775"/>
      <c r="C1471" s="245"/>
      <c r="D1471" s="865"/>
      <c r="E1471" s="865"/>
      <c r="F1471" s="238"/>
    </row>
    <row r="1472" spans="2:6">
      <c r="B1472" s="775"/>
      <c r="C1472" s="245"/>
      <c r="D1472" s="865"/>
      <c r="E1472" s="865"/>
      <c r="F1472" s="238"/>
    </row>
    <row r="1473" spans="2:6">
      <c r="B1473" s="775"/>
      <c r="C1473" s="245"/>
      <c r="D1473" s="865"/>
      <c r="E1473" s="865"/>
      <c r="F1473" s="238"/>
    </row>
    <row r="1474" spans="2:6">
      <c r="B1474" s="775"/>
      <c r="C1474" s="245"/>
      <c r="D1474" s="865"/>
      <c r="E1474" s="865"/>
      <c r="F1474" s="238"/>
    </row>
    <row r="1475" spans="2:6">
      <c r="B1475" s="775"/>
      <c r="C1475" s="245"/>
      <c r="D1475" s="865"/>
      <c r="E1475" s="865"/>
      <c r="F1475" s="238"/>
    </row>
    <row r="1476" spans="2:6">
      <c r="B1476" s="775"/>
      <c r="C1476" s="245"/>
      <c r="D1476" s="865"/>
      <c r="E1476" s="865"/>
      <c r="F1476" s="238"/>
    </row>
    <row r="1477" spans="2:6">
      <c r="B1477" s="775"/>
      <c r="C1477" s="245"/>
      <c r="D1477" s="865"/>
      <c r="E1477" s="865"/>
      <c r="F1477" s="238"/>
    </row>
    <row r="1478" spans="2:6">
      <c r="B1478" s="775"/>
      <c r="C1478" s="245"/>
      <c r="D1478" s="865"/>
      <c r="E1478" s="865"/>
      <c r="F1478" s="238"/>
    </row>
    <row r="1479" spans="2:6">
      <c r="B1479" s="775"/>
      <c r="C1479" s="245"/>
      <c r="D1479" s="865"/>
      <c r="E1479" s="865"/>
      <c r="F1479" s="238"/>
    </row>
    <row r="1480" spans="2:6">
      <c r="B1480" s="775"/>
      <c r="C1480" s="245"/>
      <c r="D1480" s="865"/>
      <c r="E1480" s="865"/>
      <c r="F1480" s="238"/>
    </row>
    <row r="1481" spans="2:6">
      <c r="B1481" s="775"/>
      <c r="C1481" s="245"/>
      <c r="D1481" s="865"/>
      <c r="E1481" s="865"/>
      <c r="F1481" s="238"/>
    </row>
    <row r="1482" spans="2:6">
      <c r="B1482" s="775"/>
      <c r="C1482" s="245"/>
      <c r="D1482" s="865"/>
      <c r="E1482" s="865"/>
      <c r="F1482" s="238"/>
    </row>
    <row r="1483" spans="2:6">
      <c r="B1483" s="775"/>
      <c r="C1483" s="245"/>
      <c r="D1483" s="865"/>
      <c r="E1483" s="865"/>
      <c r="F1483" s="238"/>
    </row>
    <row r="1484" spans="2:6">
      <c r="B1484" s="775"/>
      <c r="C1484" s="245"/>
      <c r="D1484" s="865"/>
      <c r="E1484" s="865"/>
      <c r="F1484" s="238"/>
    </row>
    <row r="1485" spans="2:6">
      <c r="B1485" s="775"/>
      <c r="C1485" s="245"/>
      <c r="D1485" s="865"/>
      <c r="E1485" s="865"/>
      <c r="F1485" s="238"/>
    </row>
    <row r="1486" spans="2:6">
      <c r="B1486" s="775"/>
      <c r="C1486" s="245"/>
      <c r="D1486" s="865"/>
      <c r="E1486" s="865"/>
      <c r="F1486" s="238"/>
    </row>
    <row r="1487" spans="2:6">
      <c r="B1487" s="775"/>
      <c r="C1487" s="245"/>
      <c r="D1487" s="865"/>
      <c r="E1487" s="865"/>
      <c r="F1487" s="238"/>
    </row>
    <row r="1488" spans="2:6">
      <c r="B1488" s="775"/>
      <c r="C1488" s="245"/>
      <c r="D1488" s="865"/>
      <c r="E1488" s="865"/>
      <c r="F1488" s="238"/>
    </row>
    <row r="1489" spans="2:6">
      <c r="B1489" s="775"/>
      <c r="C1489" s="245"/>
      <c r="D1489" s="865"/>
      <c r="E1489" s="865"/>
      <c r="F1489" s="238"/>
    </row>
    <row r="1490" spans="2:6">
      <c r="B1490" s="775"/>
      <c r="C1490" s="245"/>
      <c r="D1490" s="865"/>
      <c r="E1490" s="865"/>
      <c r="F1490" s="238"/>
    </row>
    <row r="1491" spans="2:6">
      <c r="B1491" s="775"/>
      <c r="C1491" s="245"/>
      <c r="D1491" s="865"/>
      <c r="E1491" s="865"/>
      <c r="F1491" s="238"/>
    </row>
    <row r="1492" spans="2:6">
      <c r="B1492" s="775"/>
      <c r="C1492" s="245"/>
      <c r="D1492" s="865"/>
      <c r="E1492" s="865"/>
      <c r="F1492" s="238"/>
    </row>
    <row r="1493" spans="2:6">
      <c r="B1493" s="775"/>
      <c r="C1493" s="245"/>
      <c r="D1493" s="865"/>
      <c r="E1493" s="865"/>
      <c r="F1493" s="238"/>
    </row>
    <row r="1494" spans="2:6">
      <c r="B1494" s="775"/>
      <c r="C1494" s="245"/>
      <c r="D1494" s="865"/>
      <c r="E1494" s="865"/>
      <c r="F1494" s="238"/>
    </row>
    <row r="1495" spans="2:6">
      <c r="B1495" s="775"/>
      <c r="C1495" s="245"/>
      <c r="D1495" s="865"/>
      <c r="E1495" s="865"/>
      <c r="F1495" s="238"/>
    </row>
    <row r="1496" spans="2:6">
      <c r="B1496" s="775"/>
      <c r="C1496" s="245"/>
      <c r="D1496" s="865"/>
      <c r="E1496" s="865"/>
      <c r="F1496" s="238"/>
    </row>
    <row r="1497" spans="2:6">
      <c r="B1497" s="775"/>
      <c r="C1497" s="245"/>
      <c r="D1497" s="865"/>
      <c r="E1497" s="865"/>
      <c r="F1497" s="238"/>
    </row>
    <row r="1498" spans="2:6">
      <c r="B1498" s="775"/>
      <c r="C1498" s="245"/>
      <c r="D1498" s="865"/>
      <c r="E1498" s="865"/>
      <c r="F1498" s="238"/>
    </row>
    <row r="1499" spans="2:6">
      <c r="B1499" s="775"/>
      <c r="C1499" s="245"/>
      <c r="D1499" s="865"/>
      <c r="E1499" s="865"/>
      <c r="F1499" s="238"/>
    </row>
    <row r="1500" spans="2:6">
      <c r="B1500" s="775"/>
      <c r="C1500" s="245"/>
      <c r="D1500" s="865"/>
      <c r="E1500" s="865"/>
      <c r="F1500" s="238"/>
    </row>
    <row r="1501" spans="2:6">
      <c r="B1501" s="775"/>
      <c r="C1501" s="245"/>
      <c r="D1501" s="865"/>
      <c r="E1501" s="865"/>
      <c r="F1501" s="238"/>
    </row>
    <row r="1502" spans="2:6">
      <c r="B1502" s="775"/>
      <c r="C1502" s="245"/>
      <c r="D1502" s="865"/>
      <c r="E1502" s="865"/>
      <c r="F1502" s="238"/>
    </row>
    <row r="1503" spans="2:6">
      <c r="B1503" s="775"/>
      <c r="C1503" s="245"/>
      <c r="D1503" s="865"/>
      <c r="E1503" s="865"/>
      <c r="F1503" s="238"/>
    </row>
    <row r="1504" spans="2:6">
      <c r="B1504" s="775"/>
      <c r="C1504" s="245"/>
      <c r="D1504" s="865"/>
      <c r="E1504" s="865"/>
      <c r="F1504" s="238"/>
    </row>
    <row r="1505" spans="2:6">
      <c r="B1505" s="775"/>
      <c r="C1505" s="245"/>
      <c r="D1505" s="865"/>
      <c r="E1505" s="865"/>
      <c r="F1505" s="238"/>
    </row>
    <row r="1506" spans="2:6">
      <c r="B1506" s="775"/>
      <c r="C1506" s="245"/>
      <c r="D1506" s="865"/>
      <c r="E1506" s="865"/>
      <c r="F1506" s="238"/>
    </row>
    <row r="1507" spans="2:6">
      <c r="B1507" s="775"/>
      <c r="C1507" s="245"/>
      <c r="D1507" s="865"/>
      <c r="E1507" s="865"/>
      <c r="F1507" s="238"/>
    </row>
    <row r="1508" spans="2:6">
      <c r="B1508" s="775"/>
      <c r="C1508" s="245"/>
      <c r="D1508" s="865"/>
      <c r="E1508" s="865"/>
      <c r="F1508" s="238"/>
    </row>
    <row r="1509" spans="2:6">
      <c r="B1509" s="775"/>
      <c r="C1509" s="245"/>
      <c r="D1509" s="865"/>
      <c r="E1509" s="865"/>
      <c r="F1509" s="238"/>
    </row>
    <row r="1510" spans="2:6">
      <c r="B1510" s="775"/>
      <c r="C1510" s="245"/>
      <c r="D1510" s="865"/>
      <c r="E1510" s="865"/>
      <c r="F1510" s="238"/>
    </row>
    <row r="1511" spans="2:6">
      <c r="B1511" s="775"/>
      <c r="C1511" s="245"/>
      <c r="D1511" s="865"/>
      <c r="E1511" s="865"/>
      <c r="F1511" s="238"/>
    </row>
    <row r="1512" spans="2:6">
      <c r="B1512" s="775"/>
      <c r="C1512" s="245"/>
      <c r="D1512" s="865"/>
      <c r="E1512" s="865"/>
      <c r="F1512" s="238"/>
    </row>
    <row r="1513" spans="2:6">
      <c r="B1513" s="775"/>
      <c r="C1513" s="245"/>
      <c r="D1513" s="865"/>
      <c r="E1513" s="865"/>
      <c r="F1513" s="238"/>
    </row>
    <row r="1514" spans="2:6">
      <c r="B1514" s="775"/>
      <c r="C1514" s="245"/>
      <c r="D1514" s="865"/>
      <c r="E1514" s="865"/>
      <c r="F1514" s="238"/>
    </row>
    <row r="1515" spans="2:6">
      <c r="B1515" s="775"/>
      <c r="C1515" s="245"/>
      <c r="D1515" s="865"/>
      <c r="E1515" s="865"/>
      <c r="F1515" s="238"/>
    </row>
    <row r="1516" spans="2:6">
      <c r="B1516" s="775"/>
      <c r="C1516" s="245"/>
      <c r="D1516" s="865"/>
      <c r="E1516" s="865"/>
      <c r="F1516" s="238"/>
    </row>
    <row r="1517" spans="2:6">
      <c r="B1517" s="775"/>
      <c r="C1517" s="245"/>
      <c r="D1517" s="865"/>
      <c r="E1517" s="865"/>
      <c r="F1517" s="238"/>
    </row>
    <row r="1518" spans="2:6">
      <c r="B1518" s="775"/>
      <c r="C1518" s="245"/>
      <c r="D1518" s="865"/>
      <c r="E1518" s="865"/>
      <c r="F1518" s="238"/>
    </row>
    <row r="1519" spans="2:6">
      <c r="B1519" s="775"/>
      <c r="C1519" s="245"/>
      <c r="D1519" s="865"/>
      <c r="E1519" s="865"/>
      <c r="F1519" s="238"/>
    </row>
    <row r="1520" spans="2:6">
      <c r="B1520" s="775"/>
      <c r="C1520" s="245"/>
      <c r="D1520" s="865"/>
      <c r="E1520" s="865"/>
      <c r="F1520" s="238"/>
    </row>
    <row r="1521" spans="2:6">
      <c r="B1521" s="775"/>
      <c r="C1521" s="245"/>
      <c r="D1521" s="865"/>
      <c r="E1521" s="865"/>
      <c r="F1521" s="238"/>
    </row>
    <row r="1522" spans="2:6">
      <c r="B1522" s="775"/>
      <c r="C1522" s="245"/>
      <c r="D1522" s="865"/>
      <c r="E1522" s="865"/>
      <c r="F1522" s="238"/>
    </row>
    <row r="1523" spans="2:6">
      <c r="B1523" s="775"/>
      <c r="C1523" s="245"/>
      <c r="D1523" s="865"/>
      <c r="E1523" s="865"/>
      <c r="F1523" s="238"/>
    </row>
    <row r="1524" spans="2:6">
      <c r="B1524" s="775"/>
      <c r="C1524" s="245"/>
      <c r="D1524" s="865"/>
      <c r="E1524" s="865"/>
      <c r="F1524" s="238"/>
    </row>
    <row r="1525" spans="2:6">
      <c r="B1525" s="775"/>
      <c r="C1525" s="245"/>
      <c r="D1525" s="865"/>
      <c r="E1525" s="865"/>
      <c r="F1525" s="238"/>
    </row>
    <row r="1526" spans="2:6">
      <c r="B1526" s="775"/>
      <c r="C1526" s="245"/>
      <c r="D1526" s="865"/>
      <c r="E1526" s="865"/>
      <c r="F1526" s="238"/>
    </row>
    <row r="1527" spans="2:6">
      <c r="B1527" s="775"/>
      <c r="C1527" s="245"/>
      <c r="D1527" s="865"/>
      <c r="E1527" s="865"/>
      <c r="F1527" s="238"/>
    </row>
    <row r="1528" spans="2:6">
      <c r="B1528" s="775"/>
      <c r="C1528" s="245"/>
      <c r="D1528" s="865"/>
      <c r="E1528" s="865"/>
      <c r="F1528" s="238"/>
    </row>
    <row r="1529" spans="2:6">
      <c r="B1529" s="775"/>
      <c r="C1529" s="245"/>
      <c r="D1529" s="865"/>
      <c r="E1529" s="865"/>
      <c r="F1529" s="238"/>
    </row>
    <row r="1530" spans="2:6">
      <c r="B1530" s="775"/>
      <c r="C1530" s="245"/>
      <c r="D1530" s="865"/>
      <c r="E1530" s="865"/>
      <c r="F1530" s="238"/>
    </row>
    <row r="1531" spans="2:6">
      <c r="B1531" s="775"/>
      <c r="C1531" s="245"/>
      <c r="D1531" s="865"/>
      <c r="E1531" s="865"/>
      <c r="F1531" s="238"/>
    </row>
    <row r="1532" spans="2:6">
      <c r="B1532" s="775"/>
      <c r="C1532" s="245"/>
      <c r="D1532" s="865"/>
      <c r="E1532" s="865"/>
      <c r="F1532" s="238"/>
    </row>
    <row r="1533" spans="2:6">
      <c r="B1533" s="775"/>
      <c r="C1533" s="245"/>
      <c r="D1533" s="865"/>
      <c r="E1533" s="865"/>
      <c r="F1533" s="238"/>
    </row>
    <row r="1534" spans="2:6">
      <c r="B1534" s="775"/>
      <c r="C1534" s="245"/>
      <c r="D1534" s="865"/>
      <c r="E1534" s="865"/>
      <c r="F1534" s="238"/>
    </row>
    <row r="1535" spans="2:6">
      <c r="B1535" s="775"/>
      <c r="C1535" s="245"/>
      <c r="D1535" s="865"/>
      <c r="E1535" s="865"/>
      <c r="F1535" s="238"/>
    </row>
    <row r="1536" spans="2:6">
      <c r="B1536" s="775"/>
      <c r="C1536" s="245"/>
      <c r="D1536" s="865"/>
      <c r="E1536" s="865"/>
      <c r="F1536" s="238"/>
    </row>
    <row r="1537" spans="2:6">
      <c r="B1537" s="775"/>
      <c r="C1537" s="245"/>
      <c r="D1537" s="865"/>
      <c r="E1537" s="865"/>
      <c r="F1537" s="238"/>
    </row>
    <row r="1538" spans="2:6">
      <c r="B1538" s="775"/>
      <c r="C1538" s="245"/>
      <c r="D1538" s="865"/>
      <c r="E1538" s="865"/>
      <c r="F1538" s="238"/>
    </row>
    <row r="1539" spans="2:6">
      <c r="B1539" s="775"/>
      <c r="C1539" s="245"/>
      <c r="D1539" s="865"/>
      <c r="E1539" s="865"/>
      <c r="F1539" s="238"/>
    </row>
    <row r="1540" spans="2:6">
      <c r="B1540" s="775"/>
      <c r="C1540" s="245"/>
      <c r="D1540" s="865"/>
      <c r="E1540" s="865"/>
      <c r="F1540" s="238"/>
    </row>
    <row r="1541" spans="2:6">
      <c r="B1541" s="775"/>
      <c r="C1541" s="245"/>
      <c r="D1541" s="865"/>
      <c r="E1541" s="865"/>
      <c r="F1541" s="238"/>
    </row>
    <row r="1542" spans="2:6">
      <c r="B1542" s="775"/>
      <c r="C1542" s="245"/>
      <c r="D1542" s="865"/>
      <c r="E1542" s="865"/>
      <c r="F1542" s="238"/>
    </row>
    <row r="1543" spans="2:6">
      <c r="B1543" s="775"/>
      <c r="C1543" s="245"/>
      <c r="D1543" s="865"/>
      <c r="E1543" s="865"/>
      <c r="F1543" s="238"/>
    </row>
    <row r="1544" spans="2:6">
      <c r="B1544" s="775"/>
      <c r="C1544" s="245"/>
      <c r="D1544" s="865"/>
      <c r="E1544" s="865"/>
      <c r="F1544" s="238"/>
    </row>
    <row r="1545" spans="2:6">
      <c r="B1545" s="775"/>
      <c r="C1545" s="245"/>
      <c r="D1545" s="865"/>
      <c r="E1545" s="865"/>
      <c r="F1545" s="238"/>
    </row>
    <row r="1546" spans="2:6">
      <c r="B1546" s="775"/>
      <c r="C1546" s="245"/>
      <c r="D1546" s="865"/>
      <c r="E1546" s="865"/>
      <c r="F1546" s="238"/>
    </row>
    <row r="1547" spans="2:6">
      <c r="B1547" s="775"/>
      <c r="C1547" s="245"/>
      <c r="D1547" s="865"/>
      <c r="E1547" s="865"/>
      <c r="F1547" s="238"/>
    </row>
    <row r="1548" spans="2:6">
      <c r="B1548" s="775"/>
      <c r="C1548" s="245"/>
      <c r="D1548" s="865"/>
      <c r="E1548" s="865"/>
      <c r="F1548" s="238"/>
    </row>
    <row r="1549" spans="2:6">
      <c r="B1549" s="775"/>
      <c r="C1549" s="245"/>
      <c r="D1549" s="865"/>
      <c r="E1549" s="865"/>
      <c r="F1549" s="238"/>
    </row>
    <row r="1550" spans="2:6">
      <c r="B1550" s="775"/>
      <c r="C1550" s="245"/>
      <c r="D1550" s="865"/>
      <c r="E1550" s="865"/>
      <c r="F1550" s="238"/>
    </row>
    <row r="1551" spans="2:6">
      <c r="B1551" s="775"/>
      <c r="C1551" s="245"/>
      <c r="D1551" s="865"/>
      <c r="E1551" s="865"/>
      <c r="F1551" s="238"/>
    </row>
    <row r="1552" spans="2:6">
      <c r="B1552" s="775"/>
      <c r="C1552" s="245"/>
      <c r="D1552" s="865"/>
      <c r="E1552" s="865"/>
      <c r="F1552" s="238"/>
    </row>
    <row r="1553" spans="2:6">
      <c r="B1553" s="775"/>
      <c r="C1553" s="245"/>
      <c r="D1553" s="865"/>
      <c r="E1553" s="865"/>
      <c r="F1553" s="238"/>
    </row>
    <row r="1554" spans="2:6">
      <c r="B1554" s="775"/>
      <c r="C1554" s="245"/>
      <c r="D1554" s="865"/>
      <c r="E1554" s="865"/>
      <c r="F1554" s="238"/>
    </row>
    <row r="1555" spans="2:6">
      <c r="B1555" s="775"/>
      <c r="C1555" s="245"/>
      <c r="D1555" s="865"/>
      <c r="E1555" s="865"/>
      <c r="F1555" s="238"/>
    </row>
    <row r="1556" spans="2:6">
      <c r="B1556" s="775"/>
      <c r="C1556" s="245"/>
      <c r="D1556" s="865"/>
      <c r="E1556" s="865"/>
      <c r="F1556" s="238"/>
    </row>
    <row r="1557" spans="2:6">
      <c r="B1557" s="775"/>
      <c r="C1557" s="245"/>
      <c r="D1557" s="865"/>
      <c r="E1557" s="865"/>
      <c r="F1557" s="238"/>
    </row>
    <row r="1558" spans="2:6">
      <c r="B1558" s="775"/>
      <c r="C1558" s="245"/>
      <c r="D1558" s="865"/>
      <c r="E1558" s="865"/>
      <c r="F1558" s="238"/>
    </row>
    <row r="1559" spans="2:6">
      <c r="B1559" s="775"/>
      <c r="C1559" s="245"/>
      <c r="D1559" s="865"/>
      <c r="E1559" s="865"/>
      <c r="F1559" s="238"/>
    </row>
    <row r="1560" spans="2:6">
      <c r="B1560" s="775"/>
      <c r="C1560" s="245"/>
      <c r="D1560" s="865"/>
      <c r="E1560" s="865"/>
      <c r="F1560" s="238"/>
    </row>
    <row r="1561" spans="2:6">
      <c r="B1561" s="775"/>
      <c r="C1561" s="245"/>
      <c r="D1561" s="865"/>
      <c r="E1561" s="865"/>
      <c r="F1561" s="238"/>
    </row>
    <row r="1562" spans="2:6">
      <c r="B1562" s="775"/>
      <c r="C1562" s="245"/>
      <c r="D1562" s="865"/>
      <c r="E1562" s="865"/>
      <c r="F1562" s="238"/>
    </row>
    <row r="1563" spans="2:6">
      <c r="B1563" s="775"/>
      <c r="C1563" s="245"/>
      <c r="D1563" s="865"/>
      <c r="E1563" s="865"/>
      <c r="F1563" s="238"/>
    </row>
    <row r="1564" spans="2:6">
      <c r="B1564" s="775"/>
      <c r="C1564" s="245"/>
      <c r="D1564" s="865"/>
      <c r="E1564" s="865"/>
      <c r="F1564" s="238"/>
    </row>
    <row r="1565" spans="2:6">
      <c r="B1565" s="775"/>
      <c r="C1565" s="245"/>
      <c r="D1565" s="865"/>
      <c r="E1565" s="865"/>
      <c r="F1565" s="238"/>
    </row>
    <row r="1566" spans="2:6">
      <c r="B1566" s="775"/>
      <c r="C1566" s="245"/>
      <c r="D1566" s="865"/>
      <c r="E1566" s="865"/>
      <c r="F1566" s="238"/>
    </row>
    <row r="1567" spans="2:6">
      <c r="B1567" s="775"/>
      <c r="C1567" s="245"/>
      <c r="D1567" s="865"/>
      <c r="E1567" s="865"/>
      <c r="F1567" s="238"/>
    </row>
    <row r="1568" spans="2:6">
      <c r="B1568" s="775"/>
      <c r="C1568" s="245"/>
      <c r="D1568" s="865"/>
      <c r="E1568" s="865"/>
      <c r="F1568" s="238"/>
    </row>
    <row r="1569" spans="2:6">
      <c r="B1569" s="775"/>
      <c r="C1569" s="245"/>
      <c r="D1569" s="865"/>
      <c r="E1569" s="865"/>
      <c r="F1569" s="238"/>
    </row>
    <row r="1570" spans="2:6">
      <c r="B1570" s="775"/>
      <c r="C1570" s="245"/>
      <c r="D1570" s="865"/>
      <c r="E1570" s="865"/>
      <c r="F1570" s="238"/>
    </row>
    <row r="1571" spans="2:6">
      <c r="B1571" s="775"/>
      <c r="C1571" s="245"/>
      <c r="D1571" s="865"/>
      <c r="E1571" s="865"/>
      <c r="F1571" s="238"/>
    </row>
    <row r="1572" spans="2:6">
      <c r="B1572" s="775"/>
      <c r="C1572" s="245"/>
      <c r="D1572" s="865"/>
      <c r="E1572" s="865"/>
      <c r="F1572" s="238"/>
    </row>
    <row r="1573" spans="2:6">
      <c r="B1573" s="775"/>
      <c r="C1573" s="245"/>
      <c r="D1573" s="865"/>
      <c r="E1573" s="865"/>
      <c r="F1573" s="238"/>
    </row>
    <row r="1574" spans="2:6">
      <c r="B1574" s="775"/>
      <c r="C1574" s="245"/>
      <c r="D1574" s="865"/>
      <c r="E1574" s="865"/>
      <c r="F1574" s="238"/>
    </row>
    <row r="1575" spans="2:6">
      <c r="B1575" s="775"/>
      <c r="C1575" s="245"/>
      <c r="D1575" s="865"/>
      <c r="E1575" s="865"/>
      <c r="F1575" s="238"/>
    </row>
    <row r="1576" spans="2:6">
      <c r="B1576" s="775"/>
      <c r="C1576" s="245"/>
      <c r="D1576" s="865"/>
      <c r="E1576" s="865"/>
      <c r="F1576" s="238"/>
    </row>
    <row r="1577" spans="2:6">
      <c r="B1577" s="775"/>
      <c r="C1577" s="245"/>
      <c r="D1577" s="865"/>
      <c r="E1577" s="865"/>
      <c r="F1577" s="238"/>
    </row>
    <row r="1578" spans="2:6">
      <c r="B1578" s="775"/>
      <c r="C1578" s="245"/>
      <c r="D1578" s="865"/>
      <c r="E1578" s="865"/>
      <c r="F1578" s="238"/>
    </row>
    <row r="1579" spans="2:6">
      <c r="B1579" s="775"/>
      <c r="C1579" s="245"/>
      <c r="D1579" s="865"/>
      <c r="E1579" s="865"/>
      <c r="F1579" s="238"/>
    </row>
    <row r="1580" spans="2:6">
      <c r="B1580" s="775"/>
      <c r="C1580" s="245"/>
      <c r="D1580" s="865"/>
      <c r="E1580" s="865"/>
      <c r="F1580" s="238"/>
    </row>
    <row r="1581" spans="2:6">
      <c r="B1581" s="775"/>
      <c r="C1581" s="245"/>
      <c r="D1581" s="865"/>
      <c r="E1581" s="865"/>
      <c r="F1581" s="238"/>
    </row>
    <row r="1582" spans="2:6">
      <c r="B1582" s="775"/>
      <c r="C1582" s="245"/>
      <c r="D1582" s="865"/>
      <c r="E1582" s="865"/>
      <c r="F1582" s="238"/>
    </row>
    <row r="1583" spans="2:6">
      <c r="B1583" s="775"/>
      <c r="C1583" s="245"/>
      <c r="D1583" s="865"/>
      <c r="E1583" s="865"/>
      <c r="F1583" s="238"/>
    </row>
    <row r="1584" spans="2:6">
      <c r="B1584" s="775"/>
      <c r="C1584" s="245"/>
      <c r="D1584" s="865"/>
      <c r="E1584" s="865"/>
      <c r="F1584" s="238"/>
    </row>
    <row r="1585" spans="2:6">
      <c r="B1585" s="775"/>
      <c r="C1585" s="245"/>
      <c r="D1585" s="865"/>
      <c r="E1585" s="865"/>
      <c r="F1585" s="238"/>
    </row>
    <row r="1586" spans="2:6">
      <c r="B1586" s="775"/>
      <c r="C1586" s="245"/>
      <c r="D1586" s="865"/>
      <c r="E1586" s="865"/>
      <c r="F1586" s="238"/>
    </row>
    <row r="1587" spans="2:6">
      <c r="B1587" s="775"/>
      <c r="C1587" s="245"/>
      <c r="D1587" s="865"/>
      <c r="E1587" s="865"/>
      <c r="F1587" s="238"/>
    </row>
    <row r="1588" spans="2:6">
      <c r="B1588" s="775"/>
      <c r="C1588" s="245"/>
      <c r="D1588" s="865"/>
      <c r="E1588" s="865"/>
      <c r="F1588" s="238"/>
    </row>
    <row r="1589" spans="2:6">
      <c r="B1589" s="775"/>
      <c r="C1589" s="245"/>
      <c r="D1589" s="865"/>
      <c r="E1589" s="865"/>
      <c r="F1589" s="238"/>
    </row>
    <row r="1590" spans="2:6">
      <c r="B1590" s="775"/>
      <c r="C1590" s="245"/>
      <c r="D1590" s="865"/>
      <c r="E1590" s="865"/>
      <c r="F1590" s="238"/>
    </row>
    <row r="1591" spans="2:6">
      <c r="B1591" s="775"/>
      <c r="C1591" s="245"/>
      <c r="D1591" s="865"/>
      <c r="E1591" s="865"/>
      <c r="F1591" s="238"/>
    </row>
    <row r="1592" spans="2:6">
      <c r="B1592" s="775"/>
      <c r="C1592" s="245"/>
      <c r="D1592" s="865"/>
      <c r="E1592" s="865"/>
      <c r="F1592" s="238"/>
    </row>
    <row r="1593" spans="2:6">
      <c r="B1593" s="775"/>
      <c r="C1593" s="245"/>
      <c r="D1593" s="865"/>
      <c r="E1593" s="865"/>
      <c r="F1593" s="238"/>
    </row>
    <row r="1594" spans="2:6">
      <c r="B1594" s="775"/>
      <c r="C1594" s="245"/>
      <c r="D1594" s="865"/>
      <c r="E1594" s="865"/>
      <c r="F1594" s="238"/>
    </row>
    <row r="1595" spans="2:6">
      <c r="B1595" s="775"/>
      <c r="C1595" s="245"/>
      <c r="D1595" s="865"/>
      <c r="E1595" s="865"/>
      <c r="F1595" s="238"/>
    </row>
    <row r="1596" spans="2:6">
      <c r="B1596" s="775"/>
      <c r="C1596" s="245"/>
      <c r="D1596" s="865"/>
      <c r="E1596" s="865"/>
      <c r="F1596" s="238"/>
    </row>
    <row r="1597" spans="2:6">
      <c r="B1597" s="775"/>
      <c r="C1597" s="245"/>
      <c r="D1597" s="865"/>
      <c r="E1597" s="865"/>
      <c r="F1597" s="238"/>
    </row>
    <row r="1598" spans="2:6">
      <c r="B1598" s="775"/>
      <c r="C1598" s="245"/>
      <c r="D1598" s="865"/>
      <c r="E1598" s="865"/>
      <c r="F1598" s="238"/>
    </row>
    <row r="1599" spans="2:6">
      <c r="B1599" s="775"/>
      <c r="C1599" s="245"/>
      <c r="D1599" s="865"/>
      <c r="E1599" s="865"/>
      <c r="F1599" s="238"/>
    </row>
    <row r="1600" spans="2:6">
      <c r="B1600" s="775"/>
      <c r="C1600" s="245"/>
      <c r="D1600" s="865"/>
      <c r="E1600" s="865"/>
      <c r="F1600" s="238"/>
    </row>
    <row r="1601" spans="2:6">
      <c r="B1601" s="775"/>
      <c r="C1601" s="245"/>
      <c r="D1601" s="865"/>
      <c r="E1601" s="865"/>
      <c r="F1601" s="238"/>
    </row>
    <row r="1602" spans="2:6">
      <c r="B1602" s="775"/>
      <c r="C1602" s="245"/>
      <c r="D1602" s="865"/>
      <c r="E1602" s="865"/>
      <c r="F1602" s="238"/>
    </row>
    <row r="1603" spans="2:6">
      <c r="B1603" s="775"/>
      <c r="C1603" s="245"/>
      <c r="D1603" s="865"/>
      <c r="E1603" s="865"/>
      <c r="F1603" s="238"/>
    </row>
    <row r="1604" spans="2:6">
      <c r="B1604" s="775"/>
      <c r="C1604" s="245"/>
      <c r="D1604" s="865"/>
      <c r="E1604" s="865"/>
      <c r="F1604" s="238"/>
    </row>
    <row r="1605" spans="2:6">
      <c r="B1605" s="775"/>
      <c r="C1605" s="245"/>
      <c r="D1605" s="865"/>
      <c r="E1605" s="865"/>
      <c r="F1605" s="238"/>
    </row>
    <row r="1606" spans="2:6">
      <c r="B1606" s="775"/>
      <c r="C1606" s="245"/>
      <c r="D1606" s="865"/>
      <c r="E1606" s="865"/>
      <c r="F1606" s="238"/>
    </row>
    <row r="1607" spans="2:6">
      <c r="B1607" s="775"/>
      <c r="C1607" s="245"/>
      <c r="D1607" s="865"/>
      <c r="E1607" s="865"/>
      <c r="F1607" s="238"/>
    </row>
    <row r="1608" spans="2:6">
      <c r="B1608" s="775"/>
      <c r="C1608" s="245"/>
      <c r="D1608" s="865"/>
      <c r="E1608" s="865"/>
      <c r="F1608" s="238"/>
    </row>
    <row r="1609" spans="2:6">
      <c r="B1609" s="775"/>
      <c r="C1609" s="245"/>
      <c r="D1609" s="865"/>
      <c r="E1609" s="865"/>
      <c r="F1609" s="238"/>
    </row>
    <row r="1610" spans="2:6">
      <c r="B1610" s="775"/>
      <c r="C1610" s="245"/>
      <c r="D1610" s="865"/>
      <c r="E1610" s="865"/>
      <c r="F1610" s="238"/>
    </row>
    <row r="1611" spans="2:6">
      <c r="B1611" s="775"/>
      <c r="C1611" s="245"/>
      <c r="D1611" s="865"/>
      <c r="E1611" s="865"/>
      <c r="F1611" s="238"/>
    </row>
    <row r="1612" spans="2:6">
      <c r="B1612" s="775"/>
      <c r="C1612" s="245"/>
      <c r="D1612" s="865"/>
      <c r="E1612" s="865"/>
      <c r="F1612" s="238"/>
    </row>
    <row r="1613" spans="2:6">
      <c r="B1613" s="775"/>
      <c r="C1613" s="245"/>
      <c r="D1613" s="865"/>
      <c r="E1613" s="865"/>
      <c r="F1613" s="238"/>
    </row>
    <row r="1614" spans="2:6">
      <c r="B1614" s="775"/>
      <c r="C1614" s="245"/>
      <c r="D1614" s="865"/>
      <c r="E1614" s="865"/>
      <c r="F1614" s="238"/>
    </row>
    <row r="1615" spans="2:6">
      <c r="B1615" s="775"/>
      <c r="C1615" s="245"/>
      <c r="D1615" s="865"/>
      <c r="E1615" s="865"/>
      <c r="F1615" s="238"/>
    </row>
    <row r="1616" spans="2:6">
      <c r="B1616" s="775"/>
      <c r="C1616" s="245"/>
      <c r="D1616" s="865"/>
      <c r="E1616" s="865"/>
      <c r="F1616" s="238"/>
    </row>
    <row r="1617" spans="2:6">
      <c r="B1617" s="775"/>
      <c r="C1617" s="245"/>
      <c r="D1617" s="865"/>
      <c r="E1617" s="865"/>
      <c r="F1617" s="238"/>
    </row>
    <row r="1618" spans="2:6">
      <c r="B1618" s="775"/>
      <c r="C1618" s="245"/>
      <c r="D1618" s="865"/>
      <c r="E1618" s="865"/>
      <c r="F1618" s="238"/>
    </row>
    <row r="1619" spans="2:6">
      <c r="B1619" s="775"/>
      <c r="C1619" s="245"/>
      <c r="D1619" s="865"/>
      <c r="E1619" s="865"/>
      <c r="F1619" s="238"/>
    </row>
    <row r="1620" spans="2:6">
      <c r="B1620" s="775"/>
      <c r="C1620" s="245"/>
      <c r="D1620" s="865"/>
      <c r="E1620" s="865"/>
      <c r="F1620" s="238"/>
    </row>
    <row r="1621" spans="2:6">
      <c r="B1621" s="775"/>
      <c r="C1621" s="245"/>
      <c r="D1621" s="865"/>
      <c r="E1621" s="865"/>
      <c r="F1621" s="238"/>
    </row>
    <row r="1622" spans="2:6">
      <c r="B1622" s="775"/>
      <c r="C1622" s="245"/>
      <c r="D1622" s="865"/>
      <c r="E1622" s="865"/>
      <c r="F1622" s="238"/>
    </row>
    <row r="1623" spans="2:6">
      <c r="B1623" s="775"/>
      <c r="C1623" s="245"/>
      <c r="D1623" s="865"/>
      <c r="E1623" s="865"/>
      <c r="F1623" s="238"/>
    </row>
    <row r="1624" spans="2:6">
      <c r="B1624" s="775"/>
      <c r="C1624" s="245"/>
      <c r="D1624" s="865"/>
      <c r="E1624" s="865"/>
      <c r="F1624" s="238"/>
    </row>
    <row r="1625" spans="2:6">
      <c r="B1625" s="775"/>
      <c r="C1625" s="245"/>
      <c r="D1625" s="865"/>
      <c r="E1625" s="865"/>
      <c r="F1625" s="238"/>
    </row>
    <row r="1626" spans="2:6">
      <c r="B1626" s="775"/>
      <c r="C1626" s="245"/>
      <c r="D1626" s="865"/>
      <c r="E1626" s="865"/>
      <c r="F1626" s="238"/>
    </row>
    <row r="1627" spans="2:6">
      <c r="B1627" s="775"/>
      <c r="C1627" s="245"/>
      <c r="D1627" s="865"/>
      <c r="E1627" s="865"/>
      <c r="F1627" s="238"/>
    </row>
    <row r="1628" spans="2:6">
      <c r="B1628" s="775"/>
      <c r="C1628" s="245"/>
      <c r="D1628" s="865"/>
      <c r="E1628" s="865"/>
      <c r="F1628" s="238"/>
    </row>
    <row r="1629" spans="2:6">
      <c r="B1629" s="775"/>
      <c r="C1629" s="245"/>
      <c r="D1629" s="865"/>
      <c r="E1629" s="865"/>
      <c r="F1629" s="238"/>
    </row>
    <row r="1630" spans="2:6">
      <c r="B1630" s="775"/>
      <c r="C1630" s="245"/>
      <c r="D1630" s="865"/>
      <c r="E1630" s="865"/>
      <c r="F1630" s="238"/>
    </row>
    <row r="1631" spans="2:6">
      <c r="B1631" s="775"/>
      <c r="C1631" s="245"/>
      <c r="D1631" s="865"/>
      <c r="E1631" s="865"/>
      <c r="F1631" s="238"/>
    </row>
    <row r="1632" spans="2:6">
      <c r="B1632" s="775"/>
      <c r="C1632" s="245"/>
      <c r="D1632" s="865"/>
      <c r="E1632" s="865"/>
      <c r="F1632" s="238"/>
    </row>
    <row r="1633" spans="2:6">
      <c r="B1633" s="775"/>
      <c r="C1633" s="245"/>
      <c r="D1633" s="865"/>
      <c r="E1633" s="865"/>
      <c r="F1633" s="238"/>
    </row>
    <row r="1634" spans="2:6">
      <c r="B1634" s="775"/>
      <c r="C1634" s="245"/>
      <c r="D1634" s="865"/>
      <c r="E1634" s="865"/>
      <c r="F1634" s="238"/>
    </row>
    <row r="1635" spans="2:6">
      <c r="B1635" s="775"/>
      <c r="C1635" s="245"/>
      <c r="D1635" s="865"/>
      <c r="E1635" s="865"/>
      <c r="F1635" s="238"/>
    </row>
    <row r="1636" spans="2:6">
      <c r="B1636" s="775"/>
      <c r="C1636" s="245"/>
      <c r="D1636" s="865"/>
      <c r="E1636" s="865"/>
      <c r="F1636" s="238"/>
    </row>
    <row r="1637" spans="2:6">
      <c r="B1637" s="775"/>
      <c r="C1637" s="245"/>
      <c r="D1637" s="865"/>
      <c r="E1637" s="865"/>
      <c r="F1637" s="238"/>
    </row>
    <row r="1638" spans="2:6">
      <c r="B1638" s="775"/>
      <c r="C1638" s="245"/>
      <c r="D1638" s="865"/>
      <c r="E1638" s="865"/>
      <c r="F1638" s="238"/>
    </row>
    <row r="1639" spans="2:6">
      <c r="B1639" s="775"/>
      <c r="C1639" s="245"/>
      <c r="D1639" s="865"/>
      <c r="E1639" s="865"/>
      <c r="F1639" s="238"/>
    </row>
    <row r="1640" spans="2:6">
      <c r="B1640" s="775"/>
      <c r="C1640" s="245"/>
      <c r="D1640" s="865"/>
      <c r="E1640" s="865"/>
      <c r="F1640" s="238"/>
    </row>
    <row r="1641" spans="2:6">
      <c r="B1641" s="775"/>
      <c r="C1641" s="245"/>
      <c r="D1641" s="865"/>
      <c r="E1641" s="865"/>
      <c r="F1641" s="238"/>
    </row>
    <row r="1642" spans="2:6">
      <c r="B1642" s="775"/>
      <c r="C1642" s="245"/>
      <c r="D1642" s="865"/>
      <c r="E1642" s="865"/>
      <c r="F1642" s="238"/>
    </row>
    <row r="1643" spans="2:6">
      <c r="B1643" s="775"/>
      <c r="C1643" s="245"/>
      <c r="D1643" s="865"/>
      <c r="E1643" s="865"/>
      <c r="F1643" s="238"/>
    </row>
    <row r="1644" spans="2:6">
      <c r="B1644" s="775"/>
      <c r="C1644" s="245"/>
      <c r="D1644" s="865"/>
      <c r="E1644" s="865"/>
      <c r="F1644" s="238"/>
    </row>
    <row r="1645" spans="2:6">
      <c r="B1645" s="775"/>
      <c r="C1645" s="245"/>
      <c r="D1645" s="865"/>
      <c r="E1645" s="865"/>
      <c r="F1645" s="238"/>
    </row>
    <row r="1646" spans="2:6">
      <c r="B1646" s="775"/>
      <c r="C1646" s="245"/>
      <c r="D1646" s="865"/>
      <c r="E1646" s="865"/>
      <c r="F1646" s="238"/>
    </row>
    <row r="1647" spans="2:6">
      <c r="B1647" s="775"/>
      <c r="C1647" s="245"/>
      <c r="D1647" s="865"/>
      <c r="E1647" s="865"/>
      <c r="F1647" s="238"/>
    </row>
    <row r="1648" spans="2:6">
      <c r="B1648" s="775"/>
      <c r="C1648" s="245"/>
      <c r="D1648" s="865"/>
      <c r="E1648" s="865"/>
      <c r="F1648" s="238"/>
    </row>
    <row r="1649" spans="2:6">
      <c r="B1649" s="775"/>
      <c r="C1649" s="245"/>
      <c r="D1649" s="865"/>
      <c r="E1649" s="865"/>
      <c r="F1649" s="238"/>
    </row>
    <row r="1650" spans="2:6">
      <c r="B1650" s="775"/>
      <c r="C1650" s="245"/>
      <c r="D1650" s="865"/>
      <c r="E1650" s="865"/>
      <c r="F1650" s="238"/>
    </row>
    <row r="1651" spans="2:6">
      <c r="B1651" s="775"/>
      <c r="C1651" s="245"/>
      <c r="D1651" s="865"/>
      <c r="E1651" s="865"/>
      <c r="F1651" s="238"/>
    </row>
    <row r="1652" spans="2:6">
      <c r="B1652" s="775"/>
      <c r="C1652" s="245"/>
      <c r="D1652" s="865"/>
      <c r="E1652" s="865"/>
      <c r="F1652" s="238"/>
    </row>
    <row r="1653" spans="2:6">
      <c r="B1653" s="775"/>
      <c r="C1653" s="245"/>
      <c r="D1653" s="865"/>
      <c r="E1653" s="865"/>
      <c r="F1653" s="238"/>
    </row>
    <row r="1654" spans="2:6">
      <c r="B1654" s="775"/>
      <c r="C1654" s="245"/>
      <c r="D1654" s="865"/>
      <c r="E1654" s="865"/>
      <c r="F1654" s="238"/>
    </row>
    <row r="1655" spans="2:6">
      <c r="B1655" s="775"/>
      <c r="C1655" s="245"/>
      <c r="D1655" s="865"/>
      <c r="E1655" s="865"/>
      <c r="F1655" s="238"/>
    </row>
    <row r="1656" spans="2:6">
      <c r="B1656" s="775"/>
      <c r="C1656" s="245"/>
      <c r="D1656" s="865"/>
      <c r="E1656" s="865"/>
      <c r="F1656" s="238"/>
    </row>
    <row r="1657" spans="2:6">
      <c r="B1657" s="775"/>
      <c r="C1657" s="245"/>
      <c r="D1657" s="865"/>
      <c r="E1657" s="865"/>
      <c r="F1657" s="238"/>
    </row>
    <row r="1658" spans="2:6">
      <c r="B1658" s="775"/>
      <c r="C1658" s="245"/>
      <c r="D1658" s="865"/>
      <c r="E1658" s="865"/>
      <c r="F1658" s="238"/>
    </row>
    <row r="1659" spans="2:6">
      <c r="B1659" s="775"/>
      <c r="C1659" s="245"/>
      <c r="D1659" s="865"/>
      <c r="E1659" s="865"/>
      <c r="F1659" s="238"/>
    </row>
    <row r="1660" spans="2:6">
      <c r="B1660" s="775"/>
      <c r="C1660" s="245"/>
      <c r="D1660" s="865"/>
      <c r="E1660" s="865"/>
      <c r="F1660" s="238"/>
    </row>
    <row r="1661" spans="2:6">
      <c r="B1661" s="775"/>
      <c r="C1661" s="245"/>
      <c r="D1661" s="865"/>
      <c r="E1661" s="865"/>
      <c r="F1661" s="238"/>
    </row>
    <row r="1662" spans="2:6">
      <c r="B1662" s="775"/>
      <c r="C1662" s="245"/>
      <c r="D1662" s="865"/>
      <c r="E1662" s="865"/>
      <c r="F1662" s="238"/>
    </row>
    <row r="1663" spans="2:6">
      <c r="B1663" s="775"/>
      <c r="C1663" s="245"/>
      <c r="D1663" s="865"/>
      <c r="E1663" s="865"/>
      <c r="F1663" s="238"/>
    </row>
    <row r="1664" spans="2:6">
      <c r="B1664" s="775"/>
      <c r="C1664" s="245"/>
      <c r="D1664" s="865"/>
      <c r="E1664" s="865"/>
      <c r="F1664" s="238"/>
    </row>
    <row r="1665" spans="2:6">
      <c r="B1665" s="775"/>
      <c r="C1665" s="245"/>
      <c r="D1665" s="865"/>
      <c r="E1665" s="865"/>
      <c r="F1665" s="238"/>
    </row>
    <row r="1666" spans="2:6">
      <c r="B1666" s="775"/>
      <c r="C1666" s="245"/>
      <c r="D1666" s="865"/>
      <c r="E1666" s="865"/>
      <c r="F1666" s="238"/>
    </row>
    <row r="1667" spans="2:6">
      <c r="B1667" s="775"/>
      <c r="C1667" s="245"/>
      <c r="D1667" s="865"/>
      <c r="E1667" s="865"/>
      <c r="F1667" s="238"/>
    </row>
    <row r="1668" spans="2:6">
      <c r="B1668" s="775"/>
      <c r="C1668" s="245"/>
      <c r="D1668" s="865"/>
      <c r="E1668" s="865"/>
      <c r="F1668" s="238"/>
    </row>
    <row r="1669" spans="2:6">
      <c r="B1669" s="775"/>
      <c r="C1669" s="245"/>
      <c r="D1669" s="865"/>
      <c r="E1669" s="865"/>
      <c r="F1669" s="238"/>
    </row>
    <row r="1670" spans="2:6">
      <c r="B1670" s="775"/>
      <c r="C1670" s="245"/>
      <c r="D1670" s="865"/>
      <c r="E1670" s="865"/>
      <c r="F1670" s="238"/>
    </row>
    <row r="1671" spans="2:6">
      <c r="B1671" s="775"/>
      <c r="C1671" s="245"/>
      <c r="D1671" s="865"/>
      <c r="E1671" s="865"/>
      <c r="F1671" s="238"/>
    </row>
    <row r="1672" spans="2:6">
      <c r="B1672" s="775"/>
      <c r="C1672" s="245"/>
      <c r="D1672" s="865"/>
      <c r="E1672" s="865"/>
      <c r="F1672" s="238"/>
    </row>
    <row r="1673" spans="2:6">
      <c r="B1673" s="775"/>
      <c r="C1673" s="245"/>
      <c r="D1673" s="865"/>
      <c r="E1673" s="865"/>
      <c r="F1673" s="238"/>
    </row>
    <row r="1674" spans="2:6">
      <c r="B1674" s="775"/>
      <c r="C1674" s="245"/>
      <c r="D1674" s="865"/>
      <c r="E1674" s="865"/>
      <c r="F1674" s="238"/>
    </row>
    <row r="1675" spans="2:6">
      <c r="B1675" s="775"/>
      <c r="C1675" s="245"/>
      <c r="D1675" s="865"/>
      <c r="E1675" s="865"/>
      <c r="F1675" s="238"/>
    </row>
    <row r="1676" spans="2:6">
      <c r="B1676" s="775"/>
      <c r="C1676" s="245"/>
      <c r="D1676" s="865"/>
      <c r="E1676" s="865"/>
      <c r="F1676" s="238"/>
    </row>
    <row r="1677" spans="2:6">
      <c r="B1677" s="775"/>
      <c r="C1677" s="245"/>
      <c r="D1677" s="865"/>
      <c r="E1677" s="865"/>
      <c r="F1677" s="238"/>
    </row>
    <row r="1678" spans="2:6">
      <c r="B1678" s="775"/>
      <c r="C1678" s="245"/>
      <c r="D1678" s="865"/>
      <c r="E1678" s="865"/>
      <c r="F1678" s="238"/>
    </row>
    <row r="1679" spans="2:6">
      <c r="B1679" s="775"/>
      <c r="C1679" s="245"/>
      <c r="D1679" s="865"/>
      <c r="E1679" s="865"/>
      <c r="F1679" s="238"/>
    </row>
    <row r="1680" spans="2:6">
      <c r="B1680" s="775"/>
      <c r="C1680" s="245"/>
      <c r="D1680" s="865"/>
      <c r="E1680" s="865"/>
      <c r="F1680" s="238"/>
    </row>
    <row r="1681" spans="2:6">
      <c r="B1681" s="775"/>
      <c r="C1681" s="245"/>
      <c r="D1681" s="865"/>
      <c r="E1681" s="865"/>
      <c r="F1681" s="238"/>
    </row>
    <row r="1682" spans="2:6">
      <c r="B1682" s="775"/>
      <c r="C1682" s="245"/>
      <c r="D1682" s="865"/>
      <c r="E1682" s="865"/>
      <c r="F1682" s="238"/>
    </row>
    <row r="1683" spans="2:6">
      <c r="B1683" s="775"/>
      <c r="C1683" s="245"/>
      <c r="D1683" s="865"/>
      <c r="E1683" s="865"/>
      <c r="F1683" s="238"/>
    </row>
    <row r="1684" spans="2:6">
      <c r="B1684" s="775"/>
      <c r="C1684" s="245"/>
      <c r="D1684" s="865"/>
      <c r="E1684" s="865"/>
      <c r="F1684" s="238"/>
    </row>
    <row r="1685" spans="2:6">
      <c r="B1685" s="775"/>
      <c r="C1685" s="245"/>
      <c r="D1685" s="865"/>
      <c r="E1685" s="865"/>
      <c r="F1685" s="238"/>
    </row>
    <row r="1686" spans="2:6">
      <c r="B1686" s="775"/>
      <c r="C1686" s="245"/>
      <c r="D1686" s="865"/>
      <c r="E1686" s="865"/>
      <c r="F1686" s="238"/>
    </row>
    <row r="1687" spans="2:6">
      <c r="B1687" s="775"/>
      <c r="C1687" s="245"/>
      <c r="D1687" s="865"/>
      <c r="E1687" s="865"/>
      <c r="F1687" s="238"/>
    </row>
    <row r="1688" spans="2:6">
      <c r="B1688" s="775"/>
      <c r="C1688" s="245"/>
      <c r="D1688" s="865"/>
      <c r="E1688" s="865"/>
      <c r="F1688" s="238"/>
    </row>
    <row r="1689" spans="2:6">
      <c r="B1689" s="775"/>
      <c r="C1689" s="245"/>
      <c r="D1689" s="865"/>
      <c r="E1689" s="865"/>
      <c r="F1689" s="238"/>
    </row>
    <row r="1690" spans="2:6">
      <c r="B1690" s="775"/>
      <c r="C1690" s="245"/>
      <c r="D1690" s="865"/>
      <c r="E1690" s="865"/>
      <c r="F1690" s="238"/>
    </row>
    <row r="1691" spans="2:6">
      <c r="B1691" s="775"/>
      <c r="C1691" s="245"/>
      <c r="D1691" s="865"/>
      <c r="E1691" s="865"/>
      <c r="F1691" s="238"/>
    </row>
    <row r="1692" spans="2:6">
      <c r="B1692" s="775"/>
      <c r="C1692" s="245"/>
      <c r="D1692" s="865"/>
      <c r="E1692" s="865"/>
      <c r="F1692" s="238"/>
    </row>
    <row r="1693" spans="2:6">
      <c r="B1693" s="775"/>
      <c r="C1693" s="245"/>
      <c r="D1693" s="865"/>
      <c r="E1693" s="865"/>
      <c r="F1693" s="238"/>
    </row>
    <row r="1694" spans="2:6">
      <c r="B1694" s="775"/>
      <c r="C1694" s="245"/>
      <c r="D1694" s="865"/>
      <c r="E1694" s="865"/>
      <c r="F1694" s="238"/>
    </row>
    <row r="1695" spans="2:6">
      <c r="B1695" s="775"/>
      <c r="C1695" s="245"/>
      <c r="D1695" s="865"/>
      <c r="E1695" s="865"/>
      <c r="F1695" s="238"/>
    </row>
    <row r="1696" spans="2:6">
      <c r="B1696" s="775"/>
      <c r="C1696" s="245"/>
      <c r="D1696" s="865"/>
      <c r="E1696" s="865"/>
      <c r="F1696" s="238"/>
    </row>
    <row r="1697" spans="2:6">
      <c r="B1697" s="775"/>
      <c r="C1697" s="245"/>
      <c r="D1697" s="865"/>
      <c r="E1697" s="865"/>
      <c r="F1697" s="238"/>
    </row>
    <row r="1698" spans="2:6">
      <c r="B1698" s="775"/>
      <c r="C1698" s="245"/>
      <c r="D1698" s="865"/>
      <c r="E1698" s="865"/>
      <c r="F1698" s="238"/>
    </row>
    <row r="1699" spans="2:6">
      <c r="B1699" s="775"/>
      <c r="C1699" s="245"/>
      <c r="D1699" s="865"/>
      <c r="E1699" s="865"/>
      <c r="F1699" s="238"/>
    </row>
    <row r="1700" spans="2:6">
      <c r="B1700" s="775"/>
      <c r="C1700" s="245"/>
      <c r="D1700" s="865"/>
      <c r="E1700" s="865"/>
      <c r="F1700" s="238"/>
    </row>
    <row r="1701" spans="2:6">
      <c r="B1701" s="775"/>
      <c r="C1701" s="245"/>
      <c r="D1701" s="865"/>
      <c r="E1701" s="865"/>
      <c r="F1701" s="238"/>
    </row>
    <row r="1702" spans="2:6">
      <c r="B1702" s="775"/>
      <c r="C1702" s="245"/>
      <c r="D1702" s="865"/>
      <c r="E1702" s="865"/>
      <c r="F1702" s="238"/>
    </row>
    <row r="1703" spans="2:6">
      <c r="B1703" s="775"/>
      <c r="C1703" s="245"/>
      <c r="D1703" s="865"/>
      <c r="E1703" s="865"/>
      <c r="F1703" s="238"/>
    </row>
    <row r="1704" spans="2:6">
      <c r="B1704" s="775"/>
      <c r="C1704" s="245"/>
      <c r="D1704" s="865"/>
      <c r="E1704" s="865"/>
      <c r="F1704" s="238"/>
    </row>
    <row r="1705" spans="2:6">
      <c r="B1705" s="775"/>
      <c r="C1705" s="245"/>
      <c r="D1705" s="865"/>
      <c r="E1705" s="865"/>
      <c r="F1705" s="238"/>
    </row>
    <row r="1706" spans="2:6">
      <c r="B1706" s="775"/>
      <c r="C1706" s="245"/>
      <c r="D1706" s="865"/>
      <c r="E1706" s="865"/>
      <c r="F1706" s="238"/>
    </row>
    <row r="1707" spans="2:6">
      <c r="B1707" s="775"/>
      <c r="C1707" s="245"/>
      <c r="D1707" s="865"/>
      <c r="E1707" s="865"/>
      <c r="F1707" s="238"/>
    </row>
    <row r="1708" spans="2:6">
      <c r="B1708" s="775"/>
      <c r="C1708" s="245"/>
      <c r="D1708" s="865"/>
      <c r="E1708" s="865"/>
      <c r="F1708" s="238"/>
    </row>
    <row r="1709" spans="2:6">
      <c r="B1709" s="775"/>
      <c r="C1709" s="245"/>
      <c r="D1709" s="865"/>
      <c r="E1709" s="865"/>
      <c r="F1709" s="238"/>
    </row>
    <row r="1710" spans="2:6">
      <c r="B1710" s="775"/>
      <c r="C1710" s="245"/>
      <c r="D1710" s="865"/>
      <c r="E1710" s="865"/>
      <c r="F1710" s="238"/>
    </row>
    <row r="1711" spans="2:6">
      <c r="B1711" s="775"/>
      <c r="C1711" s="245"/>
      <c r="D1711" s="865"/>
      <c r="E1711" s="865"/>
      <c r="F1711" s="238"/>
    </row>
    <row r="1712" spans="2:6">
      <c r="B1712" s="775"/>
      <c r="C1712" s="245"/>
      <c r="D1712" s="865"/>
      <c r="E1712" s="865"/>
      <c r="F1712" s="238"/>
    </row>
    <row r="1713" spans="2:6">
      <c r="B1713" s="775"/>
      <c r="C1713" s="245"/>
      <c r="D1713" s="865"/>
      <c r="E1713" s="865"/>
      <c r="F1713" s="238"/>
    </row>
    <row r="1714" spans="2:6">
      <c r="B1714" s="775"/>
      <c r="C1714" s="245"/>
      <c r="D1714" s="865"/>
      <c r="E1714" s="865"/>
      <c r="F1714" s="238"/>
    </row>
    <row r="1715" spans="2:6">
      <c r="B1715" s="775"/>
      <c r="C1715" s="245"/>
      <c r="D1715" s="865"/>
      <c r="E1715" s="865"/>
      <c r="F1715" s="238"/>
    </row>
    <row r="1716" spans="2:6">
      <c r="B1716" s="775"/>
      <c r="C1716" s="245"/>
      <c r="D1716" s="865"/>
      <c r="E1716" s="865"/>
      <c r="F1716" s="238"/>
    </row>
    <row r="1717" spans="2:6">
      <c r="B1717" s="775"/>
      <c r="C1717" s="245"/>
      <c r="D1717" s="865"/>
      <c r="E1717" s="865"/>
      <c r="F1717" s="238"/>
    </row>
    <row r="1718" spans="2:6">
      <c r="B1718" s="775"/>
      <c r="C1718" s="245"/>
      <c r="D1718" s="865"/>
      <c r="E1718" s="865"/>
      <c r="F1718" s="238"/>
    </row>
    <row r="1719" spans="2:6">
      <c r="B1719" s="775"/>
      <c r="C1719" s="245"/>
      <c r="D1719" s="865"/>
      <c r="E1719" s="865"/>
      <c r="F1719" s="238"/>
    </row>
    <row r="1720" spans="2:6">
      <c r="B1720" s="775"/>
      <c r="C1720" s="245"/>
      <c r="D1720" s="865"/>
      <c r="E1720" s="865"/>
      <c r="F1720" s="238"/>
    </row>
    <row r="1721" spans="2:6">
      <c r="B1721" s="775"/>
      <c r="C1721" s="245"/>
      <c r="D1721" s="865"/>
      <c r="E1721" s="865"/>
      <c r="F1721" s="238"/>
    </row>
    <row r="1722" spans="2:6">
      <c r="B1722" s="775"/>
      <c r="C1722" s="245"/>
      <c r="D1722" s="865"/>
      <c r="E1722" s="865"/>
      <c r="F1722" s="238"/>
    </row>
    <row r="1723" spans="2:6">
      <c r="B1723" s="775"/>
      <c r="C1723" s="245"/>
      <c r="D1723" s="865"/>
      <c r="E1723" s="865"/>
      <c r="F1723" s="238"/>
    </row>
    <row r="1724" spans="2:6">
      <c r="B1724" s="775"/>
      <c r="C1724" s="245"/>
      <c r="D1724" s="865"/>
      <c r="E1724" s="865"/>
      <c r="F1724" s="238"/>
    </row>
    <row r="1725" spans="2:6">
      <c r="B1725" s="775"/>
      <c r="C1725" s="245"/>
      <c r="D1725" s="865"/>
      <c r="E1725" s="865"/>
      <c r="F1725" s="238"/>
    </row>
    <row r="1726" spans="2:6">
      <c r="B1726" s="775"/>
      <c r="C1726" s="245"/>
      <c r="D1726" s="865"/>
      <c r="E1726" s="865"/>
      <c r="F1726" s="238"/>
    </row>
    <row r="1727" spans="2:6">
      <c r="B1727" s="775"/>
      <c r="C1727" s="245"/>
      <c r="D1727" s="865"/>
      <c r="E1727" s="865"/>
      <c r="F1727" s="238"/>
    </row>
    <row r="1728" spans="2:6">
      <c r="B1728" s="775"/>
      <c r="C1728" s="245"/>
      <c r="D1728" s="865"/>
      <c r="E1728" s="865"/>
      <c r="F1728" s="238"/>
    </row>
    <row r="1729" spans="2:6">
      <c r="B1729" s="775"/>
      <c r="C1729" s="245"/>
      <c r="D1729" s="865"/>
      <c r="E1729" s="865"/>
      <c r="F1729" s="238"/>
    </row>
    <row r="1730" spans="2:6">
      <c r="B1730" s="775"/>
      <c r="C1730" s="245"/>
      <c r="D1730" s="865"/>
      <c r="E1730" s="865"/>
      <c r="F1730" s="238"/>
    </row>
    <row r="1731" spans="2:6">
      <c r="B1731" s="775"/>
      <c r="C1731" s="245"/>
      <c r="D1731" s="865"/>
      <c r="E1731" s="865"/>
      <c r="F1731" s="238"/>
    </row>
    <row r="1732" spans="2:6">
      <c r="B1732" s="775"/>
      <c r="C1732" s="245"/>
      <c r="D1732" s="865"/>
      <c r="E1732" s="865"/>
      <c r="F1732" s="238"/>
    </row>
    <row r="1733" spans="2:6">
      <c r="B1733" s="775"/>
      <c r="C1733" s="245"/>
      <c r="D1733" s="865"/>
      <c r="E1733" s="865"/>
      <c r="F1733" s="238"/>
    </row>
    <row r="1734" spans="2:6">
      <c r="B1734" s="775"/>
      <c r="C1734" s="245"/>
      <c r="D1734" s="865"/>
      <c r="E1734" s="865"/>
      <c r="F1734" s="238"/>
    </row>
    <row r="1735" spans="2:6">
      <c r="B1735" s="775"/>
      <c r="C1735" s="245"/>
      <c r="D1735" s="865"/>
      <c r="E1735" s="865"/>
      <c r="F1735" s="238"/>
    </row>
    <row r="1736" spans="2:6">
      <c r="B1736" s="775"/>
      <c r="C1736" s="245"/>
      <c r="D1736" s="865"/>
      <c r="E1736" s="865"/>
      <c r="F1736" s="238"/>
    </row>
    <row r="1737" spans="2:6">
      <c r="B1737" s="775"/>
      <c r="C1737" s="245"/>
      <c r="D1737" s="865"/>
      <c r="E1737" s="865"/>
      <c r="F1737" s="238"/>
    </row>
    <row r="1738" spans="2:6">
      <c r="B1738" s="775"/>
      <c r="C1738" s="245"/>
      <c r="D1738" s="865"/>
      <c r="E1738" s="865"/>
      <c r="F1738" s="238"/>
    </row>
    <row r="1739" spans="2:6">
      <c r="B1739" s="775"/>
      <c r="C1739" s="245"/>
      <c r="D1739" s="865"/>
      <c r="E1739" s="865"/>
      <c r="F1739" s="238"/>
    </row>
    <row r="1740" spans="2:6">
      <c r="B1740" s="775"/>
      <c r="C1740" s="245"/>
      <c r="D1740" s="865"/>
      <c r="E1740" s="865"/>
      <c r="F1740" s="238"/>
    </row>
    <row r="1741" spans="2:6">
      <c r="B1741" s="775"/>
      <c r="C1741" s="245"/>
      <c r="D1741" s="865"/>
      <c r="E1741" s="865"/>
      <c r="F1741" s="238"/>
    </row>
    <row r="1742" spans="2:6">
      <c r="B1742" s="775"/>
      <c r="C1742" s="245"/>
      <c r="D1742" s="865"/>
      <c r="E1742" s="865"/>
      <c r="F1742" s="238"/>
    </row>
    <row r="1743" spans="2:6">
      <c r="B1743" s="775"/>
      <c r="C1743" s="245"/>
      <c r="D1743" s="865"/>
      <c r="E1743" s="865"/>
      <c r="F1743" s="238"/>
    </row>
    <row r="1744" spans="2:6">
      <c r="B1744" s="775"/>
      <c r="C1744" s="245"/>
      <c r="D1744" s="865"/>
      <c r="E1744" s="865"/>
      <c r="F1744" s="238"/>
    </row>
    <row r="1745" spans="2:6">
      <c r="B1745" s="775"/>
      <c r="C1745" s="245"/>
      <c r="D1745" s="865"/>
      <c r="E1745" s="865"/>
      <c r="F1745" s="238"/>
    </row>
    <row r="1746" spans="2:6">
      <c r="B1746" s="775"/>
      <c r="C1746" s="245"/>
      <c r="D1746" s="865"/>
      <c r="E1746" s="865"/>
      <c r="F1746" s="238"/>
    </row>
    <row r="1747" spans="2:6">
      <c r="B1747" s="775"/>
      <c r="C1747" s="245"/>
      <c r="D1747" s="865"/>
      <c r="E1747" s="865"/>
      <c r="F1747" s="238"/>
    </row>
    <row r="1748" spans="2:6">
      <c r="B1748" s="775"/>
      <c r="C1748" s="245"/>
      <c r="D1748" s="865"/>
      <c r="E1748" s="865"/>
      <c r="F1748" s="238"/>
    </row>
    <row r="1749" spans="2:6">
      <c r="B1749" s="775"/>
      <c r="C1749" s="245"/>
      <c r="D1749" s="865"/>
      <c r="E1749" s="865"/>
      <c r="F1749" s="238"/>
    </row>
    <row r="1750" spans="2:6">
      <c r="B1750" s="775"/>
      <c r="C1750" s="245"/>
      <c r="D1750" s="865"/>
      <c r="E1750" s="865"/>
      <c r="F1750" s="238"/>
    </row>
    <row r="1751" spans="2:6">
      <c r="B1751" s="775"/>
      <c r="C1751" s="245"/>
      <c r="D1751" s="865"/>
      <c r="E1751" s="865"/>
      <c r="F1751" s="238"/>
    </row>
    <row r="1752" spans="2:6">
      <c r="B1752" s="775"/>
      <c r="C1752" s="245"/>
      <c r="D1752" s="865"/>
      <c r="E1752" s="865"/>
      <c r="F1752" s="238"/>
    </row>
    <row r="1753" spans="2:6">
      <c r="B1753" s="775"/>
      <c r="C1753" s="245"/>
      <c r="D1753" s="865"/>
      <c r="E1753" s="865"/>
      <c r="F1753" s="238"/>
    </row>
    <row r="1754" spans="2:6">
      <c r="B1754" s="775"/>
      <c r="C1754" s="245"/>
      <c r="D1754" s="865"/>
      <c r="E1754" s="865"/>
      <c r="F1754" s="238"/>
    </row>
    <row r="1755" spans="2:6">
      <c r="B1755" s="775"/>
      <c r="C1755" s="245"/>
      <c r="D1755" s="865"/>
      <c r="E1755" s="865"/>
      <c r="F1755" s="238"/>
    </row>
    <row r="1756" spans="2:6">
      <c r="B1756" s="775"/>
      <c r="C1756" s="245"/>
      <c r="D1756" s="865"/>
      <c r="E1756" s="865"/>
      <c r="F1756" s="238"/>
    </row>
    <row r="1757" spans="2:6">
      <c r="B1757" s="775"/>
      <c r="C1757" s="245"/>
      <c r="D1757" s="865"/>
      <c r="E1757" s="865"/>
      <c r="F1757" s="238"/>
    </row>
    <row r="1758" spans="2:6">
      <c r="B1758" s="775"/>
      <c r="C1758" s="245"/>
      <c r="D1758" s="865"/>
      <c r="E1758" s="865"/>
      <c r="F1758" s="238"/>
    </row>
    <row r="1759" spans="2:6">
      <c r="B1759" s="775"/>
      <c r="C1759" s="245"/>
      <c r="D1759" s="865"/>
      <c r="E1759" s="865"/>
      <c r="F1759" s="238"/>
    </row>
    <row r="1760" spans="2:6">
      <c r="B1760" s="775"/>
      <c r="C1760" s="245"/>
      <c r="D1760" s="865"/>
      <c r="E1760" s="865"/>
      <c r="F1760" s="238"/>
    </row>
    <row r="1761" spans="2:6">
      <c r="B1761" s="775"/>
      <c r="C1761" s="245"/>
      <c r="D1761" s="865"/>
      <c r="E1761" s="865"/>
      <c r="F1761" s="238"/>
    </row>
    <row r="1762" spans="2:6">
      <c r="B1762" s="775"/>
      <c r="C1762" s="245"/>
      <c r="D1762" s="865"/>
      <c r="E1762" s="865"/>
      <c r="F1762" s="238"/>
    </row>
    <row r="1763" spans="2:6">
      <c r="B1763" s="775"/>
      <c r="C1763" s="245"/>
      <c r="D1763" s="865"/>
      <c r="E1763" s="865"/>
      <c r="F1763" s="238"/>
    </row>
    <row r="1764" spans="2:6">
      <c r="B1764" s="775"/>
      <c r="C1764" s="245"/>
      <c r="D1764" s="865"/>
      <c r="E1764" s="865"/>
      <c r="F1764" s="238"/>
    </row>
    <row r="1765" spans="2:6">
      <c r="B1765" s="775"/>
      <c r="C1765" s="245"/>
      <c r="D1765" s="865"/>
      <c r="E1765" s="865"/>
      <c r="F1765" s="238"/>
    </row>
    <row r="1766" spans="2:6">
      <c r="B1766" s="775"/>
      <c r="C1766" s="245"/>
      <c r="D1766" s="865"/>
      <c r="E1766" s="865"/>
      <c r="F1766" s="238"/>
    </row>
    <row r="1767" spans="2:6">
      <c r="B1767" s="775"/>
      <c r="C1767" s="245"/>
      <c r="D1767" s="865"/>
      <c r="E1767" s="865"/>
      <c r="F1767" s="238"/>
    </row>
    <row r="1768" spans="2:6">
      <c r="B1768" s="775"/>
      <c r="C1768" s="245"/>
      <c r="D1768" s="865"/>
      <c r="E1768" s="865"/>
      <c r="F1768" s="238"/>
    </row>
    <row r="1769" spans="2:6">
      <c r="B1769" s="775"/>
      <c r="C1769" s="245"/>
      <c r="D1769" s="865"/>
      <c r="E1769" s="865"/>
      <c r="F1769" s="238"/>
    </row>
    <row r="1770" spans="2:6">
      <c r="B1770" s="775"/>
      <c r="C1770" s="245"/>
      <c r="D1770" s="865"/>
      <c r="E1770" s="865"/>
      <c r="F1770" s="238"/>
    </row>
    <row r="1771" spans="2:6">
      <c r="B1771" s="775"/>
      <c r="C1771" s="245"/>
      <c r="D1771" s="865"/>
      <c r="E1771" s="865"/>
      <c r="F1771" s="238"/>
    </row>
    <row r="1772" spans="2:6">
      <c r="B1772" s="775"/>
      <c r="C1772" s="245"/>
      <c r="D1772" s="865"/>
      <c r="E1772" s="865"/>
      <c r="F1772" s="238"/>
    </row>
    <row r="1773" spans="2:6">
      <c r="B1773" s="775"/>
      <c r="C1773" s="245"/>
      <c r="D1773" s="865"/>
      <c r="E1773" s="865"/>
      <c r="F1773" s="238"/>
    </row>
    <row r="1774" spans="2:6">
      <c r="B1774" s="775"/>
      <c r="C1774" s="245"/>
      <c r="D1774" s="865"/>
      <c r="E1774" s="865"/>
      <c r="F1774" s="238"/>
    </row>
    <row r="1775" spans="2:6">
      <c r="B1775" s="775"/>
      <c r="C1775" s="245"/>
      <c r="D1775" s="865"/>
      <c r="E1775" s="865"/>
      <c r="F1775" s="238"/>
    </row>
    <row r="1776" spans="2:6">
      <c r="B1776" s="775"/>
      <c r="C1776" s="245"/>
      <c r="D1776" s="865"/>
      <c r="E1776" s="865"/>
      <c r="F1776" s="238"/>
    </row>
    <row r="1777" spans="2:6">
      <c r="B1777" s="775"/>
      <c r="C1777" s="245"/>
      <c r="D1777" s="865"/>
      <c r="E1777" s="865"/>
      <c r="F1777" s="238"/>
    </row>
    <row r="1778" spans="2:6">
      <c r="B1778" s="775"/>
      <c r="C1778" s="245"/>
      <c r="D1778" s="865"/>
      <c r="E1778" s="865"/>
      <c r="F1778" s="238"/>
    </row>
    <row r="1779" spans="2:6">
      <c r="B1779" s="775"/>
      <c r="C1779" s="245"/>
      <c r="D1779" s="865"/>
      <c r="E1779" s="865"/>
      <c r="F1779" s="238"/>
    </row>
    <row r="1780" spans="2:6">
      <c r="B1780" s="775"/>
      <c r="C1780" s="245"/>
      <c r="D1780" s="865"/>
      <c r="E1780" s="865"/>
      <c r="F1780" s="238"/>
    </row>
    <row r="1781" spans="2:6">
      <c r="B1781" s="775"/>
      <c r="C1781" s="245"/>
      <c r="D1781" s="865"/>
      <c r="E1781" s="865"/>
      <c r="F1781" s="238"/>
    </row>
    <row r="1782" spans="2:6">
      <c r="B1782" s="775"/>
      <c r="C1782" s="245"/>
      <c r="D1782" s="865"/>
      <c r="E1782" s="865"/>
      <c r="F1782" s="238"/>
    </row>
    <row r="1783" spans="2:6">
      <c r="B1783" s="775"/>
      <c r="C1783" s="245"/>
      <c r="D1783" s="865"/>
      <c r="E1783" s="865"/>
      <c r="F1783" s="238"/>
    </row>
    <row r="1784" spans="2:6">
      <c r="B1784" s="775"/>
      <c r="C1784" s="245"/>
      <c r="D1784" s="865"/>
      <c r="E1784" s="865"/>
      <c r="F1784" s="238"/>
    </row>
    <row r="1785" spans="2:6">
      <c r="B1785" s="775"/>
      <c r="C1785" s="245"/>
      <c r="D1785" s="865"/>
      <c r="E1785" s="865"/>
      <c r="F1785" s="238"/>
    </row>
    <row r="1786" spans="2:6">
      <c r="B1786" s="775"/>
      <c r="C1786" s="245"/>
      <c r="D1786" s="865"/>
      <c r="E1786" s="865"/>
      <c r="F1786" s="238"/>
    </row>
    <row r="1787" spans="2:6">
      <c r="B1787" s="775"/>
      <c r="C1787" s="245"/>
      <c r="D1787" s="865"/>
      <c r="E1787" s="865"/>
      <c r="F1787" s="238"/>
    </row>
    <row r="1788" spans="2:6">
      <c r="B1788" s="775"/>
      <c r="C1788" s="245"/>
      <c r="D1788" s="865"/>
      <c r="E1788" s="865"/>
      <c r="F1788" s="238"/>
    </row>
    <row r="1789" spans="2:6">
      <c r="B1789" s="775"/>
      <c r="C1789" s="245"/>
      <c r="D1789" s="865"/>
      <c r="E1789" s="865"/>
      <c r="F1789" s="238"/>
    </row>
    <row r="1790" spans="2:6">
      <c r="B1790" s="775"/>
      <c r="C1790" s="245"/>
      <c r="D1790" s="865"/>
      <c r="E1790" s="865"/>
      <c r="F1790" s="238"/>
    </row>
    <row r="1791" spans="2:6">
      <c r="B1791" s="775"/>
      <c r="C1791" s="245"/>
      <c r="D1791" s="865"/>
      <c r="E1791" s="865"/>
      <c r="F1791" s="238"/>
    </row>
    <row r="1792" spans="2:6">
      <c r="B1792" s="775"/>
      <c r="C1792" s="245"/>
      <c r="D1792" s="865"/>
      <c r="E1792" s="865"/>
      <c r="F1792" s="238"/>
    </row>
    <row r="1793" spans="2:6">
      <c r="B1793" s="775"/>
      <c r="C1793" s="245"/>
      <c r="D1793" s="865"/>
      <c r="E1793" s="865"/>
      <c r="F1793" s="238"/>
    </row>
    <row r="1794" spans="2:6">
      <c r="B1794" s="775"/>
      <c r="C1794" s="245"/>
      <c r="D1794" s="865"/>
      <c r="E1794" s="865"/>
      <c r="F1794" s="238"/>
    </row>
    <row r="1795" spans="2:6">
      <c r="B1795" s="775"/>
      <c r="C1795" s="245"/>
      <c r="D1795" s="865"/>
      <c r="E1795" s="865"/>
      <c r="F1795" s="238"/>
    </row>
    <row r="1796" spans="2:6">
      <c r="B1796" s="775"/>
      <c r="C1796" s="245"/>
      <c r="D1796" s="865"/>
      <c r="E1796" s="865"/>
      <c r="F1796" s="238"/>
    </row>
    <row r="1797" spans="2:6">
      <c r="B1797" s="775"/>
      <c r="C1797" s="245"/>
      <c r="D1797" s="865"/>
      <c r="E1797" s="865"/>
      <c r="F1797" s="238"/>
    </row>
    <row r="1798" spans="2:6">
      <c r="B1798" s="775"/>
      <c r="C1798" s="245"/>
      <c r="D1798" s="865"/>
      <c r="E1798" s="865"/>
      <c r="F1798" s="238"/>
    </row>
    <row r="1799" spans="2:6">
      <c r="B1799" s="775"/>
      <c r="C1799" s="245"/>
      <c r="D1799" s="865"/>
      <c r="E1799" s="865"/>
      <c r="F1799" s="238"/>
    </row>
    <row r="1800" spans="2:6">
      <c r="B1800" s="775"/>
      <c r="C1800" s="245"/>
      <c r="D1800" s="865"/>
      <c r="E1800" s="865"/>
      <c r="F1800" s="238"/>
    </row>
    <row r="1801" spans="2:6">
      <c r="B1801" s="775"/>
      <c r="C1801" s="245"/>
      <c r="D1801" s="865"/>
      <c r="E1801" s="865"/>
      <c r="F1801" s="238"/>
    </row>
    <row r="1802" spans="2:6">
      <c r="B1802" s="775"/>
      <c r="C1802" s="245"/>
      <c r="D1802" s="865"/>
      <c r="E1802" s="865"/>
      <c r="F1802" s="238"/>
    </row>
    <row r="1803" spans="2:6">
      <c r="B1803" s="775"/>
      <c r="C1803" s="245"/>
      <c r="D1803" s="865"/>
      <c r="E1803" s="865"/>
      <c r="F1803" s="238"/>
    </row>
    <row r="1804" spans="2:6">
      <c r="B1804" s="775"/>
      <c r="C1804" s="245"/>
      <c r="D1804" s="865"/>
      <c r="E1804" s="865"/>
      <c r="F1804" s="238"/>
    </row>
    <row r="1805" spans="2:6">
      <c r="B1805" s="775"/>
      <c r="C1805" s="245"/>
      <c r="D1805" s="865"/>
      <c r="E1805" s="865"/>
      <c r="F1805" s="238"/>
    </row>
    <row r="1806" spans="2:6">
      <c r="B1806" s="775"/>
      <c r="C1806" s="245"/>
      <c r="D1806" s="865"/>
      <c r="E1806" s="865"/>
      <c r="F1806" s="238"/>
    </row>
    <row r="1807" spans="2:6">
      <c r="B1807" s="775"/>
      <c r="C1807" s="245"/>
      <c r="D1807" s="865"/>
      <c r="E1807" s="865"/>
      <c r="F1807" s="238"/>
    </row>
    <row r="1808" spans="2:6">
      <c r="B1808" s="775"/>
      <c r="C1808" s="245"/>
      <c r="D1808" s="865"/>
      <c r="E1808" s="865"/>
      <c r="F1808" s="238"/>
    </row>
    <row r="1809" spans="2:6">
      <c r="B1809" s="775"/>
      <c r="C1809" s="245"/>
      <c r="D1809" s="865"/>
      <c r="E1809" s="865"/>
      <c r="F1809" s="238"/>
    </row>
    <row r="1810" spans="2:6">
      <c r="B1810" s="775"/>
      <c r="C1810" s="245"/>
      <c r="D1810" s="865"/>
      <c r="E1810" s="865"/>
      <c r="F1810" s="238"/>
    </row>
    <row r="1811" spans="2:6">
      <c r="B1811" s="775"/>
      <c r="C1811" s="245"/>
      <c r="D1811" s="865"/>
      <c r="E1811" s="865"/>
      <c r="F1811" s="238"/>
    </row>
    <row r="1812" spans="2:6">
      <c r="B1812" s="775"/>
      <c r="C1812" s="245"/>
      <c r="D1812" s="865"/>
      <c r="E1812" s="865"/>
      <c r="F1812" s="238"/>
    </row>
    <row r="1813" spans="2:6">
      <c r="B1813" s="775"/>
      <c r="C1813" s="245"/>
      <c r="D1813" s="865"/>
      <c r="E1813" s="865"/>
      <c r="F1813" s="238"/>
    </row>
    <row r="1814" spans="2:6">
      <c r="B1814" s="775"/>
      <c r="C1814" s="245"/>
      <c r="D1814" s="865"/>
      <c r="E1814" s="865"/>
      <c r="F1814" s="238"/>
    </row>
    <row r="1815" spans="2:6">
      <c r="B1815" s="775"/>
      <c r="C1815" s="245"/>
      <c r="D1815" s="865"/>
      <c r="E1815" s="865"/>
      <c r="F1815" s="238"/>
    </row>
    <row r="1816" spans="2:6">
      <c r="B1816" s="775"/>
      <c r="C1816" s="245"/>
      <c r="D1816" s="865"/>
      <c r="E1816" s="865"/>
      <c r="F1816" s="238"/>
    </row>
    <row r="1817" spans="2:6">
      <c r="B1817" s="775"/>
      <c r="C1817" s="245"/>
      <c r="D1817" s="865"/>
      <c r="E1817" s="865"/>
      <c r="F1817" s="238"/>
    </row>
    <row r="1818" spans="2:6">
      <c r="B1818" s="775"/>
      <c r="C1818" s="245"/>
      <c r="D1818" s="865"/>
      <c r="E1818" s="865"/>
      <c r="F1818" s="238"/>
    </row>
    <row r="1819" spans="2:6">
      <c r="B1819" s="775"/>
      <c r="C1819" s="245"/>
      <c r="D1819" s="865"/>
      <c r="E1819" s="865"/>
      <c r="F1819" s="238"/>
    </row>
    <row r="1820" spans="2:6">
      <c r="B1820" s="775"/>
      <c r="C1820" s="245"/>
      <c r="D1820" s="865"/>
      <c r="E1820" s="865"/>
      <c r="F1820" s="238"/>
    </row>
    <row r="1821" spans="2:6">
      <c r="B1821" s="775"/>
      <c r="C1821" s="245"/>
      <c r="D1821" s="865"/>
      <c r="E1821" s="865"/>
      <c r="F1821" s="238"/>
    </row>
    <row r="1822" spans="2:6">
      <c r="B1822" s="775"/>
      <c r="C1822" s="245"/>
      <c r="D1822" s="865"/>
      <c r="E1822" s="865"/>
      <c r="F1822" s="238"/>
    </row>
    <row r="1823" spans="2:6">
      <c r="B1823" s="775"/>
      <c r="C1823" s="245"/>
      <c r="D1823" s="865"/>
      <c r="E1823" s="865"/>
      <c r="F1823" s="238"/>
    </row>
    <row r="1824" spans="2:6">
      <c r="B1824" s="775"/>
      <c r="C1824" s="245"/>
      <c r="D1824" s="865"/>
      <c r="E1824" s="865"/>
      <c r="F1824" s="238"/>
    </row>
    <row r="1825" spans="2:6">
      <c r="B1825" s="775"/>
      <c r="C1825" s="245"/>
      <c r="D1825" s="865"/>
      <c r="E1825" s="865"/>
      <c r="F1825" s="238"/>
    </row>
    <row r="1826" spans="2:6">
      <c r="B1826" s="775"/>
      <c r="C1826" s="245"/>
      <c r="D1826" s="865"/>
      <c r="E1826" s="865"/>
      <c r="F1826" s="238"/>
    </row>
    <row r="1827" spans="2:6">
      <c r="B1827" s="775"/>
      <c r="C1827" s="245"/>
      <c r="D1827" s="865"/>
      <c r="E1827" s="865"/>
      <c r="F1827" s="238"/>
    </row>
    <row r="1828" spans="2:6">
      <c r="B1828" s="775"/>
      <c r="C1828" s="245"/>
      <c r="D1828" s="865"/>
      <c r="E1828" s="865"/>
      <c r="F1828" s="238"/>
    </row>
    <row r="1829" spans="2:6">
      <c r="B1829" s="775"/>
      <c r="C1829" s="245"/>
      <c r="D1829" s="865"/>
      <c r="E1829" s="865"/>
      <c r="F1829" s="238"/>
    </row>
    <row r="1830" spans="2:6">
      <c r="B1830" s="775"/>
      <c r="C1830" s="245"/>
      <c r="D1830" s="865"/>
      <c r="E1830" s="865"/>
      <c r="F1830" s="238"/>
    </row>
    <row r="1831" spans="2:6">
      <c r="B1831" s="775"/>
      <c r="C1831" s="245"/>
      <c r="D1831" s="865"/>
      <c r="E1831" s="865"/>
      <c r="F1831" s="238"/>
    </row>
    <row r="1832" spans="2:6">
      <c r="B1832" s="775"/>
      <c r="C1832" s="245"/>
      <c r="D1832" s="865"/>
      <c r="E1832" s="865"/>
      <c r="F1832" s="238"/>
    </row>
    <row r="1833" spans="2:6">
      <c r="B1833" s="775"/>
      <c r="C1833" s="245"/>
      <c r="D1833" s="865"/>
      <c r="E1833" s="865"/>
      <c r="F1833" s="238"/>
    </row>
    <row r="1834" spans="2:6">
      <c r="B1834" s="775"/>
      <c r="C1834" s="245"/>
      <c r="D1834" s="865"/>
      <c r="E1834" s="865"/>
      <c r="F1834" s="238"/>
    </row>
    <row r="1835" spans="2:6">
      <c r="B1835" s="775"/>
      <c r="C1835" s="245"/>
      <c r="D1835" s="865"/>
      <c r="E1835" s="865"/>
      <c r="F1835" s="238"/>
    </row>
    <row r="1836" spans="2:6">
      <c r="B1836" s="775"/>
      <c r="C1836" s="245"/>
      <c r="D1836" s="865"/>
      <c r="E1836" s="865"/>
      <c r="F1836" s="238"/>
    </row>
    <row r="1837" spans="2:6">
      <c r="B1837" s="775"/>
      <c r="C1837" s="245"/>
      <c r="D1837" s="865"/>
      <c r="E1837" s="865"/>
      <c r="F1837" s="238"/>
    </row>
    <row r="1838" spans="2:6">
      <c r="B1838" s="775"/>
      <c r="C1838" s="245"/>
      <c r="D1838" s="865"/>
      <c r="E1838" s="865"/>
      <c r="F1838" s="238"/>
    </row>
    <row r="1839" spans="2:6">
      <c r="B1839" s="775"/>
      <c r="C1839" s="245"/>
      <c r="D1839" s="865"/>
      <c r="E1839" s="865"/>
      <c r="F1839" s="238"/>
    </row>
    <row r="1840" spans="2:6">
      <c r="B1840" s="775"/>
      <c r="C1840" s="245"/>
      <c r="D1840" s="865"/>
      <c r="E1840" s="865"/>
      <c r="F1840" s="238"/>
    </row>
    <row r="1841" spans="2:6">
      <c r="B1841" s="775"/>
      <c r="C1841" s="245"/>
      <c r="D1841" s="865"/>
      <c r="E1841" s="865"/>
      <c r="F1841" s="238"/>
    </row>
    <row r="1842" spans="2:6">
      <c r="B1842" s="775"/>
      <c r="C1842" s="245"/>
      <c r="D1842" s="865"/>
      <c r="E1842" s="865"/>
      <c r="F1842" s="238"/>
    </row>
    <row r="1843" spans="2:6">
      <c r="B1843" s="775"/>
      <c r="C1843" s="245"/>
      <c r="D1843" s="865"/>
      <c r="E1843" s="865"/>
      <c r="F1843" s="238"/>
    </row>
    <row r="1844" spans="2:6">
      <c r="B1844" s="775"/>
      <c r="C1844" s="245"/>
      <c r="D1844" s="865"/>
      <c r="E1844" s="865"/>
      <c r="F1844" s="238"/>
    </row>
    <row r="1845" spans="2:6">
      <c r="B1845" s="775"/>
      <c r="C1845" s="245"/>
      <c r="D1845" s="865"/>
      <c r="E1845" s="865"/>
      <c r="F1845" s="238"/>
    </row>
    <row r="1846" spans="2:6">
      <c r="B1846" s="775"/>
      <c r="C1846" s="245"/>
      <c r="D1846" s="865"/>
      <c r="E1846" s="865"/>
      <c r="F1846" s="238"/>
    </row>
    <row r="1847" spans="2:6">
      <c r="B1847" s="775"/>
      <c r="C1847" s="245"/>
      <c r="D1847" s="865"/>
      <c r="E1847" s="865"/>
      <c r="F1847" s="238"/>
    </row>
    <row r="1848" spans="2:6">
      <c r="B1848" s="775"/>
      <c r="C1848" s="245"/>
      <c r="D1848" s="865"/>
      <c r="E1848" s="865"/>
      <c r="F1848" s="238"/>
    </row>
    <row r="1849" spans="2:6">
      <c r="B1849" s="775"/>
      <c r="C1849" s="245"/>
      <c r="D1849" s="865"/>
      <c r="E1849" s="865"/>
      <c r="F1849" s="238"/>
    </row>
    <row r="1850" spans="2:6">
      <c r="B1850" s="775"/>
      <c r="C1850" s="245"/>
      <c r="D1850" s="865"/>
      <c r="E1850" s="865"/>
      <c r="F1850" s="238"/>
    </row>
    <row r="1851" spans="2:6">
      <c r="B1851" s="775"/>
      <c r="C1851" s="245"/>
      <c r="D1851" s="865"/>
      <c r="E1851" s="865"/>
      <c r="F1851" s="238"/>
    </row>
    <row r="1852" spans="2:6">
      <c r="B1852" s="775"/>
      <c r="C1852" s="245"/>
      <c r="D1852" s="865"/>
      <c r="E1852" s="865"/>
      <c r="F1852" s="238"/>
    </row>
    <row r="1853" spans="2:6">
      <c r="B1853" s="775"/>
      <c r="C1853" s="245"/>
      <c r="D1853" s="865"/>
      <c r="E1853" s="865"/>
      <c r="F1853" s="238"/>
    </row>
    <row r="1854" spans="2:6">
      <c r="B1854" s="775"/>
      <c r="C1854" s="245"/>
      <c r="D1854" s="865"/>
      <c r="E1854" s="865"/>
      <c r="F1854" s="238"/>
    </row>
    <row r="1855" spans="2:6">
      <c r="B1855" s="775"/>
      <c r="C1855" s="245"/>
      <c r="D1855" s="865"/>
      <c r="E1855" s="865"/>
      <c r="F1855" s="238"/>
    </row>
    <row r="1856" spans="2:6">
      <c r="B1856" s="775"/>
      <c r="C1856" s="245"/>
      <c r="D1856" s="865"/>
      <c r="E1856" s="865"/>
      <c r="F1856" s="238"/>
    </row>
    <row r="1857" spans="2:6">
      <c r="B1857" s="775"/>
      <c r="C1857" s="245"/>
      <c r="D1857" s="865"/>
      <c r="E1857" s="865"/>
      <c r="F1857" s="238"/>
    </row>
    <row r="1858" spans="2:6">
      <c r="B1858" s="775"/>
      <c r="C1858" s="245"/>
      <c r="D1858" s="865"/>
      <c r="E1858" s="865"/>
      <c r="F1858" s="238"/>
    </row>
    <row r="1859" spans="2:6">
      <c r="B1859" s="775"/>
      <c r="C1859" s="245"/>
      <c r="D1859" s="865"/>
      <c r="E1859" s="865"/>
      <c r="F1859" s="238"/>
    </row>
    <row r="1860" spans="2:6">
      <c r="B1860" s="775"/>
      <c r="C1860" s="245"/>
      <c r="D1860" s="865"/>
      <c r="E1860" s="865"/>
      <c r="F1860" s="238"/>
    </row>
    <row r="1861" spans="2:6">
      <c r="B1861" s="775"/>
      <c r="C1861" s="245"/>
      <c r="D1861" s="865"/>
      <c r="E1861" s="865"/>
      <c r="F1861" s="238"/>
    </row>
    <row r="1862" spans="2:6">
      <c r="B1862" s="775"/>
      <c r="C1862" s="245"/>
      <c r="D1862" s="865"/>
      <c r="E1862" s="865"/>
      <c r="F1862" s="238"/>
    </row>
    <row r="1863" spans="2:6">
      <c r="B1863" s="775"/>
      <c r="C1863" s="245"/>
      <c r="D1863" s="865"/>
      <c r="E1863" s="865"/>
      <c r="F1863" s="238"/>
    </row>
    <row r="1864" spans="2:6">
      <c r="B1864" s="775"/>
      <c r="C1864" s="245"/>
      <c r="D1864" s="865"/>
      <c r="E1864" s="865"/>
      <c r="F1864" s="238"/>
    </row>
    <row r="1865" spans="2:6">
      <c r="B1865" s="775"/>
      <c r="C1865" s="245"/>
      <c r="D1865" s="865"/>
      <c r="E1865" s="865"/>
      <c r="F1865" s="238"/>
    </row>
    <row r="1866" spans="2:6">
      <c r="B1866" s="775"/>
      <c r="C1866" s="245"/>
      <c r="D1866" s="865"/>
      <c r="E1866" s="865"/>
      <c r="F1866" s="238"/>
    </row>
    <row r="1867" spans="2:6">
      <c r="B1867" s="775"/>
      <c r="C1867" s="245"/>
      <c r="D1867" s="865"/>
      <c r="E1867" s="865"/>
      <c r="F1867" s="238"/>
    </row>
    <row r="1868" spans="2:6">
      <c r="B1868" s="775"/>
      <c r="C1868" s="245"/>
      <c r="D1868" s="865"/>
      <c r="E1868" s="865"/>
      <c r="F1868" s="238"/>
    </row>
    <row r="1869" spans="2:6">
      <c r="B1869" s="775"/>
      <c r="C1869" s="245"/>
      <c r="D1869" s="865"/>
      <c r="E1869" s="865"/>
      <c r="F1869" s="238"/>
    </row>
    <row r="1870" spans="2:6">
      <c r="B1870" s="775"/>
      <c r="C1870" s="245"/>
      <c r="D1870" s="865"/>
      <c r="E1870" s="865"/>
      <c r="F1870" s="238"/>
    </row>
    <row r="1871" spans="2:6">
      <c r="B1871" s="775"/>
      <c r="C1871" s="245"/>
      <c r="D1871" s="865"/>
      <c r="E1871" s="865"/>
      <c r="F1871" s="238"/>
    </row>
    <row r="1872" spans="2:6">
      <c r="B1872" s="775"/>
      <c r="C1872" s="245"/>
      <c r="D1872" s="865"/>
      <c r="E1872" s="865"/>
      <c r="F1872" s="238"/>
    </row>
    <row r="1873" spans="2:6">
      <c r="B1873" s="775"/>
      <c r="C1873" s="245"/>
      <c r="D1873" s="865"/>
      <c r="E1873" s="865"/>
      <c r="F1873" s="238"/>
    </row>
    <row r="1874" spans="2:6">
      <c r="B1874" s="775"/>
      <c r="C1874" s="245"/>
      <c r="D1874" s="865"/>
      <c r="E1874" s="865"/>
      <c r="F1874" s="238"/>
    </row>
    <row r="1875" spans="2:6">
      <c r="B1875" s="775"/>
      <c r="C1875" s="245"/>
      <c r="D1875" s="865"/>
      <c r="E1875" s="865"/>
      <c r="F1875" s="238"/>
    </row>
    <row r="1876" spans="2:6">
      <c r="B1876" s="775"/>
      <c r="C1876" s="245"/>
      <c r="D1876" s="865"/>
      <c r="E1876" s="865"/>
      <c r="F1876" s="238"/>
    </row>
    <row r="1877" spans="2:6">
      <c r="B1877" s="775"/>
      <c r="C1877" s="245"/>
      <c r="D1877" s="865"/>
      <c r="E1877" s="865"/>
      <c r="F1877" s="238"/>
    </row>
    <row r="1878" spans="2:6">
      <c r="B1878" s="775"/>
      <c r="C1878" s="245"/>
      <c r="D1878" s="865"/>
      <c r="E1878" s="865"/>
      <c r="F1878" s="238"/>
    </row>
    <row r="1879" spans="2:6">
      <c r="B1879" s="775"/>
      <c r="C1879" s="245"/>
      <c r="D1879" s="865"/>
      <c r="E1879" s="865"/>
      <c r="F1879" s="238"/>
    </row>
    <row r="1880" spans="2:6">
      <c r="B1880" s="775"/>
      <c r="C1880" s="245"/>
      <c r="D1880" s="865"/>
      <c r="E1880" s="865"/>
      <c r="F1880" s="238"/>
    </row>
    <row r="1881" spans="2:6">
      <c r="B1881" s="775"/>
      <c r="C1881" s="245"/>
      <c r="D1881" s="865"/>
      <c r="E1881" s="865"/>
      <c r="F1881" s="238"/>
    </row>
    <row r="1882" spans="2:6">
      <c r="B1882" s="775"/>
      <c r="C1882" s="245"/>
      <c r="D1882" s="865"/>
      <c r="E1882" s="865"/>
      <c r="F1882" s="238"/>
    </row>
    <row r="1883" spans="2:6">
      <c r="B1883" s="775"/>
      <c r="C1883" s="245"/>
      <c r="D1883" s="865"/>
      <c r="E1883" s="865"/>
      <c r="F1883" s="238"/>
    </row>
    <row r="1884" spans="2:6">
      <c r="B1884" s="775"/>
      <c r="C1884" s="245"/>
      <c r="D1884" s="865"/>
      <c r="E1884" s="865"/>
      <c r="F1884" s="238"/>
    </row>
    <row r="1885" spans="2:6">
      <c r="B1885" s="775"/>
      <c r="C1885" s="245"/>
      <c r="D1885" s="865"/>
      <c r="E1885" s="865"/>
      <c r="F1885" s="238"/>
    </row>
    <row r="1886" spans="2:6">
      <c r="B1886" s="775"/>
      <c r="C1886" s="245"/>
      <c r="D1886" s="865"/>
      <c r="E1886" s="865"/>
      <c r="F1886" s="238"/>
    </row>
    <row r="1887" spans="2:6">
      <c r="B1887" s="775"/>
      <c r="C1887" s="245"/>
      <c r="D1887" s="865"/>
      <c r="E1887" s="865"/>
      <c r="F1887" s="238"/>
    </row>
    <row r="1888" spans="2:6">
      <c r="B1888" s="775"/>
      <c r="C1888" s="245"/>
      <c r="D1888" s="865"/>
      <c r="E1888" s="865"/>
      <c r="F1888" s="238"/>
    </row>
    <row r="1889" spans="2:6">
      <c r="B1889" s="775"/>
      <c r="C1889" s="245"/>
      <c r="D1889" s="865"/>
      <c r="E1889" s="865"/>
      <c r="F1889" s="238"/>
    </row>
    <row r="1890" spans="2:6">
      <c r="B1890" s="775"/>
      <c r="C1890" s="245"/>
      <c r="D1890" s="865"/>
      <c r="E1890" s="865"/>
      <c r="F1890" s="238"/>
    </row>
    <row r="1891" spans="2:6">
      <c r="B1891" s="775"/>
      <c r="C1891" s="245"/>
      <c r="D1891" s="865"/>
      <c r="E1891" s="865"/>
      <c r="F1891" s="238"/>
    </row>
    <row r="1892" spans="2:6">
      <c r="B1892" s="775"/>
      <c r="C1892" s="245"/>
      <c r="D1892" s="865"/>
      <c r="E1892" s="865"/>
      <c r="F1892" s="238"/>
    </row>
    <row r="1893" spans="2:6">
      <c r="B1893" s="775"/>
      <c r="C1893" s="245"/>
      <c r="D1893" s="865"/>
      <c r="E1893" s="865"/>
      <c r="F1893" s="238"/>
    </row>
    <row r="1894" spans="2:6">
      <c r="B1894" s="775"/>
      <c r="C1894" s="245"/>
      <c r="D1894" s="865"/>
      <c r="E1894" s="865"/>
      <c r="F1894" s="238"/>
    </row>
    <row r="1895" spans="2:6">
      <c r="B1895" s="775"/>
      <c r="C1895" s="245"/>
      <c r="D1895" s="865"/>
      <c r="E1895" s="865"/>
      <c r="F1895" s="238"/>
    </row>
    <row r="1896" spans="2:6">
      <c r="B1896" s="775"/>
      <c r="C1896" s="245"/>
      <c r="D1896" s="865"/>
      <c r="E1896" s="865"/>
      <c r="F1896" s="238"/>
    </row>
    <row r="1897" spans="2:6">
      <c r="B1897" s="775"/>
      <c r="C1897" s="245"/>
      <c r="D1897" s="865"/>
      <c r="E1897" s="865"/>
      <c r="F1897" s="238"/>
    </row>
    <row r="1898" spans="2:6">
      <c r="B1898" s="775"/>
      <c r="C1898" s="245"/>
      <c r="D1898" s="865"/>
      <c r="E1898" s="865"/>
      <c r="F1898" s="238"/>
    </row>
    <row r="1899" spans="2:6">
      <c r="B1899" s="775"/>
      <c r="C1899" s="245"/>
      <c r="D1899" s="865"/>
      <c r="E1899" s="865"/>
      <c r="F1899" s="238"/>
    </row>
    <row r="1900" spans="2:6">
      <c r="B1900" s="775"/>
      <c r="C1900" s="245"/>
      <c r="D1900" s="865"/>
      <c r="E1900" s="865"/>
      <c r="F1900" s="238"/>
    </row>
    <row r="1901" spans="2:6">
      <c r="B1901" s="775"/>
      <c r="C1901" s="245"/>
      <c r="D1901" s="865"/>
      <c r="E1901" s="865"/>
      <c r="F1901" s="238"/>
    </row>
    <row r="1902" spans="2:6">
      <c r="B1902" s="775"/>
      <c r="C1902" s="245"/>
      <c r="D1902" s="865"/>
      <c r="E1902" s="865"/>
      <c r="F1902" s="238"/>
    </row>
    <row r="1903" spans="2:6">
      <c r="B1903" s="775"/>
      <c r="C1903" s="245"/>
      <c r="D1903" s="865"/>
      <c r="E1903" s="865"/>
      <c r="F1903" s="238"/>
    </row>
    <row r="1904" spans="2:6">
      <c r="B1904" s="775"/>
      <c r="C1904" s="245"/>
      <c r="D1904" s="865"/>
      <c r="E1904" s="865"/>
      <c r="F1904" s="238"/>
    </row>
    <row r="1905" spans="2:6">
      <c r="B1905" s="775"/>
      <c r="C1905" s="245"/>
      <c r="D1905" s="865"/>
      <c r="E1905" s="865"/>
      <c r="F1905" s="238"/>
    </row>
    <row r="1906" spans="2:6">
      <c r="B1906" s="775"/>
      <c r="C1906" s="245"/>
      <c r="D1906" s="865"/>
      <c r="E1906" s="865"/>
      <c r="F1906" s="238"/>
    </row>
    <row r="1907" spans="2:6">
      <c r="B1907" s="775"/>
      <c r="C1907" s="245"/>
      <c r="D1907" s="865"/>
      <c r="E1907" s="865"/>
      <c r="F1907" s="238"/>
    </row>
    <row r="1908" spans="2:6">
      <c r="B1908" s="775"/>
      <c r="C1908" s="245"/>
      <c r="D1908" s="865"/>
      <c r="E1908" s="865"/>
      <c r="F1908" s="238"/>
    </row>
    <row r="1909" spans="2:6">
      <c r="B1909" s="775"/>
      <c r="C1909" s="245"/>
      <c r="D1909" s="865"/>
      <c r="E1909" s="865"/>
      <c r="F1909" s="238"/>
    </row>
    <row r="1910" spans="2:6">
      <c r="B1910" s="775"/>
      <c r="C1910" s="245"/>
      <c r="D1910" s="865"/>
      <c r="E1910" s="865"/>
      <c r="F1910" s="238"/>
    </row>
    <row r="1911" spans="2:6">
      <c r="B1911" s="775"/>
      <c r="C1911" s="245"/>
      <c r="D1911" s="865"/>
      <c r="E1911" s="865"/>
      <c r="F1911" s="238"/>
    </row>
    <row r="1912" spans="2:6">
      <c r="B1912" s="775"/>
      <c r="C1912" s="245"/>
      <c r="D1912" s="865"/>
      <c r="E1912" s="865"/>
      <c r="F1912" s="238"/>
    </row>
    <row r="1913" spans="2:6">
      <c r="B1913" s="775"/>
      <c r="C1913" s="245"/>
      <c r="D1913" s="865"/>
      <c r="E1913" s="865"/>
      <c r="F1913" s="238"/>
    </row>
    <row r="1914" spans="2:6">
      <c r="B1914" s="775"/>
      <c r="C1914" s="245"/>
      <c r="D1914" s="865"/>
      <c r="E1914" s="865"/>
      <c r="F1914" s="238"/>
    </row>
    <row r="1915" spans="2:6">
      <c r="B1915" s="775"/>
      <c r="C1915" s="245"/>
      <c r="D1915" s="865"/>
      <c r="E1915" s="865"/>
      <c r="F1915" s="238"/>
    </row>
    <row r="1916" spans="2:6">
      <c r="B1916" s="775"/>
      <c r="C1916" s="245"/>
      <c r="D1916" s="865"/>
      <c r="E1916" s="865"/>
      <c r="F1916" s="238"/>
    </row>
    <row r="1917" spans="2:6">
      <c r="B1917" s="775"/>
      <c r="C1917" s="245"/>
      <c r="D1917" s="865"/>
      <c r="E1917" s="865"/>
      <c r="F1917" s="238"/>
    </row>
    <row r="1918" spans="2:6">
      <c r="B1918" s="775"/>
      <c r="C1918" s="245"/>
      <c r="D1918" s="865"/>
      <c r="E1918" s="865"/>
      <c r="F1918" s="238"/>
    </row>
    <row r="1919" spans="2:6">
      <c r="B1919" s="775"/>
      <c r="C1919" s="245"/>
      <c r="D1919" s="865"/>
      <c r="E1919" s="865"/>
      <c r="F1919" s="238"/>
    </row>
    <row r="1920" spans="2:6">
      <c r="B1920" s="775"/>
      <c r="C1920" s="245"/>
      <c r="D1920" s="865"/>
      <c r="E1920" s="865"/>
      <c r="F1920" s="238"/>
    </row>
    <row r="1921" spans="2:6">
      <c r="B1921" s="775"/>
      <c r="C1921" s="245"/>
      <c r="D1921" s="865"/>
      <c r="E1921" s="865"/>
      <c r="F1921" s="238"/>
    </row>
    <row r="1922" spans="2:6">
      <c r="B1922" s="775"/>
      <c r="C1922" s="245"/>
      <c r="D1922" s="865"/>
      <c r="E1922" s="865"/>
      <c r="F1922" s="238"/>
    </row>
    <row r="1923" spans="2:6">
      <c r="B1923" s="775"/>
      <c r="C1923" s="245"/>
      <c r="D1923" s="865"/>
      <c r="E1923" s="865"/>
      <c r="F1923" s="238"/>
    </row>
    <row r="1924" spans="2:6">
      <c r="B1924" s="775"/>
      <c r="C1924" s="245"/>
      <c r="D1924" s="865"/>
      <c r="E1924" s="865"/>
      <c r="F1924" s="238"/>
    </row>
    <row r="1925" spans="2:6">
      <c r="B1925" s="775"/>
      <c r="C1925" s="245"/>
      <c r="D1925" s="865"/>
      <c r="E1925" s="865"/>
      <c r="F1925" s="238"/>
    </row>
    <row r="1926" spans="2:6">
      <c r="B1926" s="775"/>
      <c r="C1926" s="245"/>
      <c r="D1926" s="865"/>
      <c r="E1926" s="865"/>
      <c r="F1926" s="238"/>
    </row>
    <row r="1927" spans="2:6">
      <c r="B1927" s="775"/>
      <c r="C1927" s="245"/>
      <c r="D1927" s="865"/>
      <c r="E1927" s="865"/>
      <c r="F1927" s="238"/>
    </row>
    <row r="1928" spans="2:6">
      <c r="B1928" s="775"/>
      <c r="C1928" s="245"/>
      <c r="D1928" s="865"/>
      <c r="E1928" s="865"/>
      <c r="F1928" s="238"/>
    </row>
    <row r="1929" spans="2:6">
      <c r="B1929" s="775"/>
      <c r="C1929" s="245"/>
      <c r="D1929" s="865"/>
      <c r="E1929" s="865"/>
      <c r="F1929" s="238"/>
    </row>
    <row r="1930" spans="2:6">
      <c r="B1930" s="775"/>
      <c r="C1930" s="245"/>
      <c r="D1930" s="865"/>
      <c r="E1930" s="865"/>
      <c r="F1930" s="238"/>
    </row>
    <row r="1931" spans="2:6">
      <c r="B1931" s="775"/>
      <c r="C1931" s="245"/>
      <c r="D1931" s="865"/>
      <c r="E1931" s="865"/>
      <c r="F1931" s="238"/>
    </row>
    <row r="1932" spans="2:6">
      <c r="B1932" s="775"/>
      <c r="C1932" s="245"/>
      <c r="D1932" s="865"/>
      <c r="E1932" s="865"/>
      <c r="F1932" s="238"/>
    </row>
    <row r="1933" spans="2:6">
      <c r="B1933" s="775"/>
      <c r="C1933" s="245"/>
      <c r="D1933" s="865"/>
      <c r="E1933" s="865"/>
      <c r="F1933" s="238"/>
    </row>
    <row r="1934" spans="2:6">
      <c r="B1934" s="775"/>
      <c r="C1934" s="245"/>
      <c r="D1934" s="865"/>
      <c r="E1934" s="865"/>
      <c r="F1934" s="238"/>
    </row>
    <row r="1935" spans="2:6">
      <c r="B1935" s="775"/>
      <c r="C1935" s="245"/>
      <c r="D1935" s="865"/>
      <c r="E1935" s="865"/>
      <c r="F1935" s="238"/>
    </row>
    <row r="1936" spans="2:6">
      <c r="B1936" s="775"/>
      <c r="C1936" s="245"/>
      <c r="D1936" s="865"/>
      <c r="E1936" s="865"/>
      <c r="F1936" s="238"/>
    </row>
    <row r="1937" spans="2:6">
      <c r="B1937" s="775"/>
      <c r="C1937" s="245"/>
      <c r="D1937" s="865"/>
      <c r="E1937" s="865"/>
      <c r="F1937" s="238"/>
    </row>
    <row r="1938" spans="2:6">
      <c r="B1938" s="775"/>
      <c r="C1938" s="245"/>
      <c r="D1938" s="865"/>
      <c r="E1938" s="865"/>
      <c r="F1938" s="238"/>
    </row>
    <row r="1939" spans="2:6">
      <c r="B1939" s="775"/>
      <c r="C1939" s="245"/>
      <c r="D1939" s="865"/>
      <c r="E1939" s="865"/>
      <c r="F1939" s="238"/>
    </row>
    <row r="1940" spans="2:6">
      <c r="B1940" s="775"/>
      <c r="C1940" s="245"/>
      <c r="D1940" s="865"/>
      <c r="E1940" s="865"/>
      <c r="F1940" s="238"/>
    </row>
    <row r="1941" spans="2:6">
      <c r="B1941" s="775"/>
      <c r="C1941" s="245"/>
      <c r="D1941" s="865"/>
      <c r="E1941" s="865"/>
      <c r="F1941" s="238"/>
    </row>
    <row r="1942" spans="2:6">
      <c r="B1942" s="775"/>
      <c r="C1942" s="245"/>
      <c r="D1942" s="865"/>
      <c r="E1942" s="865"/>
      <c r="F1942" s="238"/>
    </row>
    <row r="1943" spans="2:6">
      <c r="B1943" s="775"/>
      <c r="C1943" s="245"/>
      <c r="D1943" s="865"/>
      <c r="E1943" s="865"/>
      <c r="F1943" s="238"/>
    </row>
    <row r="1944" spans="2:6">
      <c r="B1944" s="775"/>
      <c r="C1944" s="245"/>
      <c r="D1944" s="865"/>
      <c r="E1944" s="865"/>
      <c r="F1944" s="238"/>
    </row>
    <row r="1945" spans="2:6">
      <c r="B1945" s="775"/>
      <c r="C1945" s="245"/>
      <c r="D1945" s="865"/>
      <c r="E1945" s="865"/>
      <c r="F1945" s="238"/>
    </row>
    <row r="1946" spans="2:6">
      <c r="B1946" s="775"/>
      <c r="C1946" s="245"/>
      <c r="D1946" s="865"/>
      <c r="E1946" s="865"/>
      <c r="F1946" s="238"/>
    </row>
    <row r="1947" spans="2:6">
      <c r="B1947" s="775"/>
      <c r="C1947" s="245"/>
      <c r="D1947" s="865"/>
      <c r="E1947" s="865"/>
      <c r="F1947" s="238"/>
    </row>
    <row r="1948" spans="2:6">
      <c r="B1948" s="775"/>
      <c r="C1948" s="245"/>
      <c r="D1948" s="865"/>
      <c r="E1948" s="865"/>
      <c r="F1948" s="238"/>
    </row>
    <row r="1949" spans="2:6">
      <c r="B1949" s="775"/>
      <c r="C1949" s="245"/>
      <c r="D1949" s="865"/>
      <c r="E1949" s="865"/>
      <c r="F1949" s="238"/>
    </row>
    <row r="1950" spans="2:6">
      <c r="B1950" s="775"/>
      <c r="C1950" s="245"/>
      <c r="D1950" s="865"/>
      <c r="E1950" s="865"/>
      <c r="F1950" s="238"/>
    </row>
    <row r="1951" spans="2:6">
      <c r="B1951" s="775"/>
      <c r="C1951" s="245"/>
      <c r="D1951" s="865"/>
      <c r="E1951" s="865"/>
      <c r="F1951" s="238"/>
    </row>
    <row r="1952" spans="2:6">
      <c r="B1952" s="775"/>
      <c r="C1952" s="245"/>
      <c r="D1952" s="865"/>
      <c r="E1952" s="865"/>
      <c r="F1952" s="238"/>
    </row>
    <row r="1953" spans="2:6">
      <c r="B1953" s="775"/>
      <c r="C1953" s="245"/>
      <c r="D1953" s="865"/>
      <c r="E1953" s="865"/>
      <c r="F1953" s="238"/>
    </row>
    <row r="1954" spans="2:6">
      <c r="B1954" s="775"/>
      <c r="C1954" s="245"/>
      <c r="D1954" s="865"/>
      <c r="E1954" s="865"/>
      <c r="F1954" s="238"/>
    </row>
    <row r="1955" spans="2:6">
      <c r="B1955" s="775"/>
      <c r="C1955" s="245"/>
      <c r="D1955" s="865"/>
      <c r="E1955" s="865"/>
      <c r="F1955" s="238"/>
    </row>
    <row r="1956" spans="2:6">
      <c r="B1956" s="775"/>
      <c r="C1956" s="245"/>
      <c r="D1956" s="865"/>
      <c r="E1956" s="865"/>
      <c r="F1956" s="238"/>
    </row>
    <row r="1957" spans="2:6">
      <c r="B1957" s="775"/>
      <c r="C1957" s="245"/>
      <c r="D1957" s="865"/>
      <c r="E1957" s="865"/>
      <c r="F1957" s="238"/>
    </row>
    <row r="1958" spans="2:6">
      <c r="B1958" s="775"/>
      <c r="C1958" s="245"/>
      <c r="D1958" s="865"/>
      <c r="E1958" s="865"/>
      <c r="F1958" s="238"/>
    </row>
    <row r="1959" spans="2:6">
      <c r="B1959" s="775"/>
      <c r="C1959" s="245"/>
      <c r="D1959" s="865"/>
      <c r="E1959" s="865"/>
      <c r="F1959" s="238"/>
    </row>
    <row r="1960" spans="2:6">
      <c r="B1960" s="775"/>
      <c r="C1960" s="245"/>
      <c r="D1960" s="865"/>
      <c r="E1960" s="865"/>
      <c r="F1960" s="238"/>
    </row>
    <row r="1961" spans="2:6">
      <c r="B1961" s="775"/>
      <c r="C1961" s="245"/>
      <c r="D1961" s="865"/>
      <c r="E1961" s="865"/>
      <c r="F1961" s="238"/>
    </row>
    <row r="1962" spans="2:6">
      <c r="B1962" s="775"/>
      <c r="C1962" s="245"/>
      <c r="D1962" s="865"/>
      <c r="E1962" s="865"/>
      <c r="F1962" s="238"/>
    </row>
    <row r="1963" spans="2:6">
      <c r="B1963" s="775"/>
      <c r="C1963" s="245"/>
      <c r="D1963" s="865"/>
      <c r="E1963" s="865"/>
      <c r="F1963" s="238"/>
    </row>
    <row r="1964" spans="2:6">
      <c r="B1964" s="775"/>
      <c r="C1964" s="245"/>
      <c r="D1964" s="865"/>
      <c r="E1964" s="865"/>
      <c r="F1964" s="238"/>
    </row>
    <row r="1965" spans="2:6">
      <c r="B1965" s="775"/>
      <c r="C1965" s="245"/>
      <c r="D1965" s="865"/>
      <c r="E1965" s="865"/>
      <c r="F1965" s="238"/>
    </row>
    <row r="1966" spans="2:6">
      <c r="B1966" s="775"/>
      <c r="C1966" s="245"/>
      <c r="D1966" s="865"/>
      <c r="E1966" s="865"/>
      <c r="F1966" s="238"/>
    </row>
    <row r="1967" spans="2:6">
      <c r="B1967" s="775"/>
      <c r="C1967" s="245"/>
      <c r="D1967" s="865"/>
      <c r="E1967" s="865"/>
      <c r="F1967" s="238"/>
    </row>
    <row r="1968" spans="2:6">
      <c r="B1968" s="775"/>
      <c r="C1968" s="245"/>
      <c r="D1968" s="865"/>
      <c r="E1968" s="865"/>
      <c r="F1968" s="238"/>
    </row>
    <row r="1969" spans="2:6">
      <c r="B1969" s="775"/>
      <c r="C1969" s="245"/>
      <c r="D1969" s="865"/>
      <c r="E1969" s="865"/>
      <c r="F1969" s="238"/>
    </row>
    <row r="1970" spans="2:6">
      <c r="B1970" s="775"/>
      <c r="C1970" s="245"/>
      <c r="D1970" s="865"/>
      <c r="E1970" s="865"/>
      <c r="F1970" s="238"/>
    </row>
    <row r="1971" spans="2:6">
      <c r="B1971" s="775"/>
      <c r="C1971" s="245"/>
      <c r="D1971" s="865"/>
      <c r="E1971" s="865"/>
      <c r="F1971" s="238"/>
    </row>
    <row r="1972" spans="2:6">
      <c r="B1972" s="775"/>
      <c r="C1972" s="245"/>
      <c r="D1972" s="865"/>
      <c r="E1972" s="865"/>
      <c r="F1972" s="238"/>
    </row>
    <row r="1973" spans="2:6">
      <c r="B1973" s="775"/>
      <c r="C1973" s="245"/>
      <c r="D1973" s="865"/>
      <c r="E1973" s="865"/>
      <c r="F1973" s="238"/>
    </row>
    <row r="1974" spans="2:6">
      <c r="B1974" s="775"/>
      <c r="C1974" s="245"/>
      <c r="D1974" s="865"/>
      <c r="E1974" s="865"/>
      <c r="F1974" s="238"/>
    </row>
    <row r="1975" spans="2:6">
      <c r="B1975" s="775"/>
      <c r="C1975" s="245"/>
      <c r="D1975" s="865"/>
      <c r="E1975" s="865"/>
      <c r="F1975" s="238"/>
    </row>
    <row r="1976" spans="2:6">
      <c r="B1976" s="775"/>
      <c r="C1976" s="245"/>
      <c r="D1976" s="865"/>
      <c r="E1976" s="865"/>
      <c r="F1976" s="238"/>
    </row>
    <row r="1977" spans="2:6">
      <c r="B1977" s="775"/>
      <c r="C1977" s="245"/>
      <c r="D1977" s="865"/>
      <c r="E1977" s="865"/>
      <c r="F1977" s="238"/>
    </row>
    <row r="1978" spans="2:6">
      <c r="B1978" s="775"/>
      <c r="C1978" s="245"/>
      <c r="D1978" s="865"/>
      <c r="E1978" s="865"/>
      <c r="F1978" s="238"/>
    </row>
    <row r="1979" spans="2:6">
      <c r="B1979" s="775"/>
      <c r="C1979" s="245"/>
      <c r="D1979" s="865"/>
      <c r="E1979" s="865"/>
      <c r="F1979" s="238"/>
    </row>
    <row r="1980" spans="2:6">
      <c r="B1980" s="775"/>
      <c r="C1980" s="245"/>
      <c r="D1980" s="865"/>
      <c r="E1980" s="865"/>
      <c r="F1980" s="238"/>
    </row>
    <row r="1981" spans="2:6">
      <c r="B1981" s="775"/>
      <c r="C1981" s="245"/>
      <c r="D1981" s="865"/>
      <c r="E1981" s="865"/>
      <c r="F1981" s="238"/>
    </row>
    <row r="1982" spans="2:6">
      <c r="B1982" s="775"/>
      <c r="C1982" s="245"/>
      <c r="D1982" s="865"/>
      <c r="E1982" s="865"/>
      <c r="F1982" s="238"/>
    </row>
    <row r="1983" spans="2:6">
      <c r="B1983" s="775"/>
      <c r="C1983" s="245"/>
      <c r="D1983" s="865"/>
      <c r="E1983" s="865"/>
      <c r="F1983" s="238"/>
    </row>
    <row r="1984" spans="2:6">
      <c r="B1984" s="775"/>
      <c r="C1984" s="245"/>
      <c r="D1984" s="865"/>
      <c r="E1984" s="865"/>
      <c r="F1984" s="238"/>
    </row>
    <row r="1985" spans="2:6">
      <c r="B1985" s="775"/>
      <c r="C1985" s="245"/>
      <c r="D1985" s="865"/>
      <c r="E1985" s="865"/>
      <c r="F1985" s="238"/>
    </row>
    <row r="1986" spans="2:6">
      <c r="B1986" s="775"/>
      <c r="C1986" s="245"/>
      <c r="D1986" s="865"/>
      <c r="E1986" s="865"/>
      <c r="F1986" s="238"/>
    </row>
    <row r="1987" spans="2:6">
      <c r="B1987" s="775"/>
      <c r="C1987" s="245"/>
      <c r="D1987" s="865"/>
      <c r="E1987" s="865"/>
      <c r="F1987" s="238"/>
    </row>
    <row r="1988" spans="2:6">
      <c r="B1988" s="775"/>
      <c r="C1988" s="245"/>
      <c r="D1988" s="865"/>
      <c r="E1988" s="865"/>
      <c r="F1988" s="238"/>
    </row>
    <row r="1989" spans="2:6">
      <c r="B1989" s="775"/>
      <c r="C1989" s="245"/>
      <c r="D1989" s="865"/>
      <c r="E1989" s="865"/>
      <c r="F1989" s="238"/>
    </row>
    <row r="1990" spans="2:6">
      <c r="B1990" s="775"/>
      <c r="C1990" s="245"/>
      <c r="D1990" s="865"/>
      <c r="E1990" s="865"/>
      <c r="F1990" s="238"/>
    </row>
    <row r="1991" spans="2:6">
      <c r="B1991" s="775"/>
      <c r="C1991" s="245"/>
      <c r="D1991" s="865"/>
      <c r="E1991" s="865"/>
      <c r="F1991" s="238"/>
    </row>
    <row r="1992" spans="2:6">
      <c r="B1992" s="775"/>
      <c r="C1992" s="245"/>
      <c r="D1992" s="865"/>
      <c r="E1992" s="865"/>
      <c r="F1992" s="238"/>
    </row>
    <row r="1993" spans="2:6">
      <c r="B1993" s="775"/>
      <c r="C1993" s="245"/>
      <c r="D1993" s="865"/>
      <c r="E1993" s="865"/>
      <c r="F1993" s="238"/>
    </row>
    <row r="1994" spans="2:6">
      <c r="B1994" s="775"/>
      <c r="C1994" s="245"/>
      <c r="D1994" s="865"/>
      <c r="E1994" s="865"/>
      <c r="F1994" s="238"/>
    </row>
    <row r="1995" spans="2:6">
      <c r="B1995" s="775"/>
      <c r="C1995" s="245"/>
      <c r="D1995" s="865"/>
      <c r="E1995" s="865"/>
      <c r="F1995" s="238"/>
    </row>
    <row r="1996" spans="2:6">
      <c r="B1996" s="775"/>
      <c r="C1996" s="245"/>
      <c r="D1996" s="865"/>
      <c r="E1996" s="865"/>
      <c r="F1996" s="238"/>
    </row>
    <row r="1997" spans="2:6">
      <c r="B1997" s="775"/>
      <c r="C1997" s="245"/>
      <c r="D1997" s="865"/>
      <c r="E1997" s="865"/>
      <c r="F1997" s="238"/>
    </row>
    <row r="1998" spans="2:6">
      <c r="B1998" s="775"/>
      <c r="C1998" s="245"/>
      <c r="D1998" s="865"/>
      <c r="E1998" s="865"/>
      <c r="F1998" s="238"/>
    </row>
    <row r="1999" spans="2:6">
      <c r="B1999" s="775"/>
      <c r="C1999" s="245"/>
      <c r="D1999" s="865"/>
      <c r="E1999" s="865"/>
      <c r="F1999" s="238"/>
    </row>
    <row r="2000" spans="2:6">
      <c r="B2000" s="775"/>
      <c r="C2000" s="245"/>
      <c r="D2000" s="865"/>
      <c r="E2000" s="865"/>
      <c r="F2000" s="238"/>
    </row>
    <row r="2001" spans="2:6">
      <c r="B2001" s="775"/>
      <c r="C2001" s="245"/>
      <c r="D2001" s="865"/>
      <c r="E2001" s="865"/>
      <c r="F2001" s="238"/>
    </row>
    <row r="2002" spans="2:6">
      <c r="B2002" s="775"/>
      <c r="C2002" s="245"/>
      <c r="D2002" s="865"/>
      <c r="E2002" s="865"/>
      <c r="F2002" s="238"/>
    </row>
    <row r="2003" spans="2:6">
      <c r="B2003" s="775"/>
      <c r="C2003" s="245"/>
      <c r="D2003" s="865"/>
      <c r="E2003" s="865"/>
      <c r="F2003" s="238"/>
    </row>
    <row r="2004" spans="2:6">
      <c r="B2004" s="775"/>
      <c r="C2004" s="245"/>
      <c r="D2004" s="865"/>
      <c r="E2004" s="865"/>
      <c r="F2004" s="238"/>
    </row>
    <row r="2005" spans="2:6">
      <c r="B2005" s="775"/>
      <c r="C2005" s="245"/>
      <c r="D2005" s="865"/>
      <c r="E2005" s="865"/>
      <c r="F2005" s="238"/>
    </row>
    <row r="2006" spans="2:6">
      <c r="B2006" s="775"/>
      <c r="C2006" s="245"/>
      <c r="D2006" s="865"/>
      <c r="E2006" s="865"/>
      <c r="F2006" s="238"/>
    </row>
    <row r="2007" spans="2:6">
      <c r="B2007" s="775"/>
      <c r="C2007" s="245"/>
      <c r="D2007" s="865"/>
      <c r="E2007" s="865"/>
      <c r="F2007" s="238"/>
    </row>
    <row r="2008" spans="2:6">
      <c r="B2008" s="775"/>
      <c r="C2008" s="245"/>
      <c r="D2008" s="865"/>
      <c r="E2008" s="865"/>
      <c r="F2008" s="238"/>
    </row>
    <row r="2009" spans="2:6">
      <c r="B2009" s="775"/>
      <c r="C2009" s="245"/>
      <c r="D2009" s="865"/>
      <c r="E2009" s="865"/>
      <c r="F2009" s="238"/>
    </row>
    <row r="2010" spans="2:6">
      <c r="B2010" s="775"/>
      <c r="C2010" s="245"/>
      <c r="D2010" s="865"/>
      <c r="E2010" s="865"/>
      <c r="F2010" s="238"/>
    </row>
    <row r="2011" spans="2:6">
      <c r="B2011" s="775"/>
      <c r="C2011" s="245"/>
      <c r="D2011" s="865"/>
      <c r="E2011" s="865"/>
      <c r="F2011" s="238"/>
    </row>
    <row r="2012" spans="2:6">
      <c r="B2012" s="775"/>
      <c r="C2012" s="245"/>
      <c r="D2012" s="865"/>
      <c r="E2012" s="865"/>
      <c r="F2012" s="238"/>
    </row>
    <row r="2013" spans="2:6">
      <c r="B2013" s="775"/>
      <c r="C2013" s="245"/>
      <c r="D2013" s="865"/>
      <c r="E2013" s="865"/>
      <c r="F2013" s="238"/>
    </row>
    <row r="2014" spans="2:6">
      <c r="B2014" s="775"/>
      <c r="C2014" s="245"/>
      <c r="D2014" s="865"/>
      <c r="E2014" s="865"/>
      <c r="F2014" s="238"/>
    </row>
    <row r="2015" spans="2:6">
      <c r="B2015" s="775"/>
      <c r="C2015" s="245"/>
      <c r="D2015" s="865"/>
      <c r="E2015" s="865"/>
      <c r="F2015" s="238"/>
    </row>
    <row r="2016" spans="2:6">
      <c r="B2016" s="775"/>
      <c r="C2016" s="245"/>
      <c r="D2016" s="865"/>
      <c r="E2016" s="865"/>
      <c r="F2016" s="238"/>
    </row>
    <row r="2017" spans="2:6">
      <c r="B2017" s="775"/>
      <c r="C2017" s="245"/>
      <c r="D2017" s="865"/>
      <c r="E2017" s="865"/>
      <c r="F2017" s="238"/>
    </row>
    <row r="2018" spans="2:6">
      <c r="B2018" s="775"/>
      <c r="C2018" s="245"/>
      <c r="D2018" s="865"/>
      <c r="E2018" s="865"/>
      <c r="F2018" s="238"/>
    </row>
    <row r="2019" spans="2:6">
      <c r="B2019" s="775"/>
      <c r="C2019" s="245"/>
      <c r="D2019" s="865"/>
      <c r="E2019" s="865"/>
      <c r="F2019" s="238"/>
    </row>
    <row r="2020" spans="2:6">
      <c r="B2020" s="775"/>
      <c r="C2020" s="245"/>
      <c r="D2020" s="865"/>
      <c r="E2020" s="865"/>
      <c r="F2020" s="238"/>
    </row>
    <row r="2021" spans="2:6">
      <c r="B2021" s="775"/>
      <c r="C2021" s="245"/>
      <c r="D2021" s="865"/>
      <c r="E2021" s="865"/>
      <c r="F2021" s="238"/>
    </row>
    <row r="2022" spans="2:6">
      <c r="B2022" s="775"/>
      <c r="C2022" s="245"/>
      <c r="D2022" s="865"/>
      <c r="E2022" s="865"/>
      <c r="F2022" s="238"/>
    </row>
    <row r="2023" spans="2:6">
      <c r="B2023" s="775"/>
      <c r="C2023" s="245"/>
      <c r="D2023" s="865"/>
      <c r="E2023" s="865"/>
      <c r="F2023" s="238"/>
    </row>
    <row r="2024" spans="2:6">
      <c r="B2024" s="775"/>
      <c r="C2024" s="245"/>
      <c r="D2024" s="865"/>
      <c r="E2024" s="865"/>
      <c r="F2024" s="238"/>
    </row>
    <row r="2025" spans="2:6">
      <c r="B2025" s="775"/>
      <c r="C2025" s="245"/>
      <c r="D2025" s="865"/>
      <c r="E2025" s="865"/>
      <c r="F2025" s="238"/>
    </row>
    <row r="2026" spans="2:6">
      <c r="B2026" s="775"/>
      <c r="C2026" s="245"/>
      <c r="D2026" s="865"/>
      <c r="E2026" s="865"/>
      <c r="F2026" s="238"/>
    </row>
    <row r="2027" spans="2:6">
      <c r="B2027" s="775"/>
      <c r="C2027" s="245"/>
      <c r="D2027" s="865"/>
      <c r="E2027" s="865"/>
      <c r="F2027" s="238"/>
    </row>
    <row r="2028" spans="2:6">
      <c r="B2028" s="775"/>
      <c r="C2028" s="245"/>
      <c r="D2028" s="865"/>
      <c r="E2028" s="865"/>
      <c r="F2028" s="238"/>
    </row>
    <row r="2029" spans="2:6">
      <c r="B2029" s="775"/>
      <c r="C2029" s="245"/>
      <c r="D2029" s="865"/>
      <c r="E2029" s="865"/>
      <c r="F2029" s="238"/>
    </row>
    <row r="2030" spans="2:6">
      <c r="B2030" s="775"/>
      <c r="C2030" s="245"/>
      <c r="D2030" s="865"/>
      <c r="E2030" s="865"/>
      <c r="F2030" s="238"/>
    </row>
    <row r="2031" spans="2:6">
      <c r="B2031" s="775"/>
      <c r="C2031" s="245"/>
      <c r="D2031" s="865"/>
      <c r="E2031" s="865"/>
      <c r="F2031" s="238"/>
    </row>
    <row r="2032" spans="2:6">
      <c r="B2032" s="775"/>
      <c r="C2032" s="245"/>
      <c r="D2032" s="865"/>
      <c r="E2032" s="865"/>
      <c r="F2032" s="238"/>
    </row>
    <row r="2033" spans="2:6">
      <c r="B2033" s="775"/>
      <c r="C2033" s="245"/>
      <c r="D2033" s="865"/>
      <c r="E2033" s="865"/>
      <c r="F2033" s="238"/>
    </row>
    <row r="2034" spans="2:6">
      <c r="B2034" s="775"/>
      <c r="C2034" s="245"/>
      <c r="D2034" s="865"/>
      <c r="E2034" s="865"/>
      <c r="F2034" s="238"/>
    </row>
    <row r="2035" spans="2:6">
      <c r="B2035" s="775"/>
      <c r="C2035" s="245"/>
      <c r="D2035" s="865"/>
      <c r="E2035" s="865"/>
      <c r="F2035" s="238"/>
    </row>
    <row r="2036" spans="2:6">
      <c r="B2036" s="775"/>
      <c r="C2036" s="245"/>
      <c r="D2036" s="865"/>
      <c r="E2036" s="865"/>
      <c r="F2036" s="238"/>
    </row>
    <row r="2037" spans="2:6">
      <c r="B2037" s="775"/>
      <c r="C2037" s="245"/>
      <c r="D2037" s="865"/>
      <c r="E2037" s="865"/>
      <c r="F2037" s="238"/>
    </row>
    <row r="2038" spans="2:6">
      <c r="B2038" s="775"/>
      <c r="C2038" s="245"/>
      <c r="D2038" s="865"/>
      <c r="E2038" s="865"/>
      <c r="F2038" s="238"/>
    </row>
    <row r="2039" spans="2:6">
      <c r="B2039" s="775"/>
      <c r="C2039" s="245"/>
      <c r="D2039" s="865"/>
      <c r="E2039" s="865"/>
      <c r="F2039" s="238"/>
    </row>
    <row r="2040" spans="2:6">
      <c r="B2040" s="775"/>
      <c r="C2040" s="245"/>
      <c r="D2040" s="865"/>
      <c r="E2040" s="865"/>
      <c r="F2040" s="238"/>
    </row>
    <row r="2041" spans="2:6">
      <c r="B2041" s="775"/>
      <c r="C2041" s="245"/>
      <c r="D2041" s="865"/>
      <c r="E2041" s="865"/>
      <c r="F2041" s="238"/>
    </row>
    <row r="2042" spans="2:6">
      <c r="B2042" s="775"/>
      <c r="C2042" s="245"/>
      <c r="D2042" s="865"/>
      <c r="E2042" s="865"/>
      <c r="F2042" s="238"/>
    </row>
    <row r="2043" spans="2:6">
      <c r="B2043" s="775"/>
      <c r="C2043" s="245"/>
      <c r="D2043" s="865"/>
      <c r="E2043" s="865"/>
      <c r="F2043" s="238"/>
    </row>
    <row r="2044" spans="2:6">
      <c r="B2044" s="775"/>
      <c r="C2044" s="245"/>
      <c r="D2044" s="865"/>
      <c r="E2044" s="865"/>
      <c r="F2044" s="238"/>
    </row>
    <row r="2045" spans="2:6">
      <c r="B2045" s="775"/>
      <c r="C2045" s="245"/>
      <c r="D2045" s="865"/>
      <c r="E2045" s="865"/>
      <c r="F2045" s="238"/>
    </row>
    <row r="2046" spans="2:6">
      <c r="B2046" s="775"/>
      <c r="C2046" s="245"/>
      <c r="D2046" s="865"/>
      <c r="E2046" s="865"/>
      <c r="F2046" s="238"/>
    </row>
    <row r="2047" spans="2:6">
      <c r="B2047" s="775"/>
      <c r="C2047" s="245"/>
      <c r="D2047" s="865"/>
      <c r="E2047" s="865"/>
      <c r="F2047" s="238"/>
    </row>
    <row r="2048" spans="2:6">
      <c r="B2048" s="775"/>
      <c r="C2048" s="245"/>
      <c r="D2048" s="865"/>
      <c r="E2048" s="865"/>
      <c r="F2048" s="238"/>
    </row>
    <row r="2049" spans="2:6">
      <c r="B2049" s="775"/>
      <c r="C2049" s="245"/>
      <c r="D2049" s="865"/>
      <c r="E2049" s="865"/>
      <c r="F2049" s="238"/>
    </row>
    <row r="2050" spans="2:6">
      <c r="B2050" s="775"/>
      <c r="C2050" s="245"/>
      <c r="D2050" s="865"/>
      <c r="E2050" s="865"/>
      <c r="F2050" s="238"/>
    </row>
    <row r="2051" spans="2:6">
      <c r="B2051" s="775"/>
      <c r="C2051" s="245"/>
      <c r="D2051" s="865"/>
      <c r="E2051" s="865"/>
      <c r="F2051" s="238"/>
    </row>
    <row r="2052" spans="2:6">
      <c r="B2052" s="775"/>
      <c r="C2052" s="245"/>
      <c r="D2052" s="865"/>
      <c r="E2052" s="865"/>
      <c r="F2052" s="238"/>
    </row>
    <row r="2053" spans="2:6">
      <c r="B2053" s="775"/>
      <c r="C2053" s="245"/>
      <c r="D2053" s="865"/>
      <c r="E2053" s="865"/>
      <c r="F2053" s="238"/>
    </row>
    <row r="2054" spans="2:6">
      <c r="B2054" s="775"/>
      <c r="C2054" s="245"/>
      <c r="D2054" s="865"/>
      <c r="E2054" s="865"/>
      <c r="F2054" s="238"/>
    </row>
    <row r="2055" spans="2:6">
      <c r="B2055" s="775"/>
      <c r="C2055" s="245"/>
      <c r="D2055" s="865"/>
      <c r="E2055" s="865"/>
      <c r="F2055" s="238"/>
    </row>
    <row r="2056" spans="2:6">
      <c r="B2056" s="775"/>
      <c r="C2056" s="245"/>
      <c r="D2056" s="865"/>
      <c r="E2056" s="865"/>
      <c r="F2056" s="238"/>
    </row>
    <row r="2057" spans="2:6">
      <c r="B2057" s="775"/>
      <c r="C2057" s="245"/>
      <c r="D2057" s="865"/>
      <c r="E2057" s="865"/>
      <c r="F2057" s="238"/>
    </row>
    <row r="2058" spans="2:6">
      <c r="B2058" s="775"/>
      <c r="C2058" s="245"/>
      <c r="D2058" s="865"/>
      <c r="E2058" s="865"/>
      <c r="F2058" s="238"/>
    </row>
    <row r="2059" spans="2:6">
      <c r="B2059" s="775"/>
      <c r="C2059" s="245"/>
      <c r="D2059" s="865"/>
      <c r="E2059" s="865"/>
      <c r="F2059" s="238"/>
    </row>
    <row r="2060" spans="2:6">
      <c r="B2060" s="775"/>
      <c r="C2060" s="245"/>
      <c r="D2060" s="865"/>
      <c r="E2060" s="865"/>
      <c r="F2060" s="238"/>
    </row>
    <row r="2061" spans="2:6">
      <c r="B2061" s="775"/>
      <c r="C2061" s="245"/>
      <c r="D2061" s="865"/>
      <c r="E2061" s="865"/>
      <c r="F2061" s="238"/>
    </row>
    <row r="2062" spans="2:6">
      <c r="B2062" s="775"/>
      <c r="C2062" s="245"/>
      <c r="D2062" s="865"/>
      <c r="E2062" s="865"/>
      <c r="F2062" s="238"/>
    </row>
    <row r="2063" spans="2:6">
      <c r="B2063" s="775"/>
      <c r="C2063" s="245"/>
      <c r="D2063" s="865"/>
      <c r="E2063" s="865"/>
      <c r="F2063" s="238"/>
    </row>
    <row r="2064" spans="2:6">
      <c r="B2064" s="775"/>
      <c r="C2064" s="245"/>
      <c r="D2064" s="865"/>
      <c r="E2064" s="865"/>
      <c r="F2064" s="238"/>
    </row>
    <row r="2065" spans="2:6">
      <c r="B2065" s="775"/>
      <c r="C2065" s="245"/>
      <c r="D2065" s="865"/>
      <c r="E2065" s="865"/>
      <c r="F2065" s="238"/>
    </row>
    <row r="2066" spans="2:6">
      <c r="B2066" s="775"/>
      <c r="C2066" s="245"/>
      <c r="D2066" s="865"/>
      <c r="E2066" s="865"/>
      <c r="F2066" s="238"/>
    </row>
    <row r="2067" spans="2:6">
      <c r="B2067" s="775"/>
      <c r="C2067" s="245"/>
      <c r="D2067" s="865"/>
      <c r="E2067" s="865"/>
      <c r="F2067" s="238"/>
    </row>
    <row r="2068" spans="2:6">
      <c r="B2068" s="775"/>
      <c r="C2068" s="245"/>
      <c r="D2068" s="865"/>
      <c r="E2068" s="865"/>
      <c r="F2068" s="238"/>
    </row>
    <row r="2069" spans="2:6">
      <c r="B2069" s="775"/>
      <c r="C2069" s="245"/>
      <c r="D2069" s="865"/>
      <c r="E2069" s="865"/>
      <c r="F2069" s="238"/>
    </row>
    <row r="2070" spans="2:6">
      <c r="B2070" s="775"/>
      <c r="C2070" s="245"/>
      <c r="D2070" s="865"/>
      <c r="E2070" s="865"/>
      <c r="F2070" s="238"/>
    </row>
    <row r="2071" spans="2:6">
      <c r="B2071" s="775"/>
      <c r="C2071" s="245"/>
      <c r="D2071" s="865"/>
      <c r="E2071" s="865"/>
      <c r="F2071" s="238"/>
    </row>
    <row r="2072" spans="2:6">
      <c r="B2072" s="775"/>
      <c r="C2072" s="245"/>
      <c r="D2072" s="865"/>
      <c r="E2072" s="865"/>
      <c r="F2072" s="238"/>
    </row>
    <row r="2073" spans="2:6">
      <c r="B2073" s="775"/>
      <c r="C2073" s="245"/>
      <c r="D2073" s="865"/>
      <c r="E2073" s="865"/>
      <c r="F2073" s="238"/>
    </row>
    <row r="2074" spans="2:6">
      <c r="B2074" s="775"/>
      <c r="C2074" s="245"/>
      <c r="D2074" s="865"/>
      <c r="E2074" s="865"/>
      <c r="F2074" s="238"/>
    </row>
    <row r="2075" spans="2:6">
      <c r="B2075" s="775"/>
      <c r="C2075" s="245"/>
      <c r="D2075" s="865"/>
      <c r="E2075" s="865"/>
      <c r="F2075" s="238"/>
    </row>
    <row r="2076" spans="2:6">
      <c r="B2076" s="775"/>
      <c r="C2076" s="245"/>
      <c r="D2076" s="865"/>
      <c r="E2076" s="865"/>
      <c r="F2076" s="238"/>
    </row>
    <row r="2077" spans="2:6">
      <c r="B2077" s="775"/>
      <c r="C2077" s="245"/>
      <c r="D2077" s="865"/>
      <c r="E2077" s="865"/>
      <c r="F2077" s="238"/>
    </row>
    <row r="2078" spans="2:6">
      <c r="B2078" s="775"/>
      <c r="C2078" s="245"/>
      <c r="D2078" s="865"/>
      <c r="E2078" s="865"/>
      <c r="F2078" s="238"/>
    </row>
    <row r="2079" spans="2:6">
      <c r="B2079" s="775"/>
      <c r="C2079" s="245"/>
      <c r="D2079" s="865"/>
      <c r="E2079" s="865"/>
      <c r="F2079" s="238"/>
    </row>
    <row r="2080" spans="2:6">
      <c r="B2080" s="775"/>
      <c r="C2080" s="245"/>
      <c r="D2080" s="865"/>
      <c r="E2080" s="865"/>
      <c r="F2080" s="238"/>
    </row>
    <row r="2081" spans="2:6">
      <c r="B2081" s="775"/>
      <c r="C2081" s="245"/>
      <c r="D2081" s="865"/>
      <c r="E2081" s="865"/>
      <c r="F2081" s="238"/>
    </row>
    <row r="2082" spans="2:6">
      <c r="B2082" s="775"/>
      <c r="C2082" s="245"/>
      <c r="D2082" s="865"/>
      <c r="E2082" s="865"/>
      <c r="F2082" s="238"/>
    </row>
    <row r="2083" spans="2:6">
      <c r="B2083" s="775"/>
      <c r="C2083" s="245"/>
      <c r="D2083" s="865"/>
      <c r="E2083" s="865"/>
      <c r="F2083" s="238"/>
    </row>
    <row r="2084" spans="2:6">
      <c r="B2084" s="775"/>
      <c r="C2084" s="245"/>
      <c r="D2084" s="865"/>
      <c r="E2084" s="865"/>
      <c r="F2084" s="238"/>
    </row>
    <row r="2085" spans="2:6">
      <c r="B2085" s="775"/>
      <c r="C2085" s="245"/>
      <c r="D2085" s="865"/>
      <c r="E2085" s="865"/>
      <c r="F2085" s="238"/>
    </row>
    <row r="2086" spans="2:6">
      <c r="B2086" s="775"/>
      <c r="C2086" s="245"/>
      <c r="D2086" s="865"/>
      <c r="E2086" s="865"/>
      <c r="F2086" s="238"/>
    </row>
    <row r="2087" spans="2:6">
      <c r="B2087" s="775"/>
      <c r="C2087" s="245"/>
      <c r="D2087" s="865"/>
      <c r="E2087" s="865"/>
      <c r="F2087" s="238"/>
    </row>
    <row r="2088" spans="2:6">
      <c r="B2088" s="775"/>
      <c r="C2088" s="245"/>
      <c r="D2088" s="865"/>
      <c r="E2088" s="865"/>
      <c r="F2088" s="238"/>
    </row>
    <row r="2089" spans="2:6">
      <c r="B2089" s="775"/>
      <c r="C2089" s="245"/>
      <c r="D2089" s="865"/>
      <c r="E2089" s="865"/>
      <c r="F2089" s="238"/>
    </row>
    <row r="2090" spans="2:6">
      <c r="B2090" s="775"/>
      <c r="C2090" s="245"/>
      <c r="D2090" s="865"/>
      <c r="E2090" s="865"/>
      <c r="F2090" s="238"/>
    </row>
    <row r="2091" spans="2:6">
      <c r="B2091" s="775"/>
      <c r="C2091" s="245"/>
      <c r="D2091" s="865"/>
      <c r="E2091" s="865"/>
      <c r="F2091" s="238"/>
    </row>
    <row r="2092" spans="2:6">
      <c r="B2092" s="775"/>
      <c r="C2092" s="245"/>
      <c r="D2092" s="865"/>
      <c r="E2092" s="865"/>
      <c r="F2092" s="238"/>
    </row>
    <row r="2093" spans="2:6">
      <c r="B2093" s="775"/>
      <c r="C2093" s="245"/>
      <c r="D2093" s="865"/>
      <c r="E2093" s="865"/>
      <c r="F2093" s="238"/>
    </row>
    <row r="2094" spans="2:6">
      <c r="B2094" s="775"/>
      <c r="C2094" s="245"/>
      <c r="D2094" s="865"/>
      <c r="E2094" s="865"/>
      <c r="F2094" s="238"/>
    </row>
    <row r="2095" spans="2:6">
      <c r="B2095" s="775"/>
      <c r="C2095" s="245"/>
      <c r="D2095" s="865"/>
      <c r="E2095" s="865"/>
      <c r="F2095" s="238"/>
    </row>
    <row r="2096" spans="2:6">
      <c r="B2096" s="775"/>
      <c r="C2096" s="245"/>
      <c r="D2096" s="865"/>
      <c r="E2096" s="865"/>
      <c r="F2096" s="238"/>
    </row>
    <row r="2097" spans="2:6">
      <c r="B2097" s="775"/>
      <c r="C2097" s="245"/>
      <c r="D2097" s="865"/>
      <c r="E2097" s="865"/>
      <c r="F2097" s="238"/>
    </row>
    <row r="2098" spans="2:6">
      <c r="B2098" s="775"/>
      <c r="C2098" s="245"/>
      <c r="D2098" s="865"/>
      <c r="E2098" s="865"/>
      <c r="F2098" s="238"/>
    </row>
    <row r="2099" spans="2:6">
      <c r="B2099" s="775"/>
      <c r="C2099" s="245"/>
      <c r="D2099" s="865"/>
      <c r="E2099" s="865"/>
      <c r="F2099" s="238"/>
    </row>
    <row r="2100" spans="2:6">
      <c r="B2100" s="775"/>
      <c r="C2100" s="245"/>
      <c r="D2100" s="865"/>
      <c r="E2100" s="865"/>
      <c r="F2100" s="238"/>
    </row>
    <row r="2101" spans="2:6">
      <c r="B2101" s="775"/>
      <c r="C2101" s="245"/>
      <c r="D2101" s="865"/>
      <c r="E2101" s="865"/>
      <c r="F2101" s="238"/>
    </row>
    <row r="2102" spans="2:6">
      <c r="B2102" s="775"/>
      <c r="C2102" s="245"/>
      <c r="D2102" s="865"/>
      <c r="E2102" s="865"/>
      <c r="F2102" s="238"/>
    </row>
    <row r="2103" spans="2:6">
      <c r="B2103" s="775"/>
      <c r="C2103" s="245"/>
      <c r="D2103" s="865"/>
      <c r="E2103" s="865"/>
      <c r="F2103" s="238"/>
    </row>
    <row r="2104" spans="2:6">
      <c r="B2104" s="775"/>
      <c r="C2104" s="245"/>
      <c r="D2104" s="865"/>
      <c r="E2104" s="865"/>
      <c r="F2104" s="238"/>
    </row>
    <row r="2105" spans="2:6">
      <c r="B2105" s="775"/>
      <c r="C2105" s="245"/>
      <c r="D2105" s="865"/>
      <c r="E2105" s="865"/>
      <c r="F2105" s="238"/>
    </row>
    <row r="2106" spans="2:6">
      <c r="B2106" s="775"/>
      <c r="C2106" s="245"/>
      <c r="D2106" s="865"/>
      <c r="E2106" s="865"/>
      <c r="F2106" s="238"/>
    </row>
    <row r="2107" spans="2:6">
      <c r="B2107" s="775"/>
      <c r="C2107" s="245"/>
      <c r="D2107" s="865"/>
      <c r="E2107" s="865"/>
      <c r="F2107" s="238"/>
    </row>
    <row r="2108" spans="2:6">
      <c r="B2108" s="775"/>
      <c r="C2108" s="245"/>
      <c r="D2108" s="865"/>
      <c r="E2108" s="865"/>
      <c r="F2108" s="238"/>
    </row>
    <row r="2109" spans="2:6">
      <c r="B2109" s="775"/>
      <c r="C2109" s="245"/>
      <c r="D2109" s="865"/>
      <c r="E2109" s="865"/>
      <c r="F2109" s="238"/>
    </row>
    <row r="2110" spans="2:6">
      <c r="B2110" s="775"/>
      <c r="C2110" s="245"/>
      <c r="D2110" s="865"/>
      <c r="E2110" s="865"/>
      <c r="F2110" s="238"/>
    </row>
    <row r="2111" spans="2:6">
      <c r="B2111" s="775"/>
      <c r="C2111" s="245"/>
      <c r="D2111" s="865"/>
      <c r="E2111" s="865"/>
      <c r="F2111" s="238"/>
    </row>
    <row r="2112" spans="2:6">
      <c r="B2112" s="775"/>
      <c r="C2112" s="245"/>
      <c r="D2112" s="865"/>
      <c r="E2112" s="865"/>
      <c r="F2112" s="238"/>
    </row>
    <row r="2113" spans="2:6">
      <c r="B2113" s="775"/>
      <c r="C2113" s="245"/>
      <c r="D2113" s="865"/>
      <c r="E2113" s="865"/>
      <c r="F2113" s="238"/>
    </row>
    <row r="2114" spans="2:6">
      <c r="B2114" s="775"/>
      <c r="C2114" s="245"/>
      <c r="D2114" s="865"/>
      <c r="E2114" s="865"/>
      <c r="F2114" s="238"/>
    </row>
    <row r="2115" spans="2:6">
      <c r="B2115" s="775"/>
      <c r="C2115" s="245"/>
      <c r="D2115" s="865"/>
      <c r="E2115" s="865"/>
      <c r="F2115" s="238"/>
    </row>
    <row r="2116" spans="2:6">
      <c r="B2116" s="775"/>
      <c r="C2116" s="245"/>
      <c r="D2116" s="865"/>
      <c r="E2116" s="865"/>
      <c r="F2116" s="238"/>
    </row>
    <row r="2117" spans="2:6">
      <c r="B2117" s="775"/>
      <c r="C2117" s="245"/>
      <c r="D2117" s="865"/>
      <c r="E2117" s="865"/>
      <c r="F2117" s="238"/>
    </row>
    <row r="2118" spans="2:6">
      <c r="B2118" s="775"/>
      <c r="C2118" s="245"/>
      <c r="D2118" s="865"/>
      <c r="E2118" s="865"/>
      <c r="F2118" s="238"/>
    </row>
    <row r="2119" spans="2:6">
      <c r="B2119" s="775"/>
      <c r="C2119" s="245"/>
      <c r="D2119" s="865"/>
      <c r="E2119" s="865"/>
      <c r="F2119" s="238"/>
    </row>
    <row r="2120" spans="2:6">
      <c r="B2120" s="775"/>
      <c r="C2120" s="245"/>
      <c r="D2120" s="865"/>
      <c r="E2120" s="865"/>
      <c r="F2120" s="238"/>
    </row>
    <row r="2121" spans="2:6">
      <c r="B2121" s="775"/>
      <c r="C2121" s="245"/>
      <c r="D2121" s="865"/>
      <c r="E2121" s="865"/>
      <c r="F2121" s="238"/>
    </row>
    <row r="2122" spans="2:6">
      <c r="B2122" s="775"/>
      <c r="C2122" s="245"/>
      <c r="D2122" s="865"/>
      <c r="E2122" s="865"/>
      <c r="F2122" s="238"/>
    </row>
    <row r="2123" spans="2:6">
      <c r="B2123" s="775"/>
      <c r="C2123" s="245"/>
      <c r="D2123" s="865"/>
      <c r="E2123" s="865"/>
      <c r="F2123" s="238"/>
    </row>
    <row r="2124" spans="2:6">
      <c r="B2124" s="775"/>
      <c r="C2124" s="245"/>
      <c r="D2124" s="865"/>
      <c r="E2124" s="865"/>
      <c r="F2124" s="238"/>
    </row>
    <row r="2125" spans="2:6">
      <c r="B2125" s="775"/>
      <c r="C2125" s="245"/>
      <c r="D2125" s="865"/>
      <c r="E2125" s="865"/>
      <c r="F2125" s="238"/>
    </row>
    <row r="2126" spans="2:6">
      <c r="B2126" s="775"/>
      <c r="C2126" s="245"/>
      <c r="D2126" s="865"/>
      <c r="E2126" s="865"/>
      <c r="F2126" s="238"/>
    </row>
    <row r="2127" spans="2:6">
      <c r="B2127" s="775"/>
      <c r="C2127" s="245"/>
      <c r="D2127" s="865"/>
      <c r="E2127" s="865"/>
      <c r="F2127" s="238"/>
    </row>
    <row r="2128" spans="2:6">
      <c r="B2128" s="775"/>
      <c r="C2128" s="245"/>
      <c r="D2128" s="865"/>
      <c r="E2128" s="865"/>
      <c r="F2128" s="238"/>
    </row>
    <row r="2129" spans="2:6">
      <c r="B2129" s="775"/>
      <c r="C2129" s="245"/>
      <c r="D2129" s="865"/>
      <c r="E2129" s="865"/>
      <c r="F2129" s="238"/>
    </row>
    <row r="2130" spans="2:6">
      <c r="B2130" s="775"/>
      <c r="C2130" s="245"/>
      <c r="D2130" s="865"/>
      <c r="E2130" s="865"/>
      <c r="F2130" s="238"/>
    </row>
    <row r="2131" spans="2:6">
      <c r="B2131" s="775"/>
      <c r="C2131" s="245"/>
      <c r="D2131" s="865"/>
      <c r="E2131" s="865"/>
      <c r="F2131" s="238"/>
    </row>
    <row r="2132" spans="2:6">
      <c r="B2132" s="775"/>
      <c r="C2132" s="245"/>
      <c r="D2132" s="865"/>
      <c r="E2132" s="865"/>
      <c r="F2132" s="238"/>
    </row>
    <row r="2133" spans="2:6">
      <c r="B2133" s="775"/>
      <c r="C2133" s="245"/>
      <c r="D2133" s="865"/>
      <c r="E2133" s="865"/>
      <c r="F2133" s="238"/>
    </row>
    <row r="2134" spans="2:6">
      <c r="B2134" s="775"/>
      <c r="C2134" s="245"/>
      <c r="D2134" s="865"/>
      <c r="E2134" s="865"/>
      <c r="F2134" s="238"/>
    </row>
    <row r="2135" spans="2:6">
      <c r="B2135" s="775"/>
      <c r="C2135" s="245"/>
      <c r="D2135" s="865"/>
      <c r="E2135" s="865"/>
      <c r="F2135" s="238"/>
    </row>
    <row r="2136" spans="2:6">
      <c r="B2136" s="775"/>
      <c r="C2136" s="245"/>
      <c r="D2136" s="865"/>
      <c r="E2136" s="865"/>
      <c r="F2136" s="238"/>
    </row>
    <row r="2137" spans="2:6">
      <c r="B2137" s="775"/>
      <c r="C2137" s="245"/>
      <c r="D2137" s="865"/>
      <c r="E2137" s="865"/>
      <c r="F2137" s="238"/>
    </row>
    <row r="2138" spans="2:6">
      <c r="B2138" s="775"/>
      <c r="C2138" s="245"/>
      <c r="D2138" s="865"/>
      <c r="E2138" s="865"/>
      <c r="F2138" s="238"/>
    </row>
    <row r="2139" spans="2:6">
      <c r="B2139" s="775"/>
      <c r="C2139" s="245"/>
      <c r="D2139" s="865"/>
      <c r="E2139" s="865"/>
      <c r="F2139" s="238"/>
    </row>
    <row r="2140" spans="2:6">
      <c r="B2140" s="775"/>
      <c r="C2140" s="245"/>
      <c r="D2140" s="865"/>
      <c r="E2140" s="865"/>
      <c r="F2140" s="238"/>
    </row>
    <row r="2141" spans="2:6">
      <c r="B2141" s="775"/>
      <c r="C2141" s="245"/>
      <c r="D2141" s="865"/>
      <c r="E2141" s="865"/>
      <c r="F2141" s="238"/>
    </row>
    <row r="2142" spans="2:6">
      <c r="B2142" s="775"/>
      <c r="C2142" s="245"/>
      <c r="D2142" s="865"/>
      <c r="E2142" s="865"/>
      <c r="F2142" s="238"/>
    </row>
    <row r="2143" spans="2:6">
      <c r="B2143" s="775"/>
      <c r="C2143" s="245"/>
      <c r="D2143" s="865"/>
      <c r="E2143" s="865"/>
      <c r="F2143" s="238"/>
    </row>
    <row r="2144" spans="2:6">
      <c r="B2144" s="775"/>
      <c r="C2144" s="245"/>
      <c r="D2144" s="865"/>
      <c r="E2144" s="865"/>
      <c r="F2144" s="238"/>
    </row>
    <row r="2145" spans="2:6">
      <c r="B2145" s="775"/>
      <c r="C2145" s="245"/>
      <c r="D2145" s="865"/>
      <c r="E2145" s="865"/>
      <c r="F2145" s="238"/>
    </row>
    <row r="2146" spans="2:6">
      <c r="B2146" s="775"/>
      <c r="C2146" s="245"/>
      <c r="D2146" s="865"/>
      <c r="E2146" s="865"/>
      <c r="F2146" s="238"/>
    </row>
    <row r="2147" spans="2:6">
      <c r="B2147" s="775"/>
      <c r="C2147" s="245"/>
      <c r="D2147" s="865"/>
      <c r="E2147" s="865"/>
      <c r="F2147" s="238"/>
    </row>
    <row r="2148" spans="2:6">
      <c r="B2148" s="775"/>
      <c r="C2148" s="245"/>
      <c r="D2148" s="865"/>
      <c r="E2148" s="865"/>
      <c r="F2148" s="238"/>
    </row>
    <row r="2149" spans="2:6">
      <c r="B2149" s="775"/>
      <c r="C2149" s="245"/>
      <c r="D2149" s="865"/>
      <c r="E2149" s="865"/>
      <c r="F2149" s="238"/>
    </row>
    <row r="2150" spans="2:6">
      <c r="B2150" s="775"/>
      <c r="C2150" s="245"/>
      <c r="D2150" s="865"/>
      <c r="E2150" s="865"/>
      <c r="F2150" s="238"/>
    </row>
    <row r="2151" spans="2:6">
      <c r="B2151" s="775"/>
      <c r="C2151" s="245"/>
      <c r="D2151" s="865"/>
      <c r="E2151" s="865"/>
      <c r="F2151" s="238"/>
    </row>
    <row r="2152" spans="2:6">
      <c r="B2152" s="775"/>
      <c r="C2152" s="245"/>
      <c r="D2152" s="865"/>
      <c r="E2152" s="865"/>
      <c r="F2152" s="238"/>
    </row>
    <row r="2153" spans="2:6">
      <c r="B2153" s="775"/>
      <c r="C2153" s="245"/>
      <c r="D2153" s="865"/>
      <c r="E2153" s="865"/>
      <c r="F2153" s="238"/>
    </row>
    <row r="2154" spans="2:6">
      <c r="B2154" s="775"/>
      <c r="C2154" s="245"/>
      <c r="D2154" s="865"/>
      <c r="E2154" s="865"/>
      <c r="F2154" s="238"/>
    </row>
    <row r="2155" spans="2:6">
      <c r="B2155" s="775"/>
      <c r="C2155" s="245"/>
      <c r="D2155" s="865"/>
      <c r="E2155" s="865"/>
      <c r="F2155" s="238"/>
    </row>
    <row r="2156" spans="2:6">
      <c r="B2156" s="775"/>
      <c r="C2156" s="245"/>
      <c r="D2156" s="865"/>
      <c r="E2156" s="865"/>
      <c r="F2156" s="238"/>
    </row>
    <row r="2157" spans="2:6">
      <c r="B2157" s="775"/>
      <c r="C2157" s="245"/>
      <c r="D2157" s="865"/>
      <c r="E2157" s="865"/>
      <c r="F2157" s="238"/>
    </row>
    <row r="2158" spans="2:6">
      <c r="B2158" s="775"/>
      <c r="C2158" s="245"/>
      <c r="D2158" s="865"/>
      <c r="E2158" s="865"/>
      <c r="F2158" s="238"/>
    </row>
    <row r="2159" spans="2:6">
      <c r="B2159" s="775"/>
      <c r="C2159" s="245"/>
      <c r="D2159" s="865"/>
      <c r="E2159" s="865"/>
      <c r="F2159" s="238"/>
    </row>
    <row r="2160" spans="2:6">
      <c r="B2160" s="775"/>
      <c r="C2160" s="245"/>
      <c r="D2160" s="865"/>
      <c r="E2160" s="865"/>
      <c r="F2160" s="238"/>
    </row>
    <row r="2161" spans="2:6">
      <c r="B2161" s="775"/>
      <c r="C2161" s="245"/>
      <c r="D2161" s="865"/>
      <c r="E2161" s="865"/>
      <c r="F2161" s="238"/>
    </row>
    <row r="2162" spans="2:6">
      <c r="B2162" s="775"/>
      <c r="C2162" s="245"/>
      <c r="D2162" s="865"/>
      <c r="E2162" s="865"/>
      <c r="F2162" s="238"/>
    </row>
    <row r="2163" spans="2:6">
      <c r="B2163" s="775"/>
      <c r="C2163" s="245"/>
      <c r="D2163" s="865"/>
      <c r="E2163" s="865"/>
      <c r="F2163" s="238"/>
    </row>
    <row r="2164" spans="2:6">
      <c r="B2164" s="775"/>
      <c r="C2164" s="245"/>
      <c r="D2164" s="865"/>
      <c r="E2164" s="865"/>
      <c r="F2164" s="238"/>
    </row>
    <row r="2165" spans="2:6">
      <c r="B2165" s="775"/>
      <c r="C2165" s="245"/>
      <c r="D2165" s="865"/>
      <c r="E2165" s="865"/>
      <c r="F2165" s="238"/>
    </row>
    <row r="2166" spans="2:6">
      <c r="B2166" s="775"/>
      <c r="C2166" s="245"/>
      <c r="D2166" s="865"/>
      <c r="E2166" s="865"/>
      <c r="F2166" s="238"/>
    </row>
    <row r="2167" spans="2:6">
      <c r="B2167" s="775"/>
      <c r="C2167" s="245"/>
      <c r="D2167" s="865"/>
      <c r="E2167" s="865"/>
      <c r="F2167" s="238"/>
    </row>
    <row r="2168" spans="2:6">
      <c r="B2168" s="775"/>
      <c r="C2168" s="245"/>
      <c r="D2168" s="865"/>
      <c r="E2168" s="865"/>
      <c r="F2168" s="238"/>
    </row>
    <row r="2169" spans="2:6">
      <c r="B2169" s="775"/>
      <c r="C2169" s="245"/>
      <c r="D2169" s="865"/>
      <c r="E2169" s="865"/>
      <c r="F2169" s="238"/>
    </row>
    <row r="2170" spans="2:6">
      <c r="B2170" s="775"/>
      <c r="C2170" s="245"/>
      <c r="D2170" s="865"/>
      <c r="E2170" s="865"/>
      <c r="F2170" s="238"/>
    </row>
    <row r="2171" spans="2:6">
      <c r="B2171" s="775"/>
      <c r="C2171" s="245"/>
      <c r="D2171" s="865"/>
      <c r="E2171" s="865"/>
      <c r="F2171" s="238"/>
    </row>
    <row r="2172" spans="2:6">
      <c r="B2172" s="775"/>
      <c r="C2172" s="245"/>
      <c r="D2172" s="865"/>
      <c r="E2172" s="865"/>
      <c r="F2172" s="238"/>
    </row>
    <row r="2173" spans="2:6">
      <c r="B2173" s="775"/>
      <c r="C2173" s="245"/>
      <c r="D2173" s="865"/>
      <c r="E2173" s="865"/>
      <c r="F2173" s="238"/>
    </row>
    <row r="2174" spans="2:6">
      <c r="B2174" s="775"/>
      <c r="C2174" s="245"/>
      <c r="D2174" s="865"/>
      <c r="E2174" s="865"/>
      <c r="F2174" s="238"/>
    </row>
    <row r="2175" spans="2:6">
      <c r="B2175" s="775"/>
      <c r="C2175" s="245"/>
      <c r="D2175" s="865"/>
      <c r="E2175" s="865"/>
      <c r="F2175" s="238"/>
    </row>
    <row r="2176" spans="2:6">
      <c r="B2176" s="775"/>
      <c r="C2176" s="245"/>
      <c r="D2176" s="865"/>
      <c r="E2176" s="865"/>
      <c r="F2176" s="238"/>
    </row>
    <row r="2177" spans="2:6">
      <c r="B2177" s="775"/>
      <c r="C2177" s="245"/>
      <c r="D2177" s="865"/>
      <c r="E2177" s="865"/>
      <c r="F2177" s="238"/>
    </row>
    <row r="2178" spans="2:6">
      <c r="B2178" s="775"/>
      <c r="C2178" s="245"/>
      <c r="D2178" s="865"/>
      <c r="E2178" s="865"/>
      <c r="F2178" s="238"/>
    </row>
    <row r="2179" spans="2:6">
      <c r="B2179" s="775"/>
      <c r="C2179" s="245"/>
      <c r="D2179" s="865"/>
      <c r="E2179" s="865"/>
      <c r="F2179" s="238"/>
    </row>
    <row r="2180" spans="2:6">
      <c r="B2180" s="775"/>
      <c r="C2180" s="245"/>
      <c r="D2180" s="865"/>
      <c r="E2180" s="865"/>
      <c r="F2180" s="238"/>
    </row>
    <row r="2181" spans="2:6">
      <c r="B2181" s="775"/>
      <c r="C2181" s="245"/>
      <c r="D2181" s="865"/>
      <c r="E2181" s="865"/>
      <c r="F2181" s="238"/>
    </row>
    <row r="2182" spans="2:6">
      <c r="B2182" s="775"/>
      <c r="C2182" s="245"/>
      <c r="D2182" s="865"/>
      <c r="E2182" s="865"/>
      <c r="F2182" s="238"/>
    </row>
    <row r="2183" spans="2:6">
      <c r="B2183" s="775"/>
      <c r="C2183" s="245"/>
      <c r="D2183" s="865"/>
      <c r="E2183" s="865"/>
      <c r="F2183" s="238"/>
    </row>
    <row r="2184" spans="2:6">
      <c r="B2184" s="775"/>
      <c r="C2184" s="245"/>
      <c r="D2184" s="865"/>
      <c r="E2184" s="865"/>
      <c r="F2184" s="238"/>
    </row>
    <row r="2185" spans="2:6">
      <c r="B2185" s="775"/>
      <c r="C2185" s="245"/>
      <c r="D2185" s="865"/>
      <c r="E2185" s="865"/>
      <c r="F2185" s="238"/>
    </row>
    <row r="2186" spans="2:6">
      <c r="B2186" s="775"/>
      <c r="C2186" s="245"/>
      <c r="D2186" s="865"/>
      <c r="E2186" s="865"/>
      <c r="F2186" s="238"/>
    </row>
    <row r="2187" spans="2:6">
      <c r="B2187" s="775"/>
      <c r="C2187" s="245"/>
      <c r="D2187" s="865"/>
      <c r="E2187" s="865"/>
      <c r="F2187" s="238"/>
    </row>
    <row r="2188" spans="2:6">
      <c r="B2188" s="775"/>
      <c r="C2188" s="245"/>
      <c r="D2188" s="865"/>
      <c r="E2188" s="865"/>
      <c r="F2188" s="238"/>
    </row>
    <row r="2189" spans="2:6">
      <c r="B2189" s="775"/>
      <c r="C2189" s="245"/>
      <c r="D2189" s="865"/>
      <c r="E2189" s="865"/>
      <c r="F2189" s="238"/>
    </row>
    <row r="2190" spans="2:6">
      <c r="B2190" s="775"/>
      <c r="C2190" s="245"/>
      <c r="D2190" s="865"/>
      <c r="E2190" s="865"/>
      <c r="F2190" s="238"/>
    </row>
    <row r="2191" spans="2:6">
      <c r="B2191" s="775"/>
      <c r="C2191" s="245"/>
      <c r="D2191" s="865"/>
      <c r="E2191" s="865"/>
      <c r="F2191" s="238"/>
    </row>
    <row r="2192" spans="2:6">
      <c r="B2192" s="775"/>
      <c r="C2192" s="245"/>
      <c r="D2192" s="865"/>
      <c r="E2192" s="865"/>
      <c r="F2192" s="238"/>
    </row>
    <row r="2193" spans="2:6">
      <c r="B2193" s="775"/>
      <c r="C2193" s="245"/>
      <c r="D2193" s="865"/>
      <c r="E2193" s="865"/>
      <c r="F2193" s="238"/>
    </row>
    <row r="2194" spans="2:6">
      <c r="B2194" s="775"/>
      <c r="C2194" s="245"/>
      <c r="D2194" s="865"/>
      <c r="E2194" s="865"/>
      <c r="F2194" s="238"/>
    </row>
    <row r="2195" spans="2:6">
      <c r="B2195" s="775"/>
      <c r="C2195" s="245"/>
      <c r="D2195" s="865"/>
      <c r="E2195" s="865"/>
      <c r="F2195" s="238"/>
    </row>
    <row r="2196" spans="2:6">
      <c r="B2196" s="775"/>
      <c r="C2196" s="245"/>
      <c r="D2196" s="865"/>
      <c r="E2196" s="865"/>
      <c r="F2196" s="238"/>
    </row>
    <row r="2197" spans="2:6">
      <c r="B2197" s="775"/>
      <c r="C2197" s="245"/>
      <c r="D2197" s="865"/>
      <c r="E2197" s="865"/>
      <c r="F2197" s="238"/>
    </row>
    <row r="2198" spans="2:6">
      <c r="B2198" s="775"/>
      <c r="C2198" s="245"/>
      <c r="D2198" s="865"/>
      <c r="E2198" s="865"/>
      <c r="F2198" s="238"/>
    </row>
    <row r="2199" spans="2:6">
      <c r="B2199" s="775"/>
      <c r="C2199" s="245"/>
      <c r="D2199" s="865"/>
      <c r="E2199" s="865"/>
      <c r="F2199" s="238"/>
    </row>
    <row r="2200" spans="2:6">
      <c r="B2200" s="775"/>
      <c r="C2200" s="245"/>
      <c r="D2200" s="865"/>
      <c r="E2200" s="865"/>
      <c r="F2200" s="238"/>
    </row>
    <row r="2201" spans="2:6">
      <c r="B2201" s="775"/>
      <c r="C2201" s="245"/>
      <c r="D2201" s="865"/>
      <c r="E2201" s="865"/>
      <c r="F2201" s="238"/>
    </row>
    <row r="2202" spans="2:6">
      <c r="B2202" s="775"/>
      <c r="C2202" s="245"/>
      <c r="D2202" s="865"/>
      <c r="E2202" s="865"/>
      <c r="F2202" s="238"/>
    </row>
    <row r="2203" spans="2:6">
      <c r="B2203" s="775"/>
      <c r="C2203" s="245"/>
      <c r="D2203" s="865"/>
      <c r="E2203" s="865"/>
      <c r="F2203" s="238"/>
    </row>
    <row r="2204" spans="2:6">
      <c r="B2204" s="775"/>
      <c r="C2204" s="245"/>
      <c r="D2204" s="865"/>
      <c r="E2204" s="865"/>
      <c r="F2204" s="238"/>
    </row>
    <row r="2205" spans="2:6">
      <c r="B2205" s="775"/>
      <c r="C2205" s="245"/>
      <c r="D2205" s="865"/>
      <c r="E2205" s="865"/>
      <c r="F2205" s="238"/>
    </row>
    <row r="2206" spans="2:6">
      <c r="B2206" s="775"/>
      <c r="C2206" s="245"/>
      <c r="D2206" s="865"/>
      <c r="E2206" s="865"/>
      <c r="F2206" s="238"/>
    </row>
    <row r="2207" spans="2:6">
      <c r="B2207" s="775"/>
      <c r="C2207" s="245"/>
      <c r="D2207" s="865"/>
      <c r="E2207" s="865"/>
      <c r="F2207" s="238"/>
    </row>
    <row r="2208" spans="2:6">
      <c r="B2208" s="775"/>
      <c r="C2208" s="245"/>
      <c r="D2208" s="865"/>
      <c r="E2208" s="865"/>
      <c r="F2208" s="238"/>
    </row>
    <row r="2209" spans="2:6">
      <c r="B2209" s="775"/>
      <c r="C2209" s="245"/>
      <c r="D2209" s="865"/>
      <c r="E2209" s="865"/>
      <c r="F2209" s="238"/>
    </row>
    <row r="2210" spans="2:6">
      <c r="B2210" s="775"/>
      <c r="C2210" s="245"/>
      <c r="D2210" s="865"/>
      <c r="E2210" s="865"/>
      <c r="F2210" s="238"/>
    </row>
    <row r="2211" spans="2:6">
      <c r="B2211" s="775"/>
      <c r="C2211" s="245"/>
      <c r="D2211" s="865"/>
      <c r="E2211" s="865"/>
      <c r="F2211" s="238"/>
    </row>
    <row r="2212" spans="2:6">
      <c r="B2212" s="775"/>
      <c r="C2212" s="245"/>
      <c r="D2212" s="865"/>
      <c r="E2212" s="865"/>
      <c r="F2212" s="238"/>
    </row>
    <row r="2213" spans="2:6">
      <c r="B2213" s="775"/>
      <c r="C2213" s="245"/>
      <c r="D2213" s="865"/>
      <c r="E2213" s="865"/>
      <c r="F2213" s="238"/>
    </row>
    <row r="2214" spans="2:6">
      <c r="B2214" s="775"/>
      <c r="C2214" s="245"/>
      <c r="D2214" s="865"/>
      <c r="E2214" s="865"/>
      <c r="F2214" s="238"/>
    </row>
    <row r="2215" spans="2:6">
      <c r="B2215" s="775"/>
      <c r="C2215" s="245"/>
      <c r="D2215" s="865"/>
      <c r="E2215" s="865"/>
      <c r="F2215" s="238"/>
    </row>
    <row r="2216" spans="2:6">
      <c r="B2216" s="775"/>
      <c r="C2216" s="245"/>
      <c r="D2216" s="865"/>
      <c r="E2216" s="865"/>
      <c r="F2216" s="238"/>
    </row>
    <row r="2217" spans="2:6">
      <c r="B2217" s="775"/>
      <c r="C2217" s="245"/>
      <c r="D2217" s="865"/>
      <c r="E2217" s="865"/>
      <c r="F2217" s="238"/>
    </row>
    <row r="2218" spans="2:6">
      <c r="B2218" s="775"/>
      <c r="C2218" s="245"/>
      <c r="D2218" s="865"/>
      <c r="E2218" s="865"/>
      <c r="F2218" s="238"/>
    </row>
    <row r="2219" spans="2:6">
      <c r="B2219" s="775"/>
      <c r="C2219" s="245"/>
      <c r="D2219" s="865"/>
      <c r="E2219" s="865"/>
      <c r="F2219" s="238"/>
    </row>
    <row r="2220" spans="2:6">
      <c r="B2220" s="775"/>
      <c r="C2220" s="245"/>
      <c r="D2220" s="865"/>
      <c r="E2220" s="865"/>
      <c r="F2220" s="238"/>
    </row>
    <row r="2221" spans="2:6">
      <c r="B2221" s="775"/>
      <c r="C2221" s="245"/>
      <c r="D2221" s="865"/>
      <c r="E2221" s="865"/>
      <c r="F2221" s="238"/>
    </row>
    <row r="2222" spans="2:6">
      <c r="B2222" s="775"/>
      <c r="C2222" s="245"/>
      <c r="D2222" s="865"/>
      <c r="E2222" s="865"/>
      <c r="F2222" s="238"/>
    </row>
    <row r="2223" spans="2:6">
      <c r="B2223" s="775"/>
      <c r="C2223" s="245"/>
      <c r="D2223" s="865"/>
      <c r="E2223" s="865"/>
      <c r="F2223" s="238"/>
    </row>
    <row r="2224" spans="2:6">
      <c r="B2224" s="775"/>
      <c r="C2224" s="245"/>
      <c r="D2224" s="865"/>
      <c r="E2224" s="865"/>
      <c r="F2224" s="238"/>
    </row>
    <row r="2225" spans="2:6">
      <c r="B2225" s="775"/>
      <c r="C2225" s="245"/>
      <c r="D2225" s="865"/>
      <c r="E2225" s="865"/>
      <c r="F2225" s="238"/>
    </row>
    <row r="2226" spans="2:6">
      <c r="B2226" s="775"/>
      <c r="C2226" s="245"/>
      <c r="D2226" s="865"/>
      <c r="E2226" s="865"/>
      <c r="F2226" s="238"/>
    </row>
    <row r="2227" spans="2:6">
      <c r="B2227" s="775"/>
      <c r="C2227" s="245"/>
      <c r="D2227" s="865"/>
      <c r="E2227" s="865"/>
      <c r="F2227" s="238"/>
    </row>
    <row r="2228" spans="2:6">
      <c r="B2228" s="775"/>
      <c r="C2228" s="245"/>
      <c r="D2228" s="865"/>
      <c r="E2228" s="865"/>
      <c r="F2228" s="238"/>
    </row>
    <row r="2229" spans="2:6">
      <c r="B2229" s="775"/>
      <c r="C2229" s="245"/>
      <c r="D2229" s="865"/>
      <c r="E2229" s="865"/>
      <c r="F2229" s="238"/>
    </row>
    <row r="2230" spans="2:6">
      <c r="B2230" s="775"/>
      <c r="C2230" s="245"/>
      <c r="D2230" s="865"/>
      <c r="E2230" s="865"/>
      <c r="F2230" s="238"/>
    </row>
    <row r="2231" spans="2:6">
      <c r="B2231" s="775"/>
      <c r="C2231" s="245"/>
      <c r="D2231" s="865"/>
      <c r="E2231" s="865"/>
      <c r="F2231" s="238"/>
    </row>
    <row r="2232" spans="2:6">
      <c r="B2232" s="775"/>
      <c r="C2232" s="245"/>
      <c r="D2232" s="865"/>
      <c r="E2232" s="865"/>
      <c r="F2232" s="238"/>
    </row>
    <row r="2233" spans="2:6">
      <c r="B2233" s="775"/>
      <c r="C2233" s="245"/>
      <c r="D2233" s="865"/>
      <c r="E2233" s="865"/>
      <c r="F2233" s="238"/>
    </row>
    <row r="2234" spans="2:6">
      <c r="B2234" s="775"/>
      <c r="C2234" s="245"/>
      <c r="D2234" s="865"/>
      <c r="E2234" s="865"/>
      <c r="F2234" s="238"/>
    </row>
    <row r="2235" spans="2:6">
      <c r="B2235" s="775"/>
      <c r="C2235" s="245"/>
      <c r="D2235" s="865"/>
      <c r="E2235" s="865"/>
      <c r="F2235" s="238"/>
    </row>
    <row r="2236" spans="2:6">
      <c r="B2236" s="775"/>
      <c r="C2236" s="245"/>
      <c r="D2236" s="865"/>
      <c r="E2236" s="865"/>
      <c r="F2236" s="238"/>
    </row>
    <row r="2237" spans="2:6">
      <c r="B2237" s="775"/>
      <c r="C2237" s="245"/>
      <c r="D2237" s="865"/>
      <c r="E2237" s="865"/>
      <c r="F2237" s="238"/>
    </row>
    <row r="2238" spans="2:6">
      <c r="B2238" s="775"/>
      <c r="C2238" s="245"/>
      <c r="D2238" s="865"/>
      <c r="E2238" s="865"/>
      <c r="F2238" s="238"/>
    </row>
    <row r="2239" spans="2:6">
      <c r="B2239" s="775"/>
      <c r="C2239" s="245"/>
      <c r="D2239" s="865"/>
      <c r="E2239" s="865"/>
      <c r="F2239" s="238"/>
    </row>
    <row r="2240" spans="2:6">
      <c r="B2240" s="775"/>
      <c r="C2240" s="245"/>
      <c r="D2240" s="865"/>
      <c r="E2240" s="865"/>
      <c r="F2240" s="238"/>
    </row>
    <row r="2241" spans="2:6">
      <c r="B2241" s="775"/>
      <c r="C2241" s="245"/>
      <c r="D2241" s="865"/>
      <c r="E2241" s="865"/>
      <c r="F2241" s="238"/>
    </row>
    <row r="2242" spans="2:6">
      <c r="B2242" s="775"/>
      <c r="C2242" s="245"/>
      <c r="D2242" s="865"/>
      <c r="E2242" s="865"/>
      <c r="F2242" s="238"/>
    </row>
    <row r="2243" spans="2:6">
      <c r="B2243" s="775"/>
      <c r="C2243" s="245"/>
      <c r="D2243" s="865"/>
      <c r="E2243" s="865"/>
      <c r="F2243" s="238"/>
    </row>
    <row r="2244" spans="2:6">
      <c r="B2244" s="775"/>
      <c r="C2244" s="245"/>
      <c r="D2244" s="865"/>
      <c r="E2244" s="865"/>
      <c r="F2244" s="238"/>
    </row>
    <row r="2245" spans="2:6">
      <c r="B2245" s="775"/>
      <c r="C2245" s="245"/>
      <c r="D2245" s="865"/>
      <c r="E2245" s="865"/>
      <c r="F2245" s="238"/>
    </row>
    <row r="2246" spans="2:6">
      <c r="B2246" s="775"/>
      <c r="C2246" s="245"/>
      <c r="D2246" s="865"/>
      <c r="E2246" s="865"/>
      <c r="F2246" s="238"/>
    </row>
    <row r="2247" spans="2:6">
      <c r="B2247" s="775"/>
      <c r="C2247" s="245"/>
      <c r="D2247" s="865"/>
      <c r="E2247" s="865"/>
      <c r="F2247" s="238"/>
    </row>
    <row r="2248" spans="2:6">
      <c r="B2248" s="775"/>
      <c r="C2248" s="245"/>
      <c r="D2248" s="865"/>
      <c r="E2248" s="865"/>
      <c r="F2248" s="238"/>
    </row>
    <row r="2249" spans="2:6">
      <c r="B2249" s="775"/>
      <c r="C2249" s="245"/>
      <c r="D2249" s="865"/>
      <c r="E2249" s="865"/>
      <c r="F2249" s="238"/>
    </row>
    <row r="2250" spans="2:6">
      <c r="B2250" s="775"/>
      <c r="C2250" s="245"/>
      <c r="D2250" s="865"/>
      <c r="E2250" s="865"/>
      <c r="F2250" s="238"/>
    </row>
    <row r="2251" spans="2:6">
      <c r="B2251" s="775"/>
      <c r="C2251" s="245"/>
      <c r="D2251" s="865"/>
      <c r="E2251" s="865"/>
      <c r="F2251" s="238"/>
    </row>
    <row r="2252" spans="2:6">
      <c r="B2252" s="775"/>
      <c r="C2252" s="245"/>
      <c r="D2252" s="865"/>
      <c r="E2252" s="865"/>
      <c r="F2252" s="238"/>
    </row>
    <row r="2253" spans="2:6">
      <c r="B2253" s="775"/>
      <c r="C2253" s="245"/>
      <c r="D2253" s="865"/>
      <c r="E2253" s="865"/>
      <c r="F2253" s="238"/>
    </row>
    <row r="2254" spans="2:6">
      <c r="B2254" s="775"/>
      <c r="C2254" s="245"/>
      <c r="D2254" s="865"/>
      <c r="E2254" s="865"/>
      <c r="F2254" s="238"/>
    </row>
    <row r="2255" spans="2:6">
      <c r="B2255" s="775"/>
      <c r="C2255" s="245"/>
      <c r="D2255" s="865"/>
      <c r="E2255" s="865"/>
      <c r="F2255" s="238"/>
    </row>
    <row r="2256" spans="2:6">
      <c r="B2256" s="775"/>
      <c r="C2256" s="245"/>
      <c r="D2256" s="865"/>
      <c r="E2256" s="865"/>
      <c r="F2256" s="238"/>
    </row>
    <row r="2257" spans="2:6">
      <c r="B2257" s="775"/>
      <c r="C2257" s="245"/>
      <c r="D2257" s="865"/>
      <c r="E2257" s="865"/>
      <c r="F2257" s="238"/>
    </row>
    <row r="2258" spans="2:6">
      <c r="B2258" s="775"/>
      <c r="C2258" s="245"/>
      <c r="D2258" s="865"/>
      <c r="E2258" s="865"/>
      <c r="F2258" s="238"/>
    </row>
    <row r="2259" spans="2:6">
      <c r="B2259" s="775"/>
      <c r="C2259" s="245"/>
      <c r="D2259" s="865"/>
      <c r="E2259" s="865"/>
      <c r="F2259" s="238"/>
    </row>
    <row r="2260" spans="2:6">
      <c r="B2260" s="775"/>
      <c r="C2260" s="245"/>
      <c r="D2260" s="865"/>
      <c r="E2260" s="865"/>
      <c r="F2260" s="238"/>
    </row>
    <row r="2261" spans="2:6">
      <c r="B2261" s="775"/>
      <c r="C2261" s="245"/>
      <c r="D2261" s="865"/>
      <c r="E2261" s="865"/>
      <c r="F2261" s="238"/>
    </row>
    <row r="2262" spans="2:6">
      <c r="B2262" s="775"/>
      <c r="C2262" s="245"/>
      <c r="D2262" s="865"/>
      <c r="E2262" s="865"/>
      <c r="F2262" s="238"/>
    </row>
    <row r="2263" spans="2:6">
      <c r="B2263" s="775"/>
      <c r="C2263" s="245"/>
      <c r="D2263" s="865"/>
      <c r="E2263" s="865"/>
      <c r="F2263" s="238"/>
    </row>
    <row r="2264" spans="2:6">
      <c r="B2264" s="775"/>
      <c r="C2264" s="245"/>
      <c r="D2264" s="865"/>
      <c r="E2264" s="865"/>
      <c r="F2264" s="238"/>
    </row>
    <row r="2265" spans="2:6">
      <c r="B2265" s="775"/>
      <c r="C2265" s="245"/>
      <c r="D2265" s="865"/>
      <c r="E2265" s="865"/>
      <c r="F2265" s="238"/>
    </row>
    <row r="2266" spans="2:6">
      <c r="B2266" s="775"/>
      <c r="C2266" s="245"/>
      <c r="D2266" s="865"/>
      <c r="E2266" s="865"/>
      <c r="F2266" s="238"/>
    </row>
    <row r="2267" spans="2:6">
      <c r="B2267" s="775"/>
      <c r="C2267" s="245"/>
      <c r="D2267" s="865"/>
      <c r="E2267" s="865"/>
      <c r="F2267" s="238"/>
    </row>
    <row r="2268" spans="2:6">
      <c r="B2268" s="775"/>
      <c r="C2268" s="245"/>
      <c r="D2268" s="865"/>
      <c r="E2268" s="865"/>
      <c r="F2268" s="238"/>
    </row>
    <row r="2269" spans="2:6">
      <c r="B2269" s="775"/>
      <c r="C2269" s="245"/>
      <c r="D2269" s="865"/>
      <c r="E2269" s="865"/>
      <c r="F2269" s="238"/>
    </row>
    <row r="2270" spans="2:6">
      <c r="B2270" s="775"/>
      <c r="C2270" s="245"/>
      <c r="D2270" s="865"/>
      <c r="E2270" s="865"/>
      <c r="F2270" s="238"/>
    </row>
    <row r="2271" spans="2:6">
      <c r="B2271" s="775"/>
      <c r="C2271" s="245"/>
      <c r="D2271" s="865"/>
      <c r="E2271" s="865"/>
      <c r="F2271" s="238"/>
    </row>
    <row r="2272" spans="2:6">
      <c r="B2272" s="775"/>
      <c r="C2272" s="245"/>
      <c r="D2272" s="865"/>
      <c r="E2272" s="865"/>
      <c r="F2272" s="238"/>
    </row>
    <row r="2273" spans="2:6">
      <c r="B2273" s="775"/>
      <c r="C2273" s="245"/>
      <c r="D2273" s="865"/>
      <c r="E2273" s="865"/>
      <c r="F2273" s="238"/>
    </row>
    <row r="2274" spans="2:6">
      <c r="B2274" s="775"/>
      <c r="C2274" s="245"/>
      <c r="D2274" s="865"/>
      <c r="E2274" s="865"/>
      <c r="F2274" s="238"/>
    </row>
    <row r="2275" spans="2:6">
      <c r="B2275" s="775"/>
      <c r="C2275" s="245"/>
      <c r="D2275" s="865"/>
      <c r="E2275" s="865"/>
      <c r="F2275" s="238"/>
    </row>
    <row r="2276" spans="2:6">
      <c r="B2276" s="775"/>
      <c r="C2276" s="245"/>
      <c r="D2276" s="865"/>
      <c r="E2276" s="865"/>
      <c r="F2276" s="238"/>
    </row>
    <row r="2277" spans="2:6">
      <c r="B2277" s="775"/>
      <c r="C2277" s="245"/>
      <c r="D2277" s="865"/>
      <c r="E2277" s="865"/>
      <c r="F2277" s="238"/>
    </row>
    <row r="2278" spans="2:6">
      <c r="B2278" s="775"/>
      <c r="C2278" s="245"/>
      <c r="D2278" s="865"/>
      <c r="E2278" s="865"/>
      <c r="F2278" s="238"/>
    </row>
    <row r="2279" spans="2:6">
      <c r="B2279" s="775"/>
      <c r="C2279" s="245"/>
      <c r="D2279" s="865"/>
      <c r="E2279" s="865"/>
      <c r="F2279" s="238"/>
    </row>
    <row r="2280" spans="2:6">
      <c r="B2280" s="775"/>
      <c r="C2280" s="245"/>
      <c r="D2280" s="865"/>
      <c r="E2280" s="865"/>
      <c r="F2280" s="238"/>
    </row>
    <row r="2281" spans="2:6">
      <c r="B2281" s="775"/>
      <c r="C2281" s="245"/>
      <c r="D2281" s="865"/>
      <c r="E2281" s="865"/>
      <c r="F2281" s="238"/>
    </row>
    <row r="2282" spans="2:6">
      <c r="B2282" s="775"/>
      <c r="C2282" s="245"/>
      <c r="D2282" s="865"/>
      <c r="E2282" s="865"/>
      <c r="F2282" s="238"/>
    </row>
    <row r="2283" spans="2:6">
      <c r="B2283" s="775"/>
      <c r="C2283" s="245"/>
      <c r="D2283" s="865"/>
      <c r="E2283" s="865"/>
      <c r="F2283" s="238"/>
    </row>
    <row r="2284" spans="2:6">
      <c r="B2284" s="775"/>
      <c r="C2284" s="245"/>
      <c r="D2284" s="865"/>
      <c r="E2284" s="865"/>
      <c r="F2284" s="238"/>
    </row>
    <row r="2285" spans="2:6">
      <c r="B2285" s="775"/>
      <c r="C2285" s="245"/>
      <c r="D2285" s="865"/>
      <c r="E2285" s="865"/>
      <c r="F2285" s="238"/>
    </row>
    <row r="2286" spans="2:6">
      <c r="B2286" s="775"/>
      <c r="C2286" s="245"/>
      <c r="D2286" s="865"/>
      <c r="E2286" s="865"/>
      <c r="F2286" s="238"/>
    </row>
    <row r="2287" spans="2:6">
      <c r="B2287" s="775"/>
      <c r="C2287" s="245"/>
      <c r="D2287" s="865"/>
      <c r="E2287" s="865"/>
      <c r="F2287" s="238"/>
    </row>
    <row r="2288" spans="2:6">
      <c r="B2288" s="775"/>
      <c r="C2288" s="245"/>
      <c r="D2288" s="865"/>
      <c r="E2288" s="865"/>
      <c r="F2288" s="238"/>
    </row>
    <row r="2289" spans="2:6">
      <c r="B2289" s="775"/>
      <c r="C2289" s="245"/>
      <c r="D2289" s="865"/>
      <c r="E2289" s="865"/>
      <c r="F2289" s="238"/>
    </row>
    <row r="2290" spans="2:6">
      <c r="B2290" s="775"/>
      <c r="C2290" s="245"/>
      <c r="D2290" s="865"/>
      <c r="E2290" s="865"/>
      <c r="F2290" s="238"/>
    </row>
    <row r="2291" spans="2:6">
      <c r="B2291" s="775"/>
      <c r="C2291" s="245"/>
      <c r="D2291" s="865"/>
      <c r="E2291" s="865"/>
      <c r="F2291" s="238"/>
    </row>
    <row r="2292" spans="2:6">
      <c r="B2292" s="775"/>
      <c r="C2292" s="245"/>
      <c r="D2292" s="865"/>
      <c r="E2292" s="865"/>
      <c r="F2292" s="238"/>
    </row>
    <row r="2293" spans="2:6">
      <c r="B2293" s="775"/>
      <c r="C2293" s="245"/>
      <c r="D2293" s="865"/>
      <c r="E2293" s="865"/>
      <c r="F2293" s="238"/>
    </row>
    <row r="2294" spans="2:6">
      <c r="B2294" s="775"/>
      <c r="C2294" s="245"/>
      <c r="D2294" s="865"/>
      <c r="E2294" s="865"/>
      <c r="F2294" s="238"/>
    </row>
    <row r="2295" spans="2:6">
      <c r="B2295" s="775"/>
      <c r="C2295" s="245"/>
      <c r="D2295" s="865"/>
      <c r="E2295" s="865"/>
      <c r="F2295" s="238"/>
    </row>
    <row r="2296" spans="2:6">
      <c r="B2296" s="775"/>
      <c r="C2296" s="245"/>
      <c r="D2296" s="865"/>
      <c r="E2296" s="865"/>
      <c r="F2296" s="238"/>
    </row>
    <row r="2297" spans="2:6">
      <c r="B2297" s="775"/>
      <c r="C2297" s="245"/>
      <c r="D2297" s="865"/>
      <c r="E2297" s="865"/>
      <c r="F2297" s="238"/>
    </row>
    <row r="2298" spans="2:6">
      <c r="B2298" s="775"/>
      <c r="C2298" s="245"/>
      <c r="D2298" s="865"/>
      <c r="E2298" s="865"/>
      <c r="F2298" s="238"/>
    </row>
    <row r="2299" spans="2:6">
      <c r="B2299" s="775"/>
      <c r="C2299" s="245"/>
      <c r="D2299" s="865"/>
      <c r="E2299" s="865"/>
      <c r="F2299" s="238"/>
    </row>
    <row r="2300" spans="2:6">
      <c r="B2300" s="775"/>
      <c r="C2300" s="245"/>
      <c r="D2300" s="865"/>
      <c r="E2300" s="865"/>
      <c r="F2300" s="238"/>
    </row>
    <row r="2301" spans="2:6">
      <c r="B2301" s="775"/>
      <c r="C2301" s="245"/>
      <c r="D2301" s="865"/>
      <c r="E2301" s="865"/>
      <c r="F2301" s="238"/>
    </row>
    <row r="2302" spans="2:6">
      <c r="B2302" s="775"/>
      <c r="C2302" s="245"/>
      <c r="D2302" s="865"/>
      <c r="E2302" s="865"/>
      <c r="F2302" s="238"/>
    </row>
    <row r="2303" spans="2:6">
      <c r="B2303" s="775"/>
      <c r="C2303" s="245"/>
      <c r="D2303" s="865"/>
      <c r="E2303" s="865"/>
      <c r="F2303" s="238"/>
    </row>
    <row r="2304" spans="2:6">
      <c r="B2304" s="775"/>
      <c r="C2304" s="245"/>
      <c r="D2304" s="865"/>
      <c r="E2304" s="865"/>
      <c r="F2304" s="238"/>
    </row>
    <row r="2305" spans="2:6">
      <c r="B2305" s="775"/>
      <c r="C2305" s="245"/>
      <c r="D2305" s="865"/>
      <c r="E2305" s="865"/>
      <c r="F2305" s="238"/>
    </row>
    <row r="2306" spans="2:6">
      <c r="B2306" s="775"/>
      <c r="C2306" s="245"/>
      <c r="D2306" s="865"/>
      <c r="E2306" s="865"/>
      <c r="F2306" s="238"/>
    </row>
    <row r="2307" spans="2:6">
      <c r="B2307" s="775"/>
      <c r="C2307" s="245"/>
      <c r="D2307" s="865"/>
      <c r="E2307" s="865"/>
      <c r="F2307" s="238"/>
    </row>
    <row r="2308" spans="2:6">
      <c r="B2308" s="775"/>
      <c r="C2308" s="245"/>
      <c r="D2308" s="865"/>
      <c r="E2308" s="865"/>
      <c r="F2308" s="238"/>
    </row>
    <row r="2309" spans="2:6">
      <c r="B2309" s="775"/>
      <c r="C2309" s="245"/>
      <c r="D2309" s="865"/>
      <c r="E2309" s="865"/>
      <c r="F2309" s="238"/>
    </row>
    <row r="2310" spans="2:6">
      <c r="B2310" s="775"/>
      <c r="C2310" s="245"/>
      <c r="D2310" s="865"/>
      <c r="E2310" s="865"/>
      <c r="F2310" s="238"/>
    </row>
    <row r="2311" spans="2:6">
      <c r="B2311" s="775"/>
      <c r="C2311" s="245"/>
      <c r="D2311" s="865"/>
      <c r="E2311" s="865"/>
      <c r="F2311" s="238"/>
    </row>
    <row r="2312" spans="2:6">
      <c r="B2312" s="775"/>
      <c r="C2312" s="245"/>
      <c r="D2312" s="865"/>
      <c r="E2312" s="865"/>
      <c r="F2312" s="238"/>
    </row>
    <row r="2313" spans="2:6">
      <c r="B2313" s="775"/>
      <c r="C2313" s="245"/>
      <c r="D2313" s="865"/>
      <c r="E2313" s="865"/>
      <c r="F2313" s="238"/>
    </row>
    <row r="2314" spans="2:6">
      <c r="B2314" s="775"/>
      <c r="C2314" s="245"/>
      <c r="D2314" s="865"/>
      <c r="E2314" s="865"/>
      <c r="F2314" s="238"/>
    </row>
    <row r="2315" spans="2:6">
      <c r="B2315" s="775"/>
      <c r="C2315" s="245"/>
      <c r="D2315" s="865"/>
      <c r="E2315" s="865"/>
      <c r="F2315" s="238"/>
    </row>
    <row r="2316" spans="2:6">
      <c r="B2316" s="775"/>
      <c r="C2316" s="245"/>
      <c r="D2316" s="865"/>
      <c r="E2316" s="865"/>
      <c r="F2316" s="238"/>
    </row>
    <row r="2317" spans="2:6">
      <c r="B2317" s="775"/>
      <c r="C2317" s="245"/>
      <c r="D2317" s="865"/>
      <c r="E2317" s="865"/>
      <c r="F2317" s="238"/>
    </row>
    <row r="2318" spans="2:6">
      <c r="B2318" s="775"/>
      <c r="C2318" s="245"/>
      <c r="D2318" s="865"/>
      <c r="E2318" s="865"/>
      <c r="F2318" s="238"/>
    </row>
    <row r="2319" spans="2:6">
      <c r="B2319" s="775"/>
      <c r="C2319" s="245"/>
      <c r="D2319" s="865"/>
      <c r="E2319" s="865"/>
      <c r="F2319" s="238"/>
    </row>
    <row r="2320" spans="2:6">
      <c r="B2320" s="775"/>
      <c r="C2320" s="245"/>
      <c r="D2320" s="865"/>
      <c r="E2320" s="865"/>
      <c r="F2320" s="238"/>
    </row>
    <row r="2321" spans="2:6">
      <c r="B2321" s="775"/>
      <c r="C2321" s="245"/>
      <c r="D2321" s="865"/>
      <c r="E2321" s="865"/>
      <c r="F2321" s="238"/>
    </row>
    <row r="2322" spans="2:6">
      <c r="B2322" s="775"/>
      <c r="C2322" s="245"/>
      <c r="D2322" s="865"/>
      <c r="E2322" s="865"/>
      <c r="F2322" s="238"/>
    </row>
    <row r="2323" spans="2:6">
      <c r="B2323" s="775"/>
      <c r="C2323" s="245"/>
      <c r="D2323" s="865"/>
      <c r="E2323" s="865"/>
      <c r="F2323" s="238"/>
    </row>
    <row r="2324" spans="2:6">
      <c r="B2324" s="775"/>
      <c r="C2324" s="245"/>
      <c r="D2324" s="865"/>
      <c r="E2324" s="865"/>
      <c r="F2324" s="238"/>
    </row>
    <row r="2325" spans="2:6">
      <c r="B2325" s="775"/>
      <c r="C2325" s="245"/>
      <c r="D2325" s="865"/>
      <c r="E2325" s="865"/>
      <c r="F2325" s="238"/>
    </row>
    <row r="2326" spans="2:6">
      <c r="B2326" s="775"/>
      <c r="C2326" s="245"/>
      <c r="D2326" s="865"/>
      <c r="E2326" s="865"/>
      <c r="F2326" s="238"/>
    </row>
    <row r="2327" spans="2:6">
      <c r="B2327" s="775"/>
      <c r="C2327" s="245"/>
      <c r="D2327" s="865"/>
      <c r="E2327" s="865"/>
      <c r="F2327" s="238"/>
    </row>
    <row r="2328" spans="2:6">
      <c r="B2328" s="775"/>
      <c r="C2328" s="245"/>
      <c r="D2328" s="865"/>
      <c r="E2328" s="865"/>
      <c r="F2328" s="238"/>
    </row>
    <row r="2329" spans="2:6">
      <c r="B2329" s="775"/>
      <c r="C2329" s="245"/>
      <c r="D2329" s="865"/>
      <c r="E2329" s="865"/>
      <c r="F2329" s="238"/>
    </row>
    <row r="2330" spans="2:6">
      <c r="B2330" s="775"/>
      <c r="C2330" s="245"/>
      <c r="D2330" s="865"/>
      <c r="E2330" s="865"/>
      <c r="F2330" s="238"/>
    </row>
    <row r="2331" spans="2:6">
      <c r="B2331" s="775"/>
      <c r="C2331" s="245"/>
      <c r="D2331" s="865"/>
      <c r="E2331" s="865"/>
      <c r="F2331" s="238"/>
    </row>
    <row r="2332" spans="2:6">
      <c r="B2332" s="775"/>
      <c r="C2332" s="245"/>
      <c r="D2332" s="865"/>
      <c r="E2332" s="865"/>
      <c r="F2332" s="238"/>
    </row>
    <row r="2333" spans="2:6">
      <c r="B2333" s="775"/>
      <c r="C2333" s="245"/>
      <c r="D2333" s="865"/>
      <c r="E2333" s="865"/>
      <c r="F2333" s="238"/>
    </row>
    <row r="2334" spans="2:6">
      <c r="B2334" s="775"/>
      <c r="C2334" s="245"/>
      <c r="D2334" s="865"/>
      <c r="E2334" s="865"/>
      <c r="F2334" s="238"/>
    </row>
    <row r="2335" spans="2:6">
      <c r="B2335" s="775"/>
      <c r="C2335" s="245"/>
      <c r="D2335" s="865"/>
      <c r="E2335" s="865"/>
      <c r="F2335" s="238"/>
    </row>
    <row r="2336" spans="2:6">
      <c r="B2336" s="775"/>
      <c r="C2336" s="245"/>
      <c r="D2336" s="865"/>
      <c r="E2336" s="865"/>
      <c r="F2336" s="238"/>
    </row>
    <row r="2337" spans="2:6">
      <c r="B2337" s="775"/>
      <c r="C2337" s="245"/>
      <c r="D2337" s="865"/>
      <c r="E2337" s="865"/>
      <c r="F2337" s="238"/>
    </row>
    <row r="2338" spans="2:6">
      <c r="B2338" s="775"/>
      <c r="C2338" s="245"/>
      <c r="D2338" s="865"/>
      <c r="E2338" s="865"/>
      <c r="F2338" s="238"/>
    </row>
    <row r="2339" spans="2:6">
      <c r="B2339" s="775"/>
      <c r="C2339" s="245"/>
      <c r="D2339" s="865"/>
      <c r="E2339" s="865"/>
      <c r="F2339" s="238"/>
    </row>
    <row r="2340" spans="2:6">
      <c r="B2340" s="775"/>
      <c r="C2340" s="245"/>
      <c r="D2340" s="865"/>
      <c r="E2340" s="865"/>
      <c r="F2340" s="238"/>
    </row>
    <row r="2341" spans="2:6">
      <c r="B2341" s="775"/>
      <c r="C2341" s="245"/>
      <c r="D2341" s="865"/>
      <c r="E2341" s="865"/>
      <c r="F2341" s="238"/>
    </row>
    <row r="2342" spans="2:6">
      <c r="B2342" s="775"/>
      <c r="C2342" s="245"/>
      <c r="D2342" s="865"/>
      <c r="E2342" s="865"/>
      <c r="F2342" s="238"/>
    </row>
    <row r="2343" spans="2:6">
      <c r="B2343" s="775"/>
      <c r="C2343" s="245"/>
      <c r="D2343" s="865"/>
      <c r="E2343" s="865"/>
      <c r="F2343" s="238"/>
    </row>
    <row r="2344" spans="2:6">
      <c r="B2344" s="775"/>
      <c r="C2344" s="245"/>
      <c r="D2344" s="865"/>
      <c r="E2344" s="865"/>
      <c r="F2344" s="238"/>
    </row>
    <row r="2345" spans="2:6">
      <c r="B2345" s="775"/>
      <c r="C2345" s="245"/>
      <c r="D2345" s="865"/>
      <c r="E2345" s="865"/>
      <c r="F2345" s="238"/>
    </row>
    <row r="2346" spans="2:6">
      <c r="B2346" s="775"/>
      <c r="C2346" s="245"/>
      <c r="D2346" s="865"/>
      <c r="E2346" s="865"/>
      <c r="F2346" s="238"/>
    </row>
    <row r="2347" spans="2:6">
      <c r="B2347" s="775"/>
      <c r="C2347" s="245"/>
      <c r="D2347" s="865"/>
      <c r="E2347" s="865"/>
      <c r="F2347" s="238"/>
    </row>
    <row r="2348" spans="2:6">
      <c r="B2348" s="775"/>
      <c r="C2348" s="245"/>
      <c r="D2348" s="865"/>
      <c r="E2348" s="865"/>
      <c r="F2348" s="238"/>
    </row>
    <row r="2349" spans="2:6">
      <c r="B2349" s="775"/>
      <c r="C2349" s="245"/>
      <c r="D2349" s="865"/>
      <c r="E2349" s="865"/>
      <c r="F2349" s="238"/>
    </row>
    <row r="2350" spans="2:6">
      <c r="B2350" s="775"/>
      <c r="C2350" s="245"/>
      <c r="D2350" s="865"/>
      <c r="E2350" s="865"/>
      <c r="F2350" s="238"/>
    </row>
    <row r="2351" spans="2:6">
      <c r="B2351" s="775"/>
      <c r="C2351" s="245"/>
      <c r="D2351" s="865"/>
      <c r="E2351" s="865"/>
      <c r="F2351" s="238"/>
    </row>
    <row r="2352" spans="2:6">
      <c r="B2352" s="775"/>
      <c r="C2352" s="245"/>
      <c r="D2352" s="865"/>
      <c r="E2352" s="865"/>
      <c r="F2352" s="238"/>
    </row>
    <row r="2353" spans="2:6">
      <c r="B2353" s="775"/>
      <c r="C2353" s="245"/>
      <c r="D2353" s="865"/>
      <c r="E2353" s="865"/>
      <c r="F2353" s="238"/>
    </row>
    <row r="2354" spans="2:6">
      <c r="B2354" s="775"/>
      <c r="C2354" s="245"/>
      <c r="D2354" s="865"/>
      <c r="E2354" s="865"/>
      <c r="F2354" s="238"/>
    </row>
    <row r="2355" spans="2:6">
      <c r="B2355" s="775"/>
      <c r="C2355" s="245"/>
      <c r="D2355" s="865"/>
      <c r="E2355" s="865"/>
      <c r="F2355" s="238"/>
    </row>
    <row r="2356" spans="2:6">
      <c r="B2356" s="775"/>
      <c r="C2356" s="245"/>
      <c r="D2356" s="865"/>
      <c r="E2356" s="865"/>
      <c r="F2356" s="238"/>
    </row>
    <row r="2357" spans="2:6">
      <c r="B2357" s="775"/>
      <c r="C2357" s="245"/>
      <c r="D2357" s="865"/>
      <c r="E2357" s="865"/>
      <c r="F2357" s="238"/>
    </row>
    <row r="2358" spans="2:6">
      <c r="B2358" s="775"/>
      <c r="C2358" s="245"/>
      <c r="D2358" s="865"/>
      <c r="E2358" s="865"/>
      <c r="F2358" s="238"/>
    </row>
    <row r="2359" spans="2:6">
      <c r="B2359" s="775"/>
      <c r="C2359" s="245"/>
      <c r="D2359" s="865"/>
      <c r="E2359" s="865"/>
      <c r="F2359" s="238"/>
    </row>
    <row r="2360" spans="2:6">
      <c r="B2360" s="775"/>
      <c r="C2360" s="245"/>
      <c r="D2360" s="865"/>
      <c r="E2360" s="865"/>
      <c r="F2360" s="238"/>
    </row>
    <row r="2361" spans="2:6">
      <c r="B2361" s="775"/>
      <c r="C2361" s="245"/>
      <c r="D2361" s="865"/>
      <c r="E2361" s="865"/>
      <c r="F2361" s="238"/>
    </row>
    <row r="2362" spans="2:6">
      <c r="B2362" s="775"/>
      <c r="C2362" s="245"/>
      <c r="D2362" s="865"/>
      <c r="E2362" s="865"/>
      <c r="F2362" s="238"/>
    </row>
    <row r="2363" spans="2:6">
      <c r="B2363" s="775"/>
      <c r="C2363" s="245"/>
      <c r="D2363" s="865"/>
      <c r="E2363" s="865"/>
      <c r="F2363" s="238"/>
    </row>
    <row r="2364" spans="2:6">
      <c r="B2364" s="775"/>
      <c r="C2364" s="245"/>
      <c r="D2364" s="865"/>
      <c r="E2364" s="865"/>
      <c r="F2364" s="238"/>
    </row>
    <row r="2365" spans="2:6">
      <c r="B2365" s="775"/>
      <c r="C2365" s="245"/>
      <c r="D2365" s="865"/>
      <c r="E2365" s="865"/>
      <c r="F2365" s="238"/>
    </row>
    <row r="2366" spans="2:6">
      <c r="B2366" s="775"/>
      <c r="C2366" s="245"/>
      <c r="D2366" s="865"/>
      <c r="E2366" s="865"/>
      <c r="F2366" s="238"/>
    </row>
    <row r="2367" spans="2:6">
      <c r="B2367" s="775"/>
      <c r="C2367" s="245"/>
      <c r="D2367" s="865"/>
      <c r="E2367" s="865"/>
      <c r="F2367" s="238"/>
    </row>
    <row r="2368" spans="2:6">
      <c r="B2368" s="775"/>
      <c r="C2368" s="245"/>
      <c r="D2368" s="865"/>
      <c r="E2368" s="865"/>
      <c r="F2368" s="238"/>
    </row>
    <row r="2369" spans="2:6">
      <c r="B2369" s="775"/>
      <c r="C2369" s="245"/>
      <c r="D2369" s="865"/>
      <c r="E2369" s="865"/>
      <c r="F2369" s="238"/>
    </row>
    <row r="2370" spans="2:6">
      <c r="B2370" s="775"/>
      <c r="C2370" s="245"/>
      <c r="D2370" s="865"/>
      <c r="E2370" s="865"/>
      <c r="F2370" s="238"/>
    </row>
    <row r="2371" spans="2:6">
      <c r="B2371" s="775"/>
      <c r="C2371" s="245"/>
      <c r="D2371" s="865"/>
      <c r="E2371" s="865"/>
      <c r="F2371" s="238"/>
    </row>
    <row r="2372" spans="2:6">
      <c r="B2372" s="775"/>
      <c r="C2372" s="245"/>
      <c r="D2372" s="865"/>
      <c r="E2372" s="865"/>
      <c r="F2372" s="238"/>
    </row>
    <row r="2373" spans="2:6">
      <c r="B2373" s="775"/>
      <c r="C2373" s="245"/>
      <c r="D2373" s="865"/>
      <c r="E2373" s="865"/>
      <c r="F2373" s="238"/>
    </row>
    <row r="2374" spans="2:6">
      <c r="B2374" s="775"/>
      <c r="C2374" s="245"/>
      <c r="D2374" s="865"/>
      <c r="E2374" s="865"/>
      <c r="F2374" s="238"/>
    </row>
    <row r="2375" spans="2:6">
      <c r="B2375" s="775"/>
      <c r="C2375" s="245"/>
      <c r="D2375" s="865"/>
      <c r="E2375" s="865"/>
      <c r="F2375" s="238"/>
    </row>
    <row r="2376" spans="2:6">
      <c r="B2376" s="775"/>
      <c r="C2376" s="245"/>
      <c r="D2376" s="865"/>
      <c r="E2376" s="865"/>
      <c r="F2376" s="238"/>
    </row>
    <row r="2377" spans="2:6">
      <c r="B2377" s="775"/>
      <c r="C2377" s="245"/>
      <c r="D2377" s="865"/>
      <c r="E2377" s="865"/>
      <c r="F2377" s="238"/>
    </row>
    <row r="2378" spans="2:6">
      <c r="B2378" s="775"/>
      <c r="C2378" s="245"/>
      <c r="D2378" s="865"/>
      <c r="E2378" s="865"/>
      <c r="F2378" s="238"/>
    </row>
    <row r="2379" spans="2:6">
      <c r="B2379" s="775"/>
      <c r="C2379" s="245"/>
      <c r="D2379" s="865"/>
      <c r="E2379" s="865"/>
      <c r="F2379" s="238"/>
    </row>
    <row r="2380" spans="2:6">
      <c r="B2380" s="775"/>
      <c r="C2380" s="245"/>
      <c r="D2380" s="865"/>
      <c r="E2380" s="865"/>
      <c r="F2380" s="238"/>
    </row>
    <row r="2381" spans="2:6">
      <c r="B2381" s="775"/>
      <c r="C2381" s="245"/>
      <c r="D2381" s="865"/>
      <c r="E2381" s="865"/>
      <c r="F2381" s="238"/>
    </row>
    <row r="2382" spans="2:6">
      <c r="B2382" s="775"/>
      <c r="C2382" s="245"/>
      <c r="D2382" s="865"/>
      <c r="E2382" s="865"/>
      <c r="F2382" s="238"/>
    </row>
    <row r="2383" spans="2:6">
      <c r="B2383" s="775"/>
      <c r="C2383" s="245"/>
      <c r="D2383" s="865"/>
      <c r="E2383" s="865"/>
      <c r="F2383" s="238"/>
    </row>
    <row r="2384" spans="2:6">
      <c r="B2384" s="775"/>
      <c r="C2384" s="245"/>
      <c r="D2384" s="865"/>
      <c r="E2384" s="865"/>
      <c r="F2384" s="238"/>
    </row>
    <row r="2385" spans="2:6">
      <c r="B2385" s="775"/>
      <c r="C2385" s="245"/>
      <c r="D2385" s="865"/>
      <c r="E2385" s="865"/>
      <c r="F2385" s="238"/>
    </row>
    <row r="2386" spans="2:6">
      <c r="B2386" s="775"/>
      <c r="C2386" s="245"/>
      <c r="D2386" s="865"/>
      <c r="E2386" s="865"/>
      <c r="F2386" s="238"/>
    </row>
    <row r="2387" spans="2:6">
      <c r="B2387" s="775"/>
      <c r="C2387" s="245"/>
      <c r="D2387" s="865"/>
      <c r="E2387" s="865"/>
      <c r="F2387" s="238"/>
    </row>
    <row r="2388" spans="2:6">
      <c r="B2388" s="775"/>
      <c r="C2388" s="245"/>
      <c r="D2388" s="865"/>
      <c r="E2388" s="865"/>
      <c r="F2388" s="238"/>
    </row>
    <row r="2389" spans="2:6">
      <c r="B2389" s="775"/>
      <c r="C2389" s="245"/>
      <c r="D2389" s="865"/>
      <c r="E2389" s="865"/>
      <c r="F2389" s="238"/>
    </row>
    <row r="2390" spans="2:6">
      <c r="B2390" s="775"/>
      <c r="C2390" s="245"/>
      <c r="D2390" s="865"/>
      <c r="E2390" s="865"/>
      <c r="F2390" s="238"/>
    </row>
    <row r="2391" spans="2:6">
      <c r="B2391" s="775"/>
      <c r="C2391" s="245"/>
      <c r="D2391" s="865"/>
      <c r="E2391" s="865"/>
      <c r="F2391" s="238"/>
    </row>
    <row r="2392" spans="2:6">
      <c r="B2392" s="775"/>
      <c r="C2392" s="245"/>
      <c r="D2392" s="865"/>
      <c r="E2392" s="865"/>
      <c r="F2392" s="238"/>
    </row>
    <row r="2393" spans="2:6">
      <c r="B2393" s="775"/>
      <c r="C2393" s="245"/>
      <c r="D2393" s="865"/>
      <c r="E2393" s="865"/>
      <c r="F2393" s="238"/>
    </row>
    <row r="2394" spans="2:6">
      <c r="B2394" s="775"/>
      <c r="C2394" s="245"/>
      <c r="D2394" s="865"/>
      <c r="E2394" s="865"/>
      <c r="F2394" s="238"/>
    </row>
    <row r="2395" spans="2:6">
      <c r="B2395" s="775"/>
      <c r="C2395" s="245"/>
      <c r="D2395" s="865"/>
      <c r="E2395" s="865"/>
      <c r="F2395" s="238"/>
    </row>
    <row r="2396" spans="2:6">
      <c r="B2396" s="775"/>
      <c r="C2396" s="245"/>
      <c r="D2396" s="865"/>
      <c r="E2396" s="865"/>
      <c r="F2396" s="238"/>
    </row>
    <row r="2397" spans="2:6">
      <c r="B2397" s="775"/>
      <c r="C2397" s="245"/>
      <c r="D2397" s="865"/>
      <c r="E2397" s="865"/>
      <c r="F2397" s="238"/>
    </row>
    <row r="2398" spans="2:6">
      <c r="B2398" s="775"/>
      <c r="C2398" s="245"/>
      <c r="D2398" s="865"/>
      <c r="E2398" s="865"/>
      <c r="F2398" s="238"/>
    </row>
    <row r="2399" spans="2:6">
      <c r="B2399" s="775"/>
      <c r="C2399" s="245"/>
      <c r="D2399" s="865"/>
      <c r="E2399" s="865"/>
      <c r="F2399" s="238"/>
    </row>
    <row r="2400" spans="2:6">
      <c r="B2400" s="775"/>
      <c r="C2400" s="245"/>
      <c r="D2400" s="865"/>
      <c r="E2400" s="865"/>
      <c r="F2400" s="238"/>
    </row>
    <row r="2401" spans="2:6">
      <c r="B2401" s="775"/>
      <c r="C2401" s="245"/>
      <c r="D2401" s="865"/>
      <c r="E2401" s="865"/>
      <c r="F2401" s="238"/>
    </row>
    <row r="2402" spans="2:6">
      <c r="B2402" s="775"/>
      <c r="C2402" s="245"/>
      <c r="D2402" s="865"/>
      <c r="E2402" s="865"/>
      <c r="F2402" s="238"/>
    </row>
    <row r="2403" spans="2:6">
      <c r="B2403" s="775"/>
      <c r="C2403" s="245"/>
      <c r="D2403" s="865"/>
      <c r="E2403" s="865"/>
      <c r="F2403" s="238"/>
    </row>
    <row r="2404" spans="2:6">
      <c r="B2404" s="775"/>
      <c r="C2404" s="245"/>
      <c r="D2404" s="865"/>
      <c r="E2404" s="865"/>
      <c r="F2404" s="238"/>
    </row>
    <row r="2405" spans="2:6">
      <c r="B2405" s="775"/>
      <c r="C2405" s="245"/>
      <c r="D2405" s="865"/>
      <c r="E2405" s="865"/>
      <c r="F2405" s="238"/>
    </row>
    <row r="2406" spans="2:6">
      <c r="B2406" s="775"/>
      <c r="C2406" s="245"/>
      <c r="D2406" s="865"/>
      <c r="E2406" s="865"/>
      <c r="F2406" s="238"/>
    </row>
    <row r="2407" spans="2:6">
      <c r="B2407" s="775"/>
      <c r="C2407" s="245"/>
      <c r="D2407" s="865"/>
      <c r="E2407" s="865"/>
      <c r="F2407" s="238"/>
    </row>
    <row r="2408" spans="2:6">
      <c r="B2408" s="775"/>
      <c r="C2408" s="245"/>
      <c r="D2408" s="865"/>
      <c r="E2408" s="865"/>
      <c r="F2408" s="238"/>
    </row>
    <row r="2409" spans="2:6">
      <c r="B2409" s="775"/>
      <c r="C2409" s="245"/>
      <c r="D2409" s="865"/>
      <c r="E2409" s="865"/>
      <c r="F2409" s="238"/>
    </row>
    <row r="2410" spans="2:6">
      <c r="B2410" s="775"/>
      <c r="C2410" s="245"/>
      <c r="D2410" s="865"/>
      <c r="E2410" s="865"/>
      <c r="F2410" s="238"/>
    </row>
    <row r="2411" spans="2:6">
      <c r="B2411" s="775"/>
      <c r="C2411" s="245"/>
      <c r="D2411" s="865"/>
      <c r="E2411" s="865"/>
      <c r="F2411" s="238"/>
    </row>
    <row r="2412" spans="2:6">
      <c r="B2412" s="775"/>
      <c r="C2412" s="245"/>
      <c r="D2412" s="865"/>
      <c r="E2412" s="865"/>
      <c r="F2412" s="238"/>
    </row>
    <row r="2413" spans="2:6">
      <c r="B2413" s="775"/>
      <c r="C2413" s="245"/>
      <c r="D2413" s="865"/>
      <c r="E2413" s="865"/>
      <c r="F2413" s="238"/>
    </row>
    <row r="2414" spans="2:6">
      <c r="B2414" s="775"/>
      <c r="C2414" s="245"/>
      <c r="D2414" s="865"/>
      <c r="E2414" s="865"/>
      <c r="F2414" s="238"/>
    </row>
    <row r="2415" spans="2:6">
      <c r="B2415" s="775"/>
      <c r="C2415" s="245"/>
      <c r="D2415" s="865"/>
      <c r="E2415" s="865"/>
      <c r="F2415" s="238"/>
    </row>
    <row r="2416" spans="2:6">
      <c r="B2416" s="775"/>
      <c r="C2416" s="245"/>
      <c r="D2416" s="865"/>
      <c r="E2416" s="865"/>
      <c r="F2416" s="238"/>
    </row>
    <row r="2417" spans="2:6">
      <c r="B2417" s="775"/>
      <c r="C2417" s="245"/>
      <c r="D2417" s="865"/>
      <c r="E2417" s="865"/>
      <c r="F2417" s="238"/>
    </row>
    <row r="2418" spans="2:6">
      <c r="B2418" s="775"/>
      <c r="C2418" s="245"/>
      <c r="D2418" s="865"/>
      <c r="E2418" s="865"/>
      <c r="F2418" s="238"/>
    </row>
    <row r="2419" spans="2:6">
      <c r="B2419" s="775"/>
      <c r="C2419" s="245"/>
      <c r="D2419" s="865"/>
      <c r="E2419" s="865"/>
      <c r="F2419" s="238"/>
    </row>
    <row r="2420" spans="2:6">
      <c r="B2420" s="775"/>
      <c r="C2420" s="245"/>
      <c r="D2420" s="865"/>
      <c r="E2420" s="865"/>
      <c r="F2420" s="238"/>
    </row>
    <row r="2421" spans="2:6">
      <c r="B2421" s="775"/>
      <c r="C2421" s="245"/>
      <c r="D2421" s="865"/>
      <c r="E2421" s="865"/>
      <c r="F2421" s="238"/>
    </row>
    <row r="2422" spans="2:6">
      <c r="B2422" s="775"/>
      <c r="C2422" s="245"/>
      <c r="D2422" s="865"/>
      <c r="E2422" s="865"/>
      <c r="F2422" s="238"/>
    </row>
    <row r="2423" spans="2:6">
      <c r="B2423" s="775"/>
      <c r="C2423" s="245"/>
      <c r="D2423" s="865"/>
      <c r="E2423" s="865"/>
      <c r="F2423" s="238"/>
    </row>
    <row r="2424" spans="2:6">
      <c r="B2424" s="775"/>
      <c r="C2424" s="245"/>
      <c r="D2424" s="865"/>
      <c r="E2424" s="865"/>
      <c r="F2424" s="238"/>
    </row>
    <row r="2425" spans="2:6">
      <c r="B2425" s="775"/>
      <c r="C2425" s="245"/>
      <c r="D2425" s="865"/>
      <c r="E2425" s="865"/>
      <c r="F2425" s="238"/>
    </row>
    <row r="2426" spans="2:6">
      <c r="B2426" s="775"/>
      <c r="C2426" s="245"/>
      <c r="D2426" s="865"/>
      <c r="E2426" s="865"/>
      <c r="F2426" s="238"/>
    </row>
    <row r="2427" spans="2:6">
      <c r="B2427" s="775"/>
      <c r="C2427" s="245"/>
      <c r="D2427" s="865"/>
      <c r="E2427" s="865"/>
      <c r="F2427" s="238"/>
    </row>
    <row r="2428" spans="2:6">
      <c r="B2428" s="775"/>
      <c r="C2428" s="245"/>
      <c r="D2428" s="865"/>
      <c r="E2428" s="865"/>
      <c r="F2428" s="238"/>
    </row>
    <row r="2429" spans="2:6">
      <c r="B2429" s="775"/>
      <c r="C2429" s="245"/>
      <c r="D2429" s="865"/>
      <c r="E2429" s="865"/>
      <c r="F2429" s="238"/>
    </row>
    <row r="2430" spans="2:6">
      <c r="B2430" s="775"/>
      <c r="C2430" s="245"/>
      <c r="D2430" s="865"/>
      <c r="E2430" s="865"/>
      <c r="F2430" s="238"/>
    </row>
    <row r="2431" spans="2:6">
      <c r="B2431" s="775"/>
      <c r="C2431" s="245"/>
      <c r="D2431" s="865"/>
      <c r="E2431" s="865"/>
      <c r="F2431" s="238"/>
    </row>
    <row r="2432" spans="2:6">
      <c r="B2432" s="775"/>
      <c r="C2432" s="245"/>
      <c r="D2432" s="865"/>
      <c r="E2432" s="865"/>
      <c r="F2432" s="238"/>
    </row>
    <row r="2433" spans="2:6">
      <c r="B2433" s="775"/>
      <c r="C2433" s="245"/>
      <c r="D2433" s="865"/>
      <c r="E2433" s="865"/>
      <c r="F2433" s="238"/>
    </row>
    <row r="2434" spans="2:6">
      <c r="B2434" s="775"/>
      <c r="C2434" s="245"/>
      <c r="D2434" s="865"/>
      <c r="E2434" s="865"/>
      <c r="F2434" s="238"/>
    </row>
    <row r="2435" spans="2:6">
      <c r="B2435" s="775"/>
      <c r="C2435" s="245"/>
      <c r="D2435" s="865"/>
      <c r="E2435" s="865"/>
      <c r="F2435" s="238"/>
    </row>
    <row r="2436" spans="2:6">
      <c r="B2436" s="775"/>
      <c r="C2436" s="245"/>
      <c r="D2436" s="865"/>
      <c r="E2436" s="865"/>
      <c r="F2436" s="238"/>
    </row>
    <row r="2437" spans="2:6">
      <c r="B2437" s="775"/>
      <c r="C2437" s="245"/>
      <c r="D2437" s="865"/>
      <c r="E2437" s="865"/>
      <c r="F2437" s="238"/>
    </row>
    <row r="2438" spans="2:6">
      <c r="B2438" s="775"/>
      <c r="C2438" s="245"/>
      <c r="D2438" s="865"/>
      <c r="E2438" s="865"/>
      <c r="F2438" s="238"/>
    </row>
    <row r="2439" spans="2:6">
      <c r="B2439" s="775"/>
      <c r="C2439" s="245"/>
      <c r="D2439" s="865"/>
      <c r="E2439" s="865"/>
      <c r="F2439" s="238"/>
    </row>
    <row r="2440" spans="2:6">
      <c r="B2440" s="775"/>
      <c r="C2440" s="245"/>
      <c r="D2440" s="865"/>
      <c r="E2440" s="865"/>
      <c r="F2440" s="238"/>
    </row>
    <row r="2441" spans="2:6">
      <c r="B2441" s="775"/>
      <c r="C2441" s="245"/>
      <c r="D2441" s="865"/>
      <c r="E2441" s="865"/>
      <c r="F2441" s="238"/>
    </row>
    <row r="2442" spans="2:6">
      <c r="B2442" s="775"/>
      <c r="C2442" s="245"/>
      <c r="D2442" s="865"/>
      <c r="E2442" s="865"/>
      <c r="F2442" s="238"/>
    </row>
    <row r="2443" spans="2:6">
      <c r="B2443" s="775"/>
      <c r="C2443" s="245"/>
      <c r="D2443" s="865"/>
      <c r="E2443" s="865"/>
      <c r="F2443" s="238"/>
    </row>
    <row r="2444" spans="2:6">
      <c r="B2444" s="775"/>
      <c r="C2444" s="245"/>
      <c r="D2444" s="865"/>
      <c r="E2444" s="865"/>
      <c r="F2444" s="238"/>
    </row>
    <row r="2445" spans="2:6">
      <c r="B2445" s="775"/>
      <c r="C2445" s="245"/>
      <c r="D2445" s="865"/>
      <c r="E2445" s="865"/>
      <c r="F2445" s="238"/>
    </row>
    <row r="2446" spans="2:6">
      <c r="B2446" s="775"/>
      <c r="C2446" s="245"/>
      <c r="D2446" s="865"/>
      <c r="E2446" s="865"/>
      <c r="F2446" s="238"/>
    </row>
    <row r="2447" spans="2:6">
      <c r="B2447" s="775"/>
      <c r="C2447" s="245"/>
      <c r="D2447" s="865"/>
      <c r="E2447" s="865"/>
      <c r="F2447" s="238"/>
    </row>
    <row r="2448" spans="2:6">
      <c r="B2448" s="775"/>
      <c r="C2448" s="245"/>
      <c r="D2448" s="865"/>
      <c r="E2448" s="865"/>
      <c r="F2448" s="238"/>
    </row>
    <row r="2449" spans="2:6">
      <c r="B2449" s="775"/>
      <c r="C2449" s="245"/>
      <c r="D2449" s="865"/>
      <c r="E2449" s="865"/>
      <c r="F2449" s="238"/>
    </row>
    <row r="2450" spans="2:6">
      <c r="B2450" s="775"/>
      <c r="C2450" s="245"/>
      <c r="D2450" s="865"/>
      <c r="E2450" s="865"/>
      <c r="F2450" s="238"/>
    </row>
    <row r="2451" spans="2:6">
      <c r="B2451" s="775"/>
      <c r="C2451" s="245"/>
      <c r="D2451" s="865"/>
      <c r="E2451" s="865"/>
      <c r="F2451" s="238"/>
    </row>
    <row r="2452" spans="2:6">
      <c r="B2452" s="775"/>
      <c r="C2452" s="245"/>
      <c r="D2452" s="865"/>
      <c r="E2452" s="865"/>
      <c r="F2452" s="238"/>
    </row>
    <row r="2453" spans="2:6">
      <c r="B2453" s="775"/>
      <c r="C2453" s="245"/>
      <c r="D2453" s="865"/>
      <c r="E2453" s="865"/>
      <c r="F2453" s="238"/>
    </row>
    <row r="2454" spans="2:6">
      <c r="B2454" s="775"/>
      <c r="C2454" s="245"/>
      <c r="D2454" s="865"/>
      <c r="E2454" s="865"/>
      <c r="F2454" s="238"/>
    </row>
    <row r="2455" spans="2:6">
      <c r="B2455" s="775"/>
      <c r="C2455" s="245"/>
      <c r="D2455" s="865"/>
      <c r="E2455" s="865"/>
      <c r="F2455" s="238"/>
    </row>
    <row r="2456" spans="2:6">
      <c r="B2456" s="775"/>
      <c r="C2456" s="245"/>
      <c r="D2456" s="865"/>
      <c r="E2456" s="865"/>
      <c r="F2456" s="238"/>
    </row>
    <row r="2457" spans="2:6">
      <c r="B2457" s="775"/>
      <c r="C2457" s="245"/>
      <c r="D2457" s="865"/>
      <c r="E2457" s="865"/>
      <c r="F2457" s="238"/>
    </row>
    <row r="2458" spans="2:6">
      <c r="B2458" s="775"/>
      <c r="C2458" s="245"/>
      <c r="D2458" s="865"/>
      <c r="E2458" s="865"/>
      <c r="F2458" s="238"/>
    </row>
    <row r="2459" spans="2:6">
      <c r="B2459" s="775"/>
      <c r="C2459" s="245"/>
      <c r="D2459" s="865"/>
      <c r="E2459" s="865"/>
      <c r="F2459" s="238"/>
    </row>
    <row r="2460" spans="2:6">
      <c r="B2460" s="775"/>
      <c r="C2460" s="245"/>
      <c r="D2460" s="865"/>
      <c r="E2460" s="865"/>
      <c r="F2460" s="238"/>
    </row>
    <row r="2461" spans="2:6">
      <c r="B2461" s="775"/>
      <c r="C2461" s="245"/>
      <c r="D2461" s="865"/>
      <c r="E2461" s="865"/>
      <c r="F2461" s="238"/>
    </row>
    <row r="2462" spans="2:6">
      <c r="B2462" s="775"/>
      <c r="C2462" s="245"/>
      <c r="D2462" s="865"/>
      <c r="E2462" s="865"/>
      <c r="F2462" s="238"/>
    </row>
    <row r="2463" spans="2:6">
      <c r="B2463" s="775"/>
      <c r="C2463" s="245"/>
      <c r="D2463" s="865"/>
      <c r="E2463" s="865"/>
      <c r="F2463" s="238"/>
    </row>
    <row r="2464" spans="2:6">
      <c r="B2464" s="775"/>
      <c r="C2464" s="245"/>
      <c r="D2464" s="865"/>
      <c r="E2464" s="865"/>
      <c r="F2464" s="238"/>
    </row>
    <row r="2465" spans="2:6">
      <c r="B2465" s="775"/>
      <c r="C2465" s="245"/>
      <c r="D2465" s="865"/>
      <c r="E2465" s="865"/>
      <c r="F2465" s="238"/>
    </row>
    <row r="2466" spans="2:6">
      <c r="B2466" s="775"/>
      <c r="C2466" s="245"/>
      <c r="D2466" s="865"/>
      <c r="E2466" s="865"/>
      <c r="F2466" s="238"/>
    </row>
    <row r="2467" spans="2:6">
      <c r="B2467" s="775"/>
      <c r="C2467" s="245"/>
      <c r="D2467" s="865"/>
      <c r="E2467" s="865"/>
      <c r="F2467" s="238"/>
    </row>
    <row r="2468" spans="2:6">
      <c r="B2468" s="775"/>
      <c r="C2468" s="245"/>
      <c r="D2468" s="865"/>
      <c r="E2468" s="865"/>
      <c r="F2468" s="238"/>
    </row>
    <row r="2469" spans="2:6">
      <c r="B2469" s="775"/>
      <c r="C2469" s="245"/>
      <c r="D2469" s="865"/>
      <c r="E2469" s="865"/>
      <c r="F2469" s="238"/>
    </row>
    <row r="2470" spans="2:6">
      <c r="B2470" s="775"/>
      <c r="C2470" s="245"/>
      <c r="D2470" s="865"/>
      <c r="E2470" s="865"/>
      <c r="F2470" s="238"/>
    </row>
    <row r="2471" spans="2:6">
      <c r="B2471" s="775"/>
      <c r="C2471" s="245"/>
      <c r="D2471" s="865"/>
      <c r="E2471" s="865"/>
      <c r="F2471" s="238"/>
    </row>
    <row r="2472" spans="2:6">
      <c r="B2472" s="775"/>
      <c r="C2472" s="245"/>
      <c r="D2472" s="865"/>
      <c r="E2472" s="865"/>
      <c r="F2472" s="238"/>
    </row>
    <row r="2473" spans="2:6">
      <c r="B2473" s="775"/>
      <c r="C2473" s="245"/>
      <c r="D2473" s="865"/>
      <c r="E2473" s="865"/>
      <c r="F2473" s="238"/>
    </row>
    <row r="2474" spans="2:6">
      <c r="B2474" s="775"/>
      <c r="C2474" s="245"/>
      <c r="D2474" s="865"/>
      <c r="E2474" s="865"/>
      <c r="F2474" s="238"/>
    </row>
    <row r="2475" spans="2:6">
      <c r="B2475" s="775"/>
      <c r="C2475" s="245"/>
      <c r="D2475" s="865"/>
      <c r="E2475" s="865"/>
      <c r="F2475" s="238"/>
    </row>
    <row r="2476" spans="2:6">
      <c r="B2476" s="775"/>
      <c r="C2476" s="245"/>
      <c r="D2476" s="865"/>
      <c r="E2476" s="865"/>
      <c r="F2476" s="238"/>
    </row>
    <row r="2477" spans="2:6">
      <c r="B2477" s="775"/>
      <c r="C2477" s="245"/>
      <c r="D2477" s="865"/>
      <c r="E2477" s="865"/>
      <c r="F2477" s="238"/>
    </row>
    <row r="2478" spans="2:6">
      <c r="B2478" s="775"/>
      <c r="C2478" s="245"/>
      <c r="D2478" s="865"/>
      <c r="E2478" s="865"/>
      <c r="F2478" s="238"/>
    </row>
    <row r="2479" spans="2:6">
      <c r="B2479" s="775"/>
      <c r="C2479" s="245"/>
      <c r="D2479" s="865"/>
      <c r="E2479" s="865"/>
      <c r="F2479" s="238"/>
    </row>
    <row r="2480" spans="2:6">
      <c r="B2480" s="775"/>
      <c r="C2480" s="245"/>
      <c r="D2480" s="865"/>
      <c r="E2480" s="865"/>
      <c r="F2480" s="238"/>
    </row>
    <row r="2481" spans="2:6">
      <c r="B2481" s="775"/>
      <c r="C2481" s="245"/>
      <c r="D2481" s="865"/>
      <c r="E2481" s="865"/>
      <c r="F2481" s="238"/>
    </row>
    <row r="2482" spans="2:6">
      <c r="B2482" s="775"/>
      <c r="C2482" s="245"/>
      <c r="D2482" s="865"/>
      <c r="E2482" s="865"/>
      <c r="F2482" s="238"/>
    </row>
    <row r="2483" spans="2:6">
      <c r="B2483" s="775"/>
      <c r="C2483" s="245"/>
      <c r="D2483" s="865"/>
      <c r="E2483" s="865"/>
      <c r="F2483" s="238"/>
    </row>
    <row r="2484" spans="2:6">
      <c r="B2484" s="775"/>
      <c r="C2484" s="245"/>
      <c r="D2484" s="865"/>
      <c r="E2484" s="865"/>
      <c r="F2484" s="238"/>
    </row>
    <row r="2485" spans="2:6">
      <c r="B2485" s="775"/>
      <c r="C2485" s="245"/>
      <c r="D2485" s="865"/>
      <c r="E2485" s="865"/>
      <c r="F2485" s="238"/>
    </row>
    <row r="2486" spans="2:6">
      <c r="B2486" s="775"/>
      <c r="C2486" s="245"/>
      <c r="D2486" s="865"/>
      <c r="E2486" s="865"/>
      <c r="F2486" s="238"/>
    </row>
    <row r="2487" spans="2:6">
      <c r="B2487" s="775"/>
      <c r="C2487" s="245"/>
      <c r="D2487" s="865"/>
      <c r="E2487" s="865"/>
      <c r="F2487" s="238"/>
    </row>
    <row r="2488" spans="2:6">
      <c r="B2488" s="775"/>
      <c r="C2488" s="245"/>
      <c r="D2488" s="865"/>
      <c r="E2488" s="865"/>
      <c r="F2488" s="238"/>
    </row>
    <row r="2489" spans="2:6">
      <c r="B2489" s="775"/>
      <c r="C2489" s="245"/>
      <c r="D2489" s="865"/>
      <c r="E2489" s="865"/>
      <c r="F2489" s="238"/>
    </row>
    <row r="2490" spans="2:6">
      <c r="B2490" s="775"/>
      <c r="C2490" s="245"/>
      <c r="D2490" s="865"/>
      <c r="E2490" s="865"/>
      <c r="F2490" s="238"/>
    </row>
    <row r="2491" spans="2:6">
      <c r="B2491" s="775"/>
      <c r="C2491" s="245"/>
      <c r="D2491" s="865"/>
      <c r="E2491" s="865"/>
      <c r="F2491" s="238"/>
    </row>
    <row r="2492" spans="2:6">
      <c r="B2492" s="775"/>
      <c r="C2492" s="245"/>
      <c r="D2492" s="865"/>
      <c r="E2492" s="865"/>
      <c r="F2492" s="238"/>
    </row>
    <row r="2493" spans="2:6">
      <c r="B2493" s="775"/>
      <c r="C2493" s="245"/>
      <c r="D2493" s="865"/>
      <c r="E2493" s="865"/>
      <c r="F2493" s="238"/>
    </row>
    <row r="2494" spans="2:6">
      <c r="B2494" s="775"/>
      <c r="C2494" s="245"/>
      <c r="D2494" s="865"/>
      <c r="E2494" s="865"/>
      <c r="F2494" s="238"/>
    </row>
    <row r="2495" spans="2:6">
      <c r="B2495" s="775"/>
      <c r="C2495" s="245"/>
      <c r="D2495" s="865"/>
      <c r="E2495" s="865"/>
      <c r="F2495" s="238"/>
    </row>
    <row r="2496" spans="2:6">
      <c r="B2496" s="775"/>
      <c r="C2496" s="245"/>
      <c r="D2496" s="865"/>
      <c r="E2496" s="865"/>
      <c r="F2496" s="238"/>
    </row>
    <row r="2497" spans="2:6">
      <c r="B2497" s="775"/>
      <c r="C2497" s="245"/>
      <c r="D2497" s="865"/>
      <c r="E2497" s="865"/>
      <c r="F2497" s="238"/>
    </row>
    <row r="2498" spans="2:6">
      <c r="B2498" s="775"/>
      <c r="C2498" s="245"/>
      <c r="D2498" s="865"/>
      <c r="E2498" s="865"/>
      <c r="F2498" s="238"/>
    </row>
    <row r="2499" spans="2:6">
      <c r="B2499" s="775"/>
      <c r="C2499" s="245"/>
      <c r="D2499" s="865"/>
      <c r="E2499" s="865"/>
      <c r="F2499" s="238"/>
    </row>
    <row r="2500" spans="2:6">
      <c r="B2500" s="775"/>
      <c r="C2500" s="245"/>
      <c r="D2500" s="865"/>
      <c r="E2500" s="865"/>
      <c r="F2500" s="238"/>
    </row>
    <row r="2501" spans="2:6">
      <c r="B2501" s="775"/>
      <c r="C2501" s="245"/>
      <c r="D2501" s="865"/>
      <c r="E2501" s="865"/>
      <c r="F2501" s="238"/>
    </row>
    <row r="2502" spans="2:6">
      <c r="B2502" s="775"/>
      <c r="C2502" s="245"/>
      <c r="D2502" s="865"/>
      <c r="E2502" s="865"/>
      <c r="F2502" s="238"/>
    </row>
    <row r="2503" spans="2:6">
      <c r="B2503" s="775"/>
      <c r="C2503" s="245"/>
      <c r="D2503" s="865"/>
      <c r="E2503" s="865"/>
      <c r="F2503" s="238"/>
    </row>
    <row r="2504" spans="2:6">
      <c r="B2504" s="775"/>
      <c r="C2504" s="245"/>
      <c r="D2504" s="865"/>
      <c r="E2504" s="865"/>
      <c r="F2504" s="238"/>
    </row>
    <row r="2505" spans="2:6">
      <c r="B2505" s="775"/>
      <c r="C2505" s="245"/>
      <c r="D2505" s="865"/>
      <c r="E2505" s="865"/>
      <c r="F2505" s="238"/>
    </row>
    <row r="2506" spans="2:6">
      <c r="B2506" s="775"/>
      <c r="C2506" s="245"/>
      <c r="D2506" s="865"/>
      <c r="E2506" s="865"/>
      <c r="F2506" s="238"/>
    </row>
    <row r="2507" spans="2:6">
      <c r="B2507" s="775"/>
      <c r="C2507" s="245"/>
      <c r="D2507" s="865"/>
      <c r="E2507" s="865"/>
      <c r="F2507" s="238"/>
    </row>
    <row r="2508" spans="2:6">
      <c r="B2508" s="775"/>
      <c r="C2508" s="245"/>
      <c r="D2508" s="865"/>
      <c r="E2508" s="865"/>
      <c r="F2508" s="238"/>
    </row>
    <row r="2509" spans="2:6">
      <c r="B2509" s="775"/>
      <c r="C2509" s="245"/>
      <c r="D2509" s="865"/>
      <c r="E2509" s="865"/>
      <c r="F2509" s="238"/>
    </row>
    <row r="2510" spans="2:6">
      <c r="B2510" s="775"/>
      <c r="C2510" s="245"/>
      <c r="D2510" s="865"/>
      <c r="E2510" s="865"/>
      <c r="F2510" s="238"/>
    </row>
    <row r="2511" spans="2:6">
      <c r="B2511" s="775"/>
      <c r="C2511" s="245"/>
      <c r="D2511" s="865"/>
      <c r="E2511" s="865"/>
      <c r="F2511" s="238"/>
    </row>
    <row r="2512" spans="2:6">
      <c r="B2512" s="775"/>
      <c r="C2512" s="245"/>
      <c r="D2512" s="865"/>
      <c r="E2512" s="865"/>
      <c r="F2512" s="238"/>
    </row>
    <row r="2513" spans="2:6">
      <c r="B2513" s="775"/>
      <c r="C2513" s="245"/>
      <c r="D2513" s="865"/>
      <c r="E2513" s="865"/>
      <c r="F2513" s="238"/>
    </row>
    <row r="2514" spans="2:6">
      <c r="B2514" s="775"/>
      <c r="C2514" s="245"/>
      <c r="D2514" s="865"/>
      <c r="E2514" s="865"/>
      <c r="F2514" s="238"/>
    </row>
    <row r="2515" spans="2:6">
      <c r="B2515" s="775"/>
      <c r="C2515" s="245"/>
      <c r="D2515" s="865"/>
      <c r="E2515" s="865"/>
      <c r="F2515" s="238"/>
    </row>
    <row r="2516" spans="2:6">
      <c r="B2516" s="775"/>
      <c r="C2516" s="245"/>
      <c r="D2516" s="865"/>
      <c r="E2516" s="865"/>
      <c r="F2516" s="238"/>
    </row>
    <row r="2517" spans="2:6">
      <c r="B2517" s="775"/>
      <c r="C2517" s="245"/>
      <c r="D2517" s="865"/>
      <c r="E2517" s="865"/>
      <c r="F2517" s="238"/>
    </row>
    <row r="2518" spans="2:6">
      <c r="B2518" s="775"/>
      <c r="C2518" s="245"/>
      <c r="D2518" s="865"/>
      <c r="E2518" s="865"/>
      <c r="F2518" s="238"/>
    </row>
    <row r="2519" spans="2:6">
      <c r="B2519" s="775"/>
      <c r="C2519" s="245"/>
      <c r="D2519" s="865"/>
      <c r="E2519" s="865"/>
      <c r="F2519" s="238"/>
    </row>
    <row r="2520" spans="2:6">
      <c r="B2520" s="775"/>
      <c r="C2520" s="245"/>
      <c r="D2520" s="865"/>
      <c r="E2520" s="865"/>
      <c r="F2520" s="238"/>
    </row>
    <row r="2521" spans="2:6">
      <c r="B2521" s="775"/>
      <c r="C2521" s="245"/>
      <c r="D2521" s="865"/>
      <c r="E2521" s="865"/>
      <c r="F2521" s="238"/>
    </row>
    <row r="2522" spans="2:6">
      <c r="B2522" s="775"/>
      <c r="C2522" s="245"/>
      <c r="D2522" s="865"/>
      <c r="E2522" s="865"/>
      <c r="F2522" s="238"/>
    </row>
    <row r="2523" spans="2:6">
      <c r="B2523" s="775"/>
      <c r="C2523" s="245"/>
      <c r="D2523" s="865"/>
      <c r="E2523" s="865"/>
      <c r="F2523" s="238"/>
    </row>
    <row r="2524" spans="2:6">
      <c r="B2524" s="775"/>
      <c r="C2524" s="245"/>
      <c r="D2524" s="865"/>
      <c r="E2524" s="865"/>
      <c r="F2524" s="238"/>
    </row>
    <row r="2525" spans="2:6">
      <c r="B2525" s="775"/>
      <c r="C2525" s="245"/>
      <c r="D2525" s="865"/>
      <c r="E2525" s="865"/>
      <c r="F2525" s="238"/>
    </row>
    <row r="2526" spans="2:6">
      <c r="B2526" s="775"/>
      <c r="C2526" s="245"/>
      <c r="D2526" s="865"/>
      <c r="E2526" s="865"/>
      <c r="F2526" s="238"/>
    </row>
    <row r="2527" spans="2:6">
      <c r="B2527" s="775"/>
      <c r="C2527" s="245"/>
      <c r="D2527" s="865"/>
      <c r="E2527" s="865"/>
      <c r="F2527" s="238"/>
    </row>
    <row r="2528" spans="2:6">
      <c r="B2528" s="775"/>
      <c r="C2528" s="245"/>
      <c r="D2528" s="865"/>
      <c r="E2528" s="865"/>
      <c r="F2528" s="238"/>
    </row>
    <row r="2529" spans="2:6">
      <c r="B2529" s="775"/>
      <c r="C2529" s="245"/>
      <c r="D2529" s="865"/>
      <c r="E2529" s="865"/>
      <c r="F2529" s="238"/>
    </row>
    <row r="2530" spans="2:6">
      <c r="B2530" s="775"/>
      <c r="C2530" s="245"/>
      <c r="D2530" s="865"/>
      <c r="E2530" s="865"/>
      <c r="F2530" s="238"/>
    </row>
    <row r="2531" spans="2:6">
      <c r="B2531" s="775"/>
      <c r="C2531" s="245"/>
      <c r="D2531" s="865"/>
      <c r="E2531" s="865"/>
      <c r="F2531" s="238"/>
    </row>
    <row r="2532" spans="2:6">
      <c r="B2532" s="775"/>
      <c r="C2532" s="245"/>
      <c r="D2532" s="865"/>
      <c r="E2532" s="865"/>
      <c r="F2532" s="238"/>
    </row>
    <row r="2533" spans="2:6">
      <c r="B2533" s="775"/>
      <c r="C2533" s="245"/>
      <c r="D2533" s="865"/>
      <c r="E2533" s="865"/>
      <c r="F2533" s="238"/>
    </row>
    <row r="2534" spans="2:6">
      <c r="B2534" s="775"/>
      <c r="C2534" s="245"/>
      <c r="D2534" s="865"/>
      <c r="E2534" s="865"/>
      <c r="F2534" s="238"/>
    </row>
    <row r="2535" spans="2:6">
      <c r="B2535" s="775"/>
      <c r="C2535" s="245"/>
      <c r="D2535" s="865"/>
      <c r="E2535" s="865"/>
      <c r="F2535" s="238"/>
    </row>
    <row r="2536" spans="2:6">
      <c r="B2536" s="775"/>
      <c r="C2536" s="245"/>
      <c r="D2536" s="865"/>
      <c r="E2536" s="865"/>
      <c r="F2536" s="238"/>
    </row>
    <row r="2537" spans="2:6">
      <c r="B2537" s="775"/>
      <c r="C2537" s="245"/>
      <c r="D2537" s="865"/>
      <c r="E2537" s="865"/>
      <c r="F2537" s="238"/>
    </row>
    <row r="2538" spans="2:6">
      <c r="B2538" s="775"/>
      <c r="C2538" s="245"/>
      <c r="D2538" s="865"/>
      <c r="E2538" s="865"/>
      <c r="F2538" s="238"/>
    </row>
    <row r="2539" spans="2:6">
      <c r="B2539" s="775"/>
      <c r="C2539" s="245"/>
      <c r="D2539" s="865"/>
      <c r="E2539" s="865"/>
      <c r="F2539" s="238"/>
    </row>
    <row r="2540" spans="2:6">
      <c r="B2540" s="775"/>
      <c r="C2540" s="245"/>
      <c r="D2540" s="865"/>
      <c r="E2540" s="865"/>
      <c r="F2540" s="238"/>
    </row>
    <row r="2541" spans="2:6">
      <c r="B2541" s="775"/>
      <c r="C2541" s="245"/>
      <c r="D2541" s="865"/>
      <c r="E2541" s="865"/>
      <c r="F2541" s="238"/>
    </row>
    <row r="2542" spans="2:6">
      <c r="B2542" s="775"/>
      <c r="C2542" s="245"/>
      <c r="D2542" s="865"/>
      <c r="E2542" s="865"/>
      <c r="F2542" s="238"/>
    </row>
    <row r="2543" spans="2:6">
      <c r="B2543" s="775"/>
      <c r="C2543" s="245"/>
      <c r="D2543" s="865"/>
      <c r="E2543" s="865"/>
      <c r="F2543" s="238"/>
    </row>
    <row r="2544" spans="2:6">
      <c r="B2544" s="775"/>
      <c r="C2544" s="245"/>
      <c r="D2544" s="865"/>
      <c r="E2544" s="865"/>
      <c r="F2544" s="238"/>
    </row>
    <row r="2545" spans="2:6">
      <c r="B2545" s="775"/>
      <c r="C2545" s="245"/>
      <c r="D2545" s="865"/>
      <c r="E2545" s="865"/>
      <c r="F2545" s="238"/>
    </row>
    <row r="2546" spans="2:6">
      <c r="B2546" s="775"/>
      <c r="C2546" s="245"/>
      <c r="D2546" s="865"/>
      <c r="E2546" s="865"/>
      <c r="F2546" s="238"/>
    </row>
    <row r="2547" spans="2:6">
      <c r="B2547" s="775"/>
      <c r="C2547" s="245"/>
      <c r="D2547" s="865"/>
      <c r="E2547" s="865"/>
      <c r="F2547" s="238"/>
    </row>
  </sheetData>
  <sheetProtection algorithmName="SHA-512" hashValue="K3eQvmMQCwLSGLBGM4rHzZmXmsIqjy0KrO1w7UkhUBsxVUXCpDmsvtKTeYLMalbmn8kA+TPrVRZQ+aTQ2d51Hg==" saltValue="Pff6e43TPI4eMQrviSy8dg==" spinCount="100000" sheet="1" objects="1" scenarios="1"/>
  <conditionalFormatting sqref="F1:F2 F146:F1048576 F4:F36 F38 F40:F41 F43 F45:F138">
    <cfRule type="cellIs" dxfId="17" priority="21" operator="equal">
      <formula>1</formula>
    </cfRule>
    <cfRule type="cellIs" dxfId="16" priority="22" operator="equal">
      <formula>0</formula>
    </cfRule>
  </conditionalFormatting>
  <conditionalFormatting sqref="F3">
    <cfRule type="cellIs" dxfId="15" priority="15" operator="equal">
      <formula>1</formula>
    </cfRule>
    <cfRule type="cellIs" dxfId="14" priority="16" operator="equal">
      <formula>0</formula>
    </cfRule>
  </conditionalFormatting>
  <conditionalFormatting sqref="F37">
    <cfRule type="cellIs" dxfId="13" priority="13" operator="equal">
      <formula>1</formula>
    </cfRule>
    <cfRule type="cellIs" dxfId="12" priority="14" operator="equal">
      <formula>0</formula>
    </cfRule>
  </conditionalFormatting>
  <conditionalFormatting sqref="F39">
    <cfRule type="cellIs" dxfId="11" priority="11" operator="equal">
      <formula>1</formula>
    </cfRule>
    <cfRule type="cellIs" dxfId="10" priority="12" operator="equal">
      <formula>0</formula>
    </cfRule>
  </conditionalFormatting>
  <conditionalFormatting sqref="F42">
    <cfRule type="cellIs" dxfId="9" priority="9" operator="equal">
      <formula>1</formula>
    </cfRule>
    <cfRule type="cellIs" dxfId="8" priority="10" operator="equal">
      <formula>0</formula>
    </cfRule>
  </conditionalFormatting>
  <conditionalFormatting sqref="F44">
    <cfRule type="cellIs" dxfId="7" priority="7" operator="equal">
      <formula>1</formula>
    </cfRule>
    <cfRule type="cellIs" dxfId="6" priority="8" operator="equal">
      <formula>0</formula>
    </cfRule>
  </conditionalFormatting>
  <conditionalFormatting sqref="F145">
    <cfRule type="cellIs" dxfId="5" priority="5" operator="equal">
      <formula>1</formula>
    </cfRule>
    <cfRule type="cellIs" dxfId="4" priority="6" operator="equal">
      <formula>0</formula>
    </cfRule>
  </conditionalFormatting>
  <conditionalFormatting sqref="F139">
    <cfRule type="cellIs" dxfId="3" priority="3" operator="equal">
      <formula>1</formula>
    </cfRule>
    <cfRule type="cellIs" dxfId="2" priority="4" operator="equal">
      <formula>0</formula>
    </cfRule>
  </conditionalFormatting>
  <conditionalFormatting sqref="F140:F144">
    <cfRule type="cellIs" dxfId="1" priority="1" operator="equal">
      <formula>1</formula>
    </cfRule>
    <cfRule type="cellIs" dxfId="0" priority="2" operator="equal">
      <formula>0</formula>
    </cfRule>
  </conditionalFormatting>
  <hyperlinks>
    <hyperlink ref="D2" location="_P100199902" tooltip="Bilan - Ligne 1999 \ Balance Sheet - Line 1999" display="_P100199902" xr:uid="{00000000-0004-0000-4200-000000000000}"/>
    <hyperlink ref="D4" location="_P100100002" tooltip="Bilan - Ligne 1000 \ Balance Sheet - Line 1000" display="_P100100002" xr:uid="{00000000-0004-0000-4200-000001000000}"/>
    <hyperlink ref="D5" location="_P100112001" tooltip="Bilan - Ligne 1120 \ Balance Sheet - Line 1120" display="_P100112001" xr:uid="{00000000-0004-0000-4200-000002000000}"/>
    <hyperlink ref="D6" location="'100'!E14" tooltip="Bilan - Ligne 1130 \ Balance Sheet - Line 1130" display="'100'!E14" xr:uid="{00000000-0004-0000-4200-000003000000}"/>
    <hyperlink ref="D7" location="_P100114001" tooltip="Bilan - Ligne 1140 \ Balance Sheet - Line 1140" display="_P100114001" xr:uid="{00000000-0004-0000-4200-000004000000}"/>
    <hyperlink ref="D8" location="_P100115001" tooltip="Bilan - Ligne 1150 \ Balance Sheet - Line 1150" display="_P100115001" xr:uid="{00000000-0004-0000-4200-000005000000}"/>
    <hyperlink ref="D9" location="_P100116001" tooltip="Bilan - Ligne 1160 \ Balance Sheet - Line 1160" display="_P100116001" xr:uid="{00000000-0004-0000-4200-000006000000}"/>
    <hyperlink ref="D10" location="_P100117001" tooltip="Bilan - Ligne 1170 \ Balance Sheet - Line 1170" display="_P100117001" xr:uid="{00000000-0004-0000-4200-000007000000}"/>
    <hyperlink ref="D11" location="_P100118001" tooltip="Bilan - Ligne 1180 \ Balance Sheet - Line 1180" display="_P100118001" xr:uid="{00000000-0004-0000-4200-000008000000}"/>
    <hyperlink ref="D12" location="_P100119002" tooltip="Bilan - Ligne 1190 \ Balance Sheet - Line 1190" display="_P100119002" xr:uid="{00000000-0004-0000-4200-000009000000}"/>
    <hyperlink ref="D13" location="_P100161002" tooltip="Bilan - Ligne 1610 \ Balance Sheet - Line 1610" display="_P100161002" xr:uid="{00000000-0004-0000-4200-00000A000000}"/>
    <hyperlink ref="D14" location="_P100150002" tooltip="Bilan - Ligne 1500 \ Balance Sheet - Line 1500" display="_P100150002" xr:uid="{00000000-0004-0000-4200-00000B000000}"/>
    <hyperlink ref="D15" location="_P100162001" tooltip="Bilan - Ligne 1620 \ Balance Sheet - Line 1620" display="_P100162001" xr:uid="{00000000-0004-0000-4200-00000C000000}"/>
    <hyperlink ref="D16" location="_P100162501" tooltip="Bilan - Ligne 1625 \ Balance Sheet - Line 1625" display="_P100162501" xr:uid="{00000000-0004-0000-4200-00000D000000}"/>
    <hyperlink ref="D17" location="_P100163001" tooltip="Bilan - Ligne 1630 \ Balance Sheet - Line 1630" display="_P100163001" xr:uid="{00000000-0004-0000-4200-00000E000000}"/>
    <hyperlink ref="D18" location="_P100163501" tooltip="Blian - Ligne 1635 \ Balance Sheet - Line 1635" display="_P100163501" xr:uid="{00000000-0004-0000-4200-00000F000000}"/>
    <hyperlink ref="D19" location="_P100164001" tooltip="Blian - Ligne 1640 \ Balance Sheet - Line 1640" display="_P100164001" xr:uid="{00000000-0004-0000-4200-000010000000}"/>
    <hyperlink ref="D20" location="_P100220002" tooltip="Blian - Ligne 2200 \ Balance Sheet - Line 2200" display="_P100220002" xr:uid="{00000000-0004-0000-4200-000011000000}"/>
    <hyperlink ref="D21" location="_P100269202" tooltip="Blian - Ligne 2692 \ Balance Sheet - Line 2692" display="_P100269202" xr:uid="{00000000-0004-0000-4200-000012000000}"/>
    <hyperlink ref="D22" location="_P100100002" tooltip="Blian - Ligne 1000 \ Balance Sheet - Line 1000" display="_P100100002" xr:uid="{00000000-0004-0000-4200-000013000000}"/>
    <hyperlink ref="D23" r:id="rId1" tooltip="Blian - Ligne 1199 \ Balance Sheet - Line 1199" display="_100_1199_02" xr:uid="{00000000-0004-0000-4200-000014000000}"/>
    <hyperlink ref="D24" location="_P100129902" tooltip="Blian - Ligne 1299 \ Balance Sheet - Line 1299" display="_P100129902" xr:uid="{00000000-0004-0000-4200-000015000000}"/>
    <hyperlink ref="D25" location="_P405004014" tooltip="Annexe 4050 \ Schedule 4050" display="_P405004014" xr:uid="{00000000-0004-0000-4200-000016000000}"/>
    <hyperlink ref="D26" location="_P100161002" tooltip="Blian - Ligne 1610 \ Blance Sheet - Line 1610" display="_P100161002" xr:uid="{00000000-0004-0000-4200-000017000000}"/>
    <hyperlink ref="D27" location="_P405006014" tooltip="Annexe 4050 \ Schedule 4050" display="_P405006014" xr:uid="{00000000-0004-0000-4200-000018000000}"/>
    <hyperlink ref="D28" location="_P100209902" tooltip="Blian - Ligne 2099 \ Blance Sheet - Line 2099" display="_P100209902" xr:uid="{00000000-0004-0000-4200-000019000000}"/>
    <hyperlink ref="D29" location="_P100219902" tooltip="Blian - Ligne 2199 \ Blance Sheet - Line 2199" display="_P100219902" xr:uid="{00000000-0004-0000-4200-00001A000000}"/>
    <hyperlink ref="D30" location="_P100220002" tooltip="Blian - Ligne 2200 \ Blance Sheet - Line 2200" display="_P100220002" xr:uid="{00000000-0004-0000-4200-00001B000000}"/>
    <hyperlink ref="D31" location="_P100240002" tooltip="Blian - Ligne 2400 \ Blance Sheet - Line 2400" display="_P100240002" xr:uid="{00000000-0004-0000-4200-00001C000000}"/>
    <hyperlink ref="D32" location="_P405019014" tooltip="Annexe 4050 \ Schedule 4050" display="_P405019014" xr:uid="{00000000-0004-0000-4200-00001D000000}"/>
    <hyperlink ref="D33" location="_P100289902" tooltip="Bilan - Ligne 2899 \ Balance Sheet - Line 2899" display="_P100289902" xr:uid="{00000000-0004-0000-4200-00001E000000}"/>
    <hyperlink ref="D34" location="_P100268002" tooltip="Bilan - Lignes 2688-2692 \ Balance Sheet - Lines 2688-2692" display="_P100268002" xr:uid="{00000000-0004-0000-4200-00001F000000}"/>
    <hyperlink ref="D35" location="_P300376501" tooltip="Annexe 300 \ Schedule 300" display="_P300376501" xr:uid="{00000000-0004-0000-4200-000020000000}"/>
    <hyperlink ref="D36" location="_P400499902" tooltip="Annexe 400 \ Schedule 400" display="_P400499902" xr:uid="{00000000-0004-0000-4200-000021000000}"/>
    <hyperlink ref="D38" location="_P500539911" tooltip="Annexe 500  \ Schedule 500" display="_P500539911" xr:uid="{00000000-0004-0000-4200-000022000000}"/>
    <hyperlink ref="D40" location="_P500539901" tooltip="Annexe 500 \ Schedule 500" display="_P500539901" xr:uid="{00000000-0004-0000-4200-000023000000}"/>
    <hyperlink ref="D41" location="_P500524004" tooltip="Annexe 500 \ Schedule 500" display="_P500524004" xr:uid="{00000000-0004-0000-4200-000024000000}"/>
    <hyperlink ref="D43" location="_P500524008" tooltip="Annexe 500 \ Schedule 500" display="_P500524008" xr:uid="{00000000-0004-0000-4200-000025000000}"/>
    <hyperlink ref="D46" location="'1100'!O14" tooltip="Annexe 1100 \ Schedule 1100" display="'1100'!O14" xr:uid="{00000000-0004-0000-4200-000026000000}"/>
    <hyperlink ref="D47" location="'1100'!O16" tooltip="Annexe 1100 \ Schedule 1100" display="'1100'!O16" xr:uid="{00000000-0004-0000-4200-000027000000}"/>
    <hyperlink ref="D48" location="'1100'!O17" tooltip="Annexe 1100 \ Schedule 1100" display="'1100'!O17" xr:uid="{00000000-0004-0000-4200-000028000000}"/>
    <hyperlink ref="D49" location="'1100'!O19" tooltip="Annexe 1100 \ Schedule 1100" display="'1100'!O19" xr:uid="{00000000-0004-0000-4200-000029000000}"/>
    <hyperlink ref="D50" location="'1100'!O18" tooltip="Annexe 1100 \ Schedule 1100" display="'1100'!O18" xr:uid="{00000000-0004-0000-4200-00002A000000}"/>
    <hyperlink ref="D51" location="'1100'!O22" tooltip="Annexe 1100 \ Schedule 1100" display="'1100'!O22" xr:uid="{00000000-0004-0000-4200-00002B000000}"/>
    <hyperlink ref="D52" location="'1100'!O23" tooltip="Annexe 1100 \ Schedule 1100" display="'1100'!O23" xr:uid="{00000000-0004-0000-4200-00002C000000}"/>
    <hyperlink ref="D53" location="'1100'!O25" tooltip="Annexe 1100 \ Schedule 1100" display="'1100'!O25" xr:uid="{00000000-0004-0000-4200-00002D000000}"/>
    <hyperlink ref="D54" location="'1100'!O26" tooltip="Annexe 1100 \ Schedule 1100" display="'1100'!O26" xr:uid="{00000000-0004-0000-4200-00002E000000}"/>
    <hyperlink ref="D55" location="'1100'!O28" tooltip="Annexe 1100 \ Schedule 1100" display="'1100'!O28" xr:uid="{00000000-0004-0000-4200-00002F000000}"/>
    <hyperlink ref="D56" location="'1100'!O30" tooltip="Annexe 1100 \ Schedule 1100" display="'1100'!O30" xr:uid="{00000000-0004-0000-4200-000030000000}"/>
    <hyperlink ref="D58" location="'1100'!P14" tooltip="Annexe 1100.3 \ Schedule 1100.3" display="'1100'!P14" xr:uid="{00000000-0004-0000-4200-000031000000}"/>
    <hyperlink ref="D60" location="'1100'!P17" tooltip="Annexe 1100.3 \ Schedule 1100.3" display="'1100'!P17" xr:uid="{00000000-0004-0000-4200-000032000000}"/>
    <hyperlink ref="D66" location="'1100'!P26" tooltip="Annexe 1100.3 \ Schedule 1100.3" display="'1100'!P26" xr:uid="{00000000-0004-0000-4200-000033000000}"/>
    <hyperlink ref="D69" location="_P1210.109908" tooltip="Annexe 1210.1 \ Schedule 1210.1" display="_P1210.109908" xr:uid="{00000000-0004-0000-4200-000034000000}"/>
    <hyperlink ref="D70" location="_P120004008" tooltip="Annexe 1200 \ Schedule 1200" display="_P120004008" xr:uid="{00000000-0004-0000-4200-000035000000}"/>
    <hyperlink ref="D71" location="_P120005008" tooltip="Annexe 1200 \ Schedule 1200" display="_P120005008" xr:uid="{00000000-0004-0000-4200-000036000000}"/>
    <hyperlink ref="D72" location="_P120006008" tooltip="Annexe 1200 \ Schedule 1200" display="_P120006008" xr:uid="{00000000-0004-0000-4200-000037000000}"/>
    <hyperlink ref="D73" location="_P120007008" tooltip="Annexe 1200 \ Schedule 1200" display="_P120007008" xr:uid="{00000000-0004-0000-4200-000038000000}"/>
    <hyperlink ref="D74" location="_P120008008" tooltip="Annexe 1200 \ Schedule 1200" display="_P120008008" xr:uid="{00000000-0004-0000-4200-000039000000}"/>
    <hyperlink ref="D75" location="_P120019904" tooltip="Annexe 1200 \ Schedule 1200" display="_P120019904" xr:uid="{00000000-0004-0000-4200-00003A000000}"/>
    <hyperlink ref="D76" location="_P120019908" tooltip="Annexe 1200 \ Schedule 1200" display="_P120019908" xr:uid="{00000000-0004-0000-4200-00003B000000}"/>
    <hyperlink ref="D77" location="_P120001007" tooltip="Annexe 1200 \ Schedule 1200" display="_P120001007" xr:uid="{00000000-0004-0000-4200-00003C000000}"/>
    <hyperlink ref="D78" location="_P120001008" tooltip="Annexe 1200 \ Schedule 1200" display="_P120001008" xr:uid="{00000000-0004-0000-4200-00003D000000}"/>
    <hyperlink ref="D79" location="_P120002007" tooltip="Annexe 1200 \ Schedule 1200" display="_P120002007" xr:uid="{00000000-0004-0000-4200-00003E000000}"/>
    <hyperlink ref="D80" location="_P120002008" tooltip="Annexe 1200 \ Schedule 1200" display="_P120002008" xr:uid="{00000000-0004-0000-4200-00003F000000}"/>
    <hyperlink ref="D81" location="_P120003007" tooltip="Annexe 1200 \ Schedule 1200" display="_P120003007" xr:uid="{00000000-0004-0000-4200-000040000000}"/>
    <hyperlink ref="D82" location="_P120003008" tooltip="Annexe 1200 \ Schedule 1200" display="_P120003008" xr:uid="{00000000-0004-0000-4200-000041000000}"/>
    <hyperlink ref="D83" location="_P120004002" tooltip="Annexe 1200 \ Schedule 1200" display="_P120004002" xr:uid="{00000000-0004-0000-4200-000042000000}"/>
    <hyperlink ref="D84" location="_P120004003" tooltip="Annexe 1200 \ Schedule 1200" display="_P120004003" xr:uid="{00000000-0004-0000-4200-000043000000}"/>
    <hyperlink ref="D85" location="_P120004004" tooltip="Annexe 1200 \ Schedule 1200" display="_P120004004" xr:uid="{00000000-0004-0000-4200-000044000000}"/>
    <hyperlink ref="D86" location="_P120004007" tooltip="Annexe 1200 \ Schedule 1200" display="_P120004007" xr:uid="{00000000-0004-0000-4200-000045000000}"/>
    <hyperlink ref="D87" location="_P120004002" tooltip="Annexe 1200 \ Schedule 1200" display="_P120004002" xr:uid="{00000000-0004-0000-4200-000046000000}"/>
    <hyperlink ref="D88" location="_P120005003" tooltip="Annexe 1200 \ Schedule 1200" display="_P120005003" xr:uid="{00000000-0004-0000-4200-000047000000}"/>
    <hyperlink ref="D89" location="_P120005004" tooltip="Annexe 1200 \ Schedule 1200" display="_P120005004" xr:uid="{00000000-0004-0000-4200-000048000000}"/>
    <hyperlink ref="D90" location="_P120005007" tooltip="Annexe 1200 \ Schedule 1200" display="_P120005007" xr:uid="{00000000-0004-0000-4200-000049000000}"/>
    <hyperlink ref="D91" location="_P120006002" tooltip="Annexe 1200 \ Schedule 1200" display="_P120006002" xr:uid="{00000000-0004-0000-4200-00004A000000}"/>
    <hyperlink ref="D92" location="_P120007002" tooltip="Annexe 1200 \ Schedule 1200" display="_P120007002" xr:uid="{00000000-0004-0000-4200-00004B000000}"/>
    <hyperlink ref="D93" location="_P120008002" tooltip="Annexe 1200 \ Schedule 1200" display="_P120008002" xr:uid="{00000000-0004-0000-4200-00004C000000}"/>
    <hyperlink ref="D94" location="_P120008003" tooltip="Annexe 1200 \ Schedule 1200" display="_P120008003" xr:uid="{00000000-0004-0000-4200-00004D000000}"/>
    <hyperlink ref="D95" location="_P120008004" tooltip="Annexe 1200 \ Schedule 1200" display="_P120008004" xr:uid="{00000000-0004-0000-4200-00004E000000}"/>
    <hyperlink ref="D96" location="_P120008007" tooltip="Annexe 1200 \ Schedule 1200" display="_P120008007" xr:uid="{00000000-0004-0000-4200-00004F000000}"/>
    <hyperlink ref="D97" location="_P120009002" tooltip="Annexe 1200 \ Schedule 1200" display="_P120009002" xr:uid="{00000000-0004-0000-4200-000050000000}"/>
    <hyperlink ref="D98" location="_P120009003" tooltip="Annexe 1200 \ Schedule 1200" display="_P120009003" xr:uid="{00000000-0004-0000-4200-000051000000}"/>
    <hyperlink ref="D99" location="_P120009007" tooltip="Annexe 1200 \ Schedule 1200" display="_P120009007" xr:uid="{00000000-0004-0000-4200-000052000000}"/>
    <hyperlink ref="D100" location="_P120009008" tooltip="Annexe 1200 \ Schedule 1200" display="_P120009008" xr:uid="{00000000-0004-0000-4200-000053000000}"/>
    <hyperlink ref="D101" location="_P120001003" tooltip="Annexe 1210 \ Schedule 1210" display="_P120001003" xr:uid="{00000000-0004-0000-4200-000054000000}"/>
    <hyperlink ref="D102" location="_P120001004" tooltip="Annexe 1200 \ Schedule 1200" display="_P120001004" xr:uid="{00000000-0004-0000-4200-000055000000}"/>
    <hyperlink ref="D103" r:id="rId2" tooltip="Annexe 1200 \ Schedule 1200" display="_P121001007" xr:uid="{00000000-0004-0000-4200-000056000000}"/>
    <hyperlink ref="D104" location="_P120010008" tooltip="Annexe 1200 \ Schedule 1200" display="_P120010008" xr:uid="{00000000-0004-0000-4200-000057000000}"/>
    <hyperlink ref="D105" location="_P1210.209902" tooltip="Annexe 1210.2 \ Schedule 1210.2" display="_P1210.209902" xr:uid="{00000000-0004-0000-4200-000058000000}"/>
    <hyperlink ref="D106" location="_P1210.209903" tooltip="Annexe 1210.2 \ Schedule 1210.2" display="_P1210.209903" xr:uid="{00000000-0004-0000-4200-000059000000}"/>
    <hyperlink ref="D107" location="_P1210.209904" tooltip="Annexe 1210.2 \ Schedule 1210.2" display="_P1210.209904" xr:uid="{00000000-0004-0000-4200-00005A000000}"/>
    <hyperlink ref="D108" location="_P1210.219902" tooltip="Annexe 1210.2 \ Schedule 1210.2" display="_P1210.219902" xr:uid="{00000000-0004-0000-4200-00005B000000}"/>
    <hyperlink ref="D109" location="_P1210.219903" tooltip="Annexe 1210.2 \ Schedule 1210.2" display="_P1210.219903" xr:uid="{00000000-0004-0000-4200-00005C000000}"/>
    <hyperlink ref="D110" location="_P1210.219904" tooltip="Annexe 1210.2 \ Schedule 1210.2" display="_P1210.219904" xr:uid="{00000000-0004-0000-4200-00005D000000}"/>
    <hyperlink ref="D111" location="_P1210.229902" tooltip="Annexe 1210.2 \ Schedule 1210.2" display="_P1210.229902" xr:uid="{00000000-0004-0000-4200-00005E000000}"/>
    <hyperlink ref="D112" location="_P1210.229903" tooltip="Annexe 1210.2 \ Schedule 1210.2" display="_P1210.229903" xr:uid="{00000000-0004-0000-4200-00005F000000}"/>
    <hyperlink ref="D113" location="_P1210.239902" tooltip="Annexe 1210.2 \ Schedule 1210.2" display="_P1210.239902" xr:uid="{00000000-0004-0000-4200-000060000000}"/>
    <hyperlink ref="D114" location="_P1210.239903" tooltip="Annexe 1210.2 \ Schedule 1210.2" display="_P1210.239903" xr:uid="{00000000-0004-0000-4200-000061000000}"/>
    <hyperlink ref="D115" location="_P124019901" tooltip="Annexe 1240 \ Schedule 1240" display="_P124019901" xr:uid="{00000000-0004-0000-4200-000062000000}"/>
    <hyperlink ref="D116" location="_P125039902" tooltip="Annexe 1250 \ Schedule 1250" display="_P125039902" xr:uid="{00000000-0004-0000-4200-000063000000}"/>
    <hyperlink ref="D117" location="_P128029902" tooltip="Annexe 1280 \ Schedule 1280" display="_P128029902" xr:uid="{00000000-0004-0000-4200-000064000000}"/>
    <hyperlink ref="D118" location="_P161069901" tooltip="Annexe 1610 \ Schedule 1610" display="_P161069901" xr:uid="{00000000-0004-0000-4200-000065000000}"/>
    <hyperlink ref="D119" location="_P161069901" tooltip="Annexe1610  \ Schedule 1610" display="_P161069901" xr:uid="{00000000-0004-0000-4200-000066000000}"/>
    <hyperlink ref="D120" location="_P200019902" tooltip="Annexe 2000 \ Schedule 2000" display="_P200019902" xr:uid="{00000000-0004-0000-4200-000067000000}"/>
    <hyperlink ref="D121" location="_P200019901" tooltip="Annexe 2000 \ Schedule 2000" display="_P200019901" xr:uid="{00000000-0004-0000-4200-000068000000}"/>
    <hyperlink ref="D122" location="_P404519914" display="_P404519914" xr:uid="{00000000-0004-0000-4200-000069000000}"/>
    <hyperlink ref="D123" location="_P406019902" tooltip="Annexe 4060 \ Schedule 4060" display="_P406019902" xr:uid="{00000000-0004-0000-4200-00006A000000}"/>
    <hyperlink ref="D124" location="_P406019904" tooltip="Annexe 4060 \ Schedule 4060" display="_P406019904" xr:uid="{00000000-0004-0000-4200-00006B000000}"/>
    <hyperlink ref="D125" location="_P406019905" tooltip="Annexe 4060 \ Schedule 4060" display="_P406019905" xr:uid="{00000000-0004-0000-4200-00006C000000}"/>
    <hyperlink ref="D126" location="_P406019906" tooltip="Annexe 4060 \ Schedule 4060" display="_P406019906" xr:uid="{00000000-0004-0000-4200-00006D000000}"/>
    <hyperlink ref="D127" location="_P406019907" tooltip="Annexe 4060 \ Schedule 4060" display="_P406019907" xr:uid="{00000000-0004-0000-4200-00006E000000}"/>
    <hyperlink ref="D128" location="_P408001001" tooltip="Annexe 4080 \ Schedule 4080" display="_P408001001" xr:uid="{00000000-0004-0000-4200-00006F000000}"/>
    <hyperlink ref="D129" location="_P408002001" tooltip="Annexe 4080 \ Schedule 4080" display="_P408002001" xr:uid="{00000000-0004-0000-4200-000070000000}"/>
    <hyperlink ref="D130" location="_P408003001" tooltip="Annexe 4080 \ Schedule 4080" display="_P408003001" xr:uid="{00000000-0004-0000-4200-000071000000}"/>
    <hyperlink ref="D131" location="_P408004001" tooltip="Annexe 4080 \ Schedule 4080" display="_P408004001" xr:uid="{00000000-0004-0000-4200-000072000000}"/>
    <hyperlink ref="D132" location="_P408005001" tooltip="Annexe 4080 \ Schedule 4080" display="_P408005001" xr:uid="{00000000-0004-0000-4200-000073000000}"/>
    <hyperlink ref="D133" location="_P408006001" tooltip="Annexe 4080 \ Schedule 4080" display="_P408006001" xr:uid="{00000000-0004-0000-4200-000074000000}"/>
    <hyperlink ref="D134" location="_P408007001" tooltip="Annexe 4080 \ Schedule 4080" display="_P408007001" xr:uid="{00000000-0004-0000-4200-000075000000}"/>
    <hyperlink ref="D135" location="_P408012002" tooltip="Annexe 4080 \ Schedule 4080" display="_P408012002" xr:uid="{00000000-0004-0000-4200-000076000000}"/>
    <hyperlink ref="D136" location="_P408012003" tooltip="Annexe 4080 \ Schedule 4080" display="_P408012003" xr:uid="{00000000-0004-0000-4200-000077000000}"/>
    <hyperlink ref="D137" location="_P408019001" tooltip="Annexe 4080 \ Schedule 4080" display="_P408019001" xr:uid="{00000000-0004-0000-4200-000078000000}"/>
    <hyperlink ref="E2" location="_P100299902" tooltip="Bilan - Ligne 2999 \ Balance Sheet - Line 2999" display="_P100299902" xr:uid="{00000000-0004-0000-4200-000079000000}"/>
    <hyperlink ref="E4" location="_P100039902" tooltip="Annexe 1000 - Ligne 399 \ Schedule 1000 - Line 399" display="_P100039902" xr:uid="{00000000-0004-0000-4200-00007A000000}"/>
    <hyperlink ref="E5" location="'1100'!O13" tooltip="Annexe 1100 \ Schedule 1100" display="'1100'!O13" xr:uid="{00000000-0004-0000-4200-00007B000000}"/>
    <hyperlink ref="E6" location="'1100'!O17" tooltip="Annexe 1100 \ Schedule 1100" display="'1100'!O17" xr:uid="{00000000-0004-0000-4200-00007C000000}"/>
    <hyperlink ref="E7" location="'1100'!O19" tooltip="Annexe 1100 \ Schedule 1100" display="'1100'!O19" xr:uid="{00000000-0004-0000-4200-00007D000000}"/>
    <hyperlink ref="E8" location="'1100'!O20" tooltip="Annexe 1100 \ Schedule 1100 " display="'1100'!O20" xr:uid="{00000000-0004-0000-4200-00007E000000}"/>
    <hyperlink ref="E9" location="'1100'!O22" tooltip="Annexe 1100 \ Schedule 1100" display="'1100'!O22" xr:uid="{00000000-0004-0000-4200-00007F000000}"/>
    <hyperlink ref="E10" location="'1100'!O28" tooltip="Annexe 1100 \ Schedule 1100" display="'1100'!O28" xr:uid="{00000000-0004-0000-4200-000080000000}"/>
    <hyperlink ref="E11" location="'1100'!O30" tooltip="Annexe 1100 \ Schedule 1100" display="'1100'!O30" xr:uid="{00000000-0004-0000-4200-000081000000}"/>
    <hyperlink ref="E12" location="'1190'!C21" tooltip="Annexe 1190 - Ligne 199 \ Schedule 1190 - Line 199" display="'1190'!C21" xr:uid="{00000000-0004-0000-4200-000082000000}"/>
    <hyperlink ref="E13" location="_P161069902" tooltip="Annexe 1610 \ Schedule 1610" display="_P161069902" xr:uid="{00000000-0004-0000-4200-000083000000}"/>
    <hyperlink ref="E14" location="_P150019006" tooltip="Annexe 1500 \ Schedule 1500" display="_P150019006" xr:uid="{00000000-0004-0000-4200-000084000000}"/>
    <hyperlink ref="E15" location="_P163019908" tooltip="Annexe 1630 \ Schedule 1630" display="_P163019908" xr:uid="{00000000-0004-0000-4200-000085000000}"/>
    <hyperlink ref="E16" location="_P162529910" tooltip="Annexe 1625 \ Schedule 1625" display="_P162529910" xr:uid="{00000000-0004-0000-4200-000086000000}"/>
    <hyperlink ref="E17" location="_P163029908" tooltip="Annexe 1630 \ Schedule 1630" display="_P163029908" xr:uid="{00000000-0004-0000-4200-000087000000}"/>
    <hyperlink ref="E18" location="_P163509907" tooltip="Annexe 1635 \ Schedule 1635" display="_P163509907" xr:uid="{00000000-0004-0000-4200-000088000000}"/>
    <hyperlink ref="E19" location="_P164029918" tooltip="Annexe 1640 \ Schedule 1640" display="_P164029918" xr:uid="{00000000-0004-0000-4200-000089000000}"/>
    <hyperlink ref="E20" location="_P161069903" tooltip="Annexe 1610 \ Schedule 1610" display="_P161069903" xr:uid="{00000000-0004-0000-4200-00008A000000}"/>
    <hyperlink ref="E21" location="_P500539902" tooltip="Annexe 500 \ Schedule 500" display="_P500539902" xr:uid="{00000000-0004-0000-4200-00008B000000}"/>
    <hyperlink ref="E22" location="_P405001014" tooltip="Annexe 4050 \ Schedule 4050 " display="_P405001014" xr:uid="{00000000-0004-0000-4200-00008C000000}"/>
    <hyperlink ref="E23" location="_P405020014" tooltip="Annexe 4050 \ Schedule 4050" display="_P405020014" xr:uid="{00000000-0004-0000-4200-00008D000000}"/>
    <hyperlink ref="E24" location="_P405003014" tooltip="Annexe 4050 \ Schedule 4050" display="_P405003014" xr:uid="{00000000-0004-0000-4200-00008E000000}"/>
    <hyperlink ref="E25" location="_P100149902" tooltip="Blian - Lignes 1499-1500 \ Blance Sheet - Lines 1499-1500" display="_P100149902" xr:uid="{00000000-0004-0000-4200-00008F000000}"/>
    <hyperlink ref="E26" location="_P405005014" tooltip="Annexe 4050 \ Schedule 4050" display="_P405005014" xr:uid="{00000000-0004-0000-4200-000090000000}"/>
    <hyperlink ref="E27" location="_P100169902" tooltip="Blian - Lignes 1699-1190-1700 \ Blance Sheet - Lines 1699-1190-1700" display="_P100169902" xr:uid="{00000000-0004-0000-4200-000091000000}"/>
    <hyperlink ref="E28" location="_P405015014" tooltip="Annexe 4050 \ Schedule 4050" display="_P405015014" xr:uid="{00000000-0004-0000-4200-000092000000}"/>
    <hyperlink ref="E29" location="_P405016014" tooltip="Annexe 4050 \   Schedule 4050" display="_P405016014" xr:uid="{00000000-0004-0000-4200-000093000000}"/>
    <hyperlink ref="E30" location="_P405017014" tooltip="Annexe 4050 \ Schedule 4050" display="_P405017014" xr:uid="{00000000-0004-0000-4200-000094000000}"/>
    <hyperlink ref="E31" location="_P405018014" tooltip="Annexe 4050 \ Schedule 4050" display="_P405018014" xr:uid="{00000000-0004-0000-4200-000095000000}"/>
    <hyperlink ref="E32" location="_P100233902" tooltip="Blian - Ligne 2339-2399-2520-2530 \ Blance Sheet - Line 2339-2399-2520-2530" display="_P100233902" xr:uid="{00000000-0004-0000-4200-000096000000}"/>
    <hyperlink ref="E33" location="_P405020014" tooltip="Annexe 4050 \ Schedule 4050" display="_P405020014" xr:uid="{00000000-0004-0000-4200-000097000000}"/>
    <hyperlink ref="E34" location="_P268039904" tooltip="Annexe 2680 \ Schedule 2680" display="_P268039904" xr:uid="{00000000-0004-0000-4200-000098000000}"/>
    <hyperlink ref="E35" location="_P376539902" tooltip="Annexe 3765 \ Schedule 3765" display="_P376539902" xr:uid="{00000000-0004-0000-4200-000099000000}"/>
    <hyperlink ref="E36" location="_P500524011" tooltip="Annexe 500 \ Schedule 500" display="_P500524011" xr:uid="{00000000-0004-0000-4200-00009A000000}"/>
    <hyperlink ref="E38" location="_P100289902" tooltip="Bilan - Ligne 2899 \ Balance Sheet - Line 2899" display="_P100289902" xr:uid="{00000000-0004-0000-4200-00009B000000}"/>
    <hyperlink ref="E40" location="_P268039904" tooltip="Annexe 2680 \ Schedule 2680" display="_P268039904" xr:uid="{00000000-0004-0000-4200-00009C000000}"/>
    <hyperlink ref="E41" location="_P300399001" tooltip="Annexe 300 \ Schedule 300" display="_P300399001" xr:uid="{00000000-0004-0000-4200-00009D000000}"/>
    <hyperlink ref="E43" location="_P400460002" tooltip="Annexe 400 \ Schedule 400" display="_P400460002" xr:uid="{00000000-0004-0000-4200-00009E000000}"/>
    <hyperlink ref="E45" location="_P1100.101006" tooltip="Annexe 1100.1 \ Schedule 1100.1" display="_P1100.101006" xr:uid="{00000000-0004-0000-4200-00009F000000}"/>
    <hyperlink ref="E46" location="_P1100.102006" tooltip="Annexe 1100.1 \ Schedule 1100.1" display="_P1100.102006" xr:uid="{00000000-0004-0000-4200-0000A0000000}"/>
    <hyperlink ref="E47" location="_P1100.103006" tooltip="Annexe 1100.1 \ Schedule 1100.1" display="_P1100.103006" xr:uid="{00000000-0004-0000-4200-0000A1000000}"/>
    <hyperlink ref="E48" location="_P1100.104006" tooltip="Annexe 1100.1 \ Schedule 1100.1" display="_P1100.104006" xr:uid="{00000000-0004-0000-4200-0000A2000000}"/>
    <hyperlink ref="E49" location="_P1100.105006" tooltip="Annexe 1100.1 \ Schedule 1100.1" display="_P1100.105006" xr:uid="{00000000-0004-0000-4200-0000A3000000}"/>
    <hyperlink ref="E50" location="_P1100.106006" tooltip="Annexe 1100.1 \ Schedule 1100.1" display="_P1100.106006" xr:uid="{00000000-0004-0000-4200-0000A4000000}"/>
    <hyperlink ref="E51" location="_P1100.107006" tooltip="Annexe 1100.1 \ Schedule 1100.1" display="_P1100.107006" xr:uid="{00000000-0004-0000-4200-0000A5000000}"/>
    <hyperlink ref="E52" location="_P1100.108006" tooltip="Annexe 1100.1 \ Schedule 1100.1" display="_P1100.108006" xr:uid="{00000000-0004-0000-4200-0000A6000000}"/>
    <hyperlink ref="E53" location="_P1100.109006" tooltip="Annexe 1100.1 \ Schedule 1100.1" display="_P1100.109006" xr:uid="{00000000-0004-0000-4200-0000A7000000}"/>
    <hyperlink ref="E54" location="_P1100.110006" tooltip="Annexe 1100.1 \ Schedule 1100.1" display="_P1100.110006" xr:uid="{00000000-0004-0000-4200-0000A8000000}"/>
    <hyperlink ref="E55" location="_P1100.111006" tooltip="Annexe 1100.1 \ Schedule 1100.1" display="_P1100.111006" xr:uid="{00000000-0004-0000-4200-0000A9000000}"/>
    <hyperlink ref="E56" location="_P1100.112006" tooltip="Annexe 1100.1 \ Schedule 1100.1" display="_P1100.112006" xr:uid="{00000000-0004-0000-4200-0000AA000000}"/>
    <hyperlink ref="E57" location="'1100.4'!O13" tooltip="Annexe 1100 \ Schedule 1100" display="'1100.4'!O13" xr:uid="{00000000-0004-0000-4200-0000AB000000}"/>
    <hyperlink ref="E58" location="'1100.4'!O14" tooltip="Annexe 1100 \ Schedule 1100" display="'1100.4'!O14" xr:uid="{00000000-0004-0000-4200-0000AC000000}"/>
    <hyperlink ref="E59" location="'1100.4'!O16" tooltip="Annexe 1100 \ Schedule 1100" display="'1100.4'!O16" xr:uid="{00000000-0004-0000-4200-0000AD000000}"/>
    <hyperlink ref="E60" location="'1100.4'!O16" tooltip="Annexe 1100 \ Schedule 1100" display="'1100.4'!O16" xr:uid="{00000000-0004-0000-4200-0000AE000000}"/>
    <hyperlink ref="E61" location="'1100.4'!O18" tooltip="Annexe 1100 \ Schedule 1100" display="'1100.4'!O18" xr:uid="{00000000-0004-0000-4200-0000AF000000}"/>
    <hyperlink ref="E62" location="'1100.4'!O19" tooltip="Annexe 1100 \ Schedule 1100" display="'1100.4'!O19" xr:uid="{00000000-0004-0000-4200-0000B0000000}"/>
    <hyperlink ref="E63" location="'1100.4'!O21" tooltip="Annexe 1100 \ Schedule 1100" display="'1100.4'!O21" xr:uid="{00000000-0004-0000-4200-0000B1000000}"/>
    <hyperlink ref="E64" location="'1100.4'!O22" tooltip="Annexe 1100 \ Schedule 1100" display="'1100.4'!O22" xr:uid="{00000000-0004-0000-4200-0000B2000000}"/>
    <hyperlink ref="E65" location="'1100.4'!O24" tooltip="Annexe 1100 \ Schedule 1100" display="'1100.4'!O24" xr:uid="{00000000-0004-0000-4200-0000B3000000}"/>
    <hyperlink ref="E66" location="'1100.4'!O25" tooltip="Annexe 1100 \ Schedule 1100" display="'1100.4'!O25" xr:uid="{00000000-0004-0000-4200-0000B4000000}"/>
    <hyperlink ref="E67" location="'1100.4'!O27" tooltip="Annexe 1100 \ Schedule 1100" display="'1100.4'!O27" xr:uid="{00000000-0004-0000-4200-0000B5000000}"/>
    <hyperlink ref="E68" location="'1100.4'!O29" tooltip="Annexe 1100 \ Schedule 1100" display="'1100.4'!O29" xr:uid="{00000000-0004-0000-4200-0000B6000000}"/>
    <hyperlink ref="E69" location="_P120001008" tooltip="Annexe 1200 \ Schedule 1200" display="_P120001008" xr:uid="{00000000-0004-0000-4200-0000B7000000}"/>
    <hyperlink ref="E70" location="_P124019901" tooltip="Annexe 1240 \ Schedule 1240" display="_P124019901" xr:uid="{00000000-0004-0000-4200-0000B8000000}"/>
    <hyperlink ref="E71" location="_P125039902" tooltip="Annexe 1250 \ Schedule 1250" display="_P125039902" xr:uid="{00000000-0004-0000-4200-0000B9000000}"/>
    <hyperlink ref="E72" location="_P126009903" tooltip="Annexe 1260 \ Schedule 1260" display="_P126009903" xr:uid="{00000000-0004-0000-4200-0000BA000000}"/>
    <hyperlink ref="E73" location="_P127009903" tooltip="Annexe 1270 \ Schedule 1240" display="_P127009903" xr:uid="{00000000-0004-0000-4200-0000BB000000}"/>
    <hyperlink ref="E74" location="_P128029902" tooltip="Annexe 1280 \ Schedule 1280" display="_P128029902" xr:uid="{00000000-0004-0000-4200-0000BC000000}"/>
    <hyperlink ref="E75" location="_P129619904" tooltip="Annexe 1296 \ Schedule 1296" display="_P129619904" xr:uid="{00000000-0004-0000-4200-0000BD000000}"/>
    <hyperlink ref="E76" location="_P129619902" tooltip="Annexe 1296 \ Schedule 1296" display="_P129619902" xr:uid="{00000000-0004-0000-4200-0000BE000000}"/>
    <hyperlink ref="E77" r:id="rId3" tooltip="Annexe 1210 \ Schedule 1210" display="_P121009905" xr:uid="{00000000-0004-0000-4200-0000BF000000}"/>
    <hyperlink ref="E78" location="_P121009903" tooltip="Annexe 1210 \ Schedule 1210" display="_P121009903" xr:uid="{00000000-0004-0000-4200-0000C0000000}"/>
    <hyperlink ref="E79" r:id="rId4" tooltip="Annexe 1210 \ Schedule 1210" display="_P121039912" xr:uid="{00000000-0004-0000-4200-0000C1000000}"/>
    <hyperlink ref="E80" location="_P121039910" tooltip="Annexe 1210 \ Schedule 1210" display="_P121039910" xr:uid="{00000000-0004-0000-4200-0000C2000000}"/>
    <hyperlink ref="E81" r:id="rId5" tooltip="Annexe 1210 \ Schedule 1210" display="_P121019905" xr:uid="{00000000-0004-0000-4200-0000C3000000}"/>
    <hyperlink ref="E82" location="_P121019903" tooltip="Annexe 1210 \ Schedule 1210" display="_P121019903" xr:uid="{00000000-0004-0000-4200-0000C4000000}"/>
    <hyperlink ref="E83" location="_P1240.109902" tooltip="Annexe 1240.1 \ Schedule 1240.1" display="_P1240.109902" xr:uid="{00000000-0004-0000-4200-0000C5000000}"/>
    <hyperlink ref="E84" location="_P124019901" tooltip="Annexe 1240 \ Schedule 1240" display="_P124019901" xr:uid="{00000000-0004-0000-4200-0000C6000000}"/>
    <hyperlink ref="E85" location="_P124019905" tooltip="Annexe 1240 \ Schedule 1240" display="_P124019905" xr:uid="{00000000-0004-0000-4200-0000C7000000}"/>
    <hyperlink ref="E86" location="_P124019906" tooltip="Annexe 1240 \ Schedule 1240" display="_P124019906" xr:uid="{00000000-0004-0000-4200-0000C8000000}"/>
    <hyperlink ref="E87" location="_P1250.109902" tooltip="Annexe 1250.1 \ Schedule 1250.1" display="_P1250.109902" xr:uid="{00000000-0004-0000-4200-0000C9000000}"/>
    <hyperlink ref="E88" location="_P125039902" tooltip="Annexe 1250 \ Schedule 1250" display="_P125039902" xr:uid="{00000000-0004-0000-4200-0000CA000000}"/>
    <hyperlink ref="E89" location="_P125039906" tooltip="Annexe 1250 \ Schedule 1250" display="_P125039906" xr:uid="{00000000-0004-0000-4200-0000CB000000}"/>
    <hyperlink ref="E90" location="_P125039908" tooltip="Annexe 1250 \ Schedule 1250" display="_P125039908" xr:uid="{00000000-0004-0000-4200-0000CC000000}"/>
    <hyperlink ref="E91" location="_P126009902" tooltip="Annexe 1260 \ Schedule 1260" display="_P126009902" xr:uid="{00000000-0004-0000-4200-0000CD000000}"/>
    <hyperlink ref="E92" location="_P127009902" tooltip="Annexe 1270 \ Schedule 1270" display="_P127009902" xr:uid="{00000000-0004-0000-4200-0000CE000000}"/>
    <hyperlink ref="E93" location="_P1280.109902" tooltip="Annexe 1280.1 \ Schedule 1280.1" display="_P1280.109902" xr:uid="{00000000-0004-0000-4200-0000CF000000}"/>
    <hyperlink ref="E94" location="_P128029902" tooltip="Annexe 1280 \ Schedule 1280" display="_P128029902" xr:uid="{00000000-0004-0000-4200-0000D0000000}"/>
    <hyperlink ref="E95" location="_P128029906" tooltip="Annexe 1280 \ Schedule 1280" display="_P128029906" xr:uid="{00000000-0004-0000-4200-0000D1000000}"/>
    <hyperlink ref="E96" location="_P128029907" tooltip="Annexe 1280 \ Schedule 1280" display="_P128029907" xr:uid="{00000000-0004-0000-4200-0000D2000000}"/>
    <hyperlink ref="E97" location="_P121089916" tooltip="Annexe 1210 \ Schedule 1210" display="_P121089916" xr:uid="{00000000-0004-0000-4200-0000D3000000}"/>
    <hyperlink ref="E98" location="_P121089918" tooltip="Annexe 1210 \ Schedule 1210" display="_P121089918" xr:uid="{00000000-0004-0000-4200-0000D4000000}"/>
    <hyperlink ref="E99" location="_P121089918" tooltip="Annexe 1210 \ Schedule 1210" display="_P121089918" xr:uid="{00000000-0004-0000-4200-0000D5000000}"/>
    <hyperlink ref="E100" location="_P121089917" tooltip="Annexe 1210 \ Schedule 1210" display="_P121089917" xr:uid="{00000000-0004-0000-4200-0000D6000000}"/>
    <hyperlink ref="E101" location="_P129019901" tooltip="Annexe 1290 \ Schedule 1290" display="_P129019901" xr:uid="{00000000-0004-0000-4200-0000D7000000}"/>
    <hyperlink ref="E102" location="_P129019905" tooltip="Annexe 1290 \ Schedule 1290" display="_P129019905" xr:uid="{00000000-0004-0000-4200-0000D8000000}"/>
    <hyperlink ref="E103" location="_P129019906" tooltip="Annexe 1290 \ Schedule 1290" display="_P129019906" xr:uid="{00000000-0004-0000-4200-0000D9000000}"/>
    <hyperlink ref="E104" location="_P129019901" tooltip="Annexe 1290 \ Schedule 1290" display="_P129019901" xr:uid="{00000000-0004-0000-4200-0000DA000000}"/>
    <hyperlink ref="E105" location="_P121009903" tooltip="Annexe 1210 \ Schedule 1210" display="_P121009903" xr:uid="{00000000-0004-0000-4200-0000DB000000}"/>
    <hyperlink ref="E106" location="_P121039910" tooltip="Annexe 1210 \ Schedule 1210" display="_P121039910" xr:uid="{00000000-0004-0000-4200-0000DC000000}"/>
    <hyperlink ref="E107" location="_P121019903" tooltip="Annexe 1210 \ Schedule 1210" display="_P121019903" xr:uid="{00000000-0004-0000-4200-0000DD000000}"/>
    <hyperlink ref="E108" location="_P121009903" tooltip="Annexe 1210 \ Schedule 1210" display="_P121009903" xr:uid="{00000000-0004-0000-4200-0000DE000000}"/>
    <hyperlink ref="E109" location="_P121039910" tooltip="Annexe 1210 \ Schedule 1210" display="_P121039910" xr:uid="{00000000-0004-0000-4200-0000DF000000}"/>
    <hyperlink ref="E110" location="_P121019903" tooltip="Annexe 1210 \ Schedule 1210" display="_P121019903" xr:uid="{00000000-0004-0000-4200-0000E0000000}"/>
    <hyperlink ref="E111" location="_P121009903" tooltip="Annexe 1210 \ Schedule 1210" display="_P121009903" xr:uid="{00000000-0004-0000-4200-0000E1000000}"/>
    <hyperlink ref="E112" location="_P121039910" tooltip="Annexe 1210 \ Schedule 1210" display="_P121039910" xr:uid="{00000000-0004-0000-4200-0000E2000000}"/>
    <hyperlink ref="E113" location="_P121009903" tooltip="Annexe 1210 \ Schedule 1210" display="_P121009903" xr:uid="{00000000-0004-0000-4200-0000E3000000}"/>
    <hyperlink ref="E114" location="_P121039910" tooltip="Annexe 1210 \ Schedule 1210" display="_P121039910" xr:uid="{00000000-0004-0000-4200-0000E4000000}"/>
    <hyperlink ref="E115" location="_P1240.109903" tooltip="Annexe 1240.1 \ Schedule 1240.1" display="_P1240.109903" xr:uid="{00000000-0004-0000-4200-0000E5000000}"/>
    <hyperlink ref="E116" location="_P1250.109903" tooltip="Annexe 1250.1 \ Schedule 1250.1" display="_P1250.109903" xr:uid="{00000000-0004-0000-4200-0000E6000000}"/>
    <hyperlink ref="E117" location="_P1280.109903" tooltip="Annexe 1280.1 \ Schedule 1280.1" display="_P1280.109903" xr:uid="{00000000-0004-0000-4200-0000E7000000}"/>
    <hyperlink ref="E118" location="_P1610.139905" tooltip="Annexe 1610.1 \ Schedule 1610.1" display="_P1610.139905" xr:uid="{00000000-0004-0000-4200-0000E8000000}"/>
    <hyperlink ref="E119" location="_P1610.369901" tooltip="Annexe 1610.1 \ Schedule 1610.1" display="_P1610.369901" xr:uid="{00000000-0004-0000-4200-0000E9000000}"/>
    <hyperlink ref="E120" location="_P2000.109903" tooltip="Annexe 2000.1 \ Schedule 2000.1" display="_P2000.109903" xr:uid="{00000000-0004-0000-4200-0000EA000000}"/>
    <hyperlink ref="E121" location="_P2000.109902" tooltip="Annexe 2000.1 \ Schedule 2000.1" display="_P2000.109902" xr:uid="{00000000-0004-0000-4200-0000EB000000}"/>
    <hyperlink ref="E122" location="_P406019908" display="_P406019908" xr:uid="{00000000-0004-0000-4200-0000EC000000}"/>
    <hyperlink ref="E123" location="_P200019902" tooltip="Annexe 2000 \ Schedule 2000" display="_P200019902" xr:uid="{00000000-0004-0000-4200-0000ED000000}"/>
    <hyperlink ref="E124" location="_P120010008" tooltip="Annexe 1200 \ Schedule 1200" display="_P120010008" xr:uid="{00000000-0004-0000-4200-0000EE000000}"/>
    <hyperlink ref="E125" location="_P120004008" tooltip="Annexe 1200 \ Schedule 1200" display="_P120004008" xr:uid="{00000000-0004-0000-4200-0000EF000000}"/>
    <hyperlink ref="E126" location="_P300354502" tooltip="Annexe 300  \ Schedule 300" display="_P300354502" xr:uid="{00000000-0004-0000-4200-0000F0000000}"/>
    <hyperlink ref="E127" location="_P351029902" tooltip="Annexe 3510 \ Schedule 3510" display="_P351029902" xr:uid="{00000000-0004-0000-4200-0000F1000000}"/>
    <hyperlink ref="E128" location="_P300319902" tooltip="Annexe 300 \ Schedule 300" display="_P300319902" xr:uid="{00000000-0004-0000-4200-0000F2000000}"/>
    <hyperlink ref="E129" location="_P300330002" tooltip="Annexe 300 \ Schedule 300" display="_P300330002" xr:uid="{00000000-0004-0000-4200-0000F3000000}"/>
    <hyperlink ref="E130" location="_P300332502" tooltip="Annexe 300 \ Schedule 300" display="_P300332502" xr:uid="{00000000-0004-0000-4200-0000F4000000}"/>
    <hyperlink ref="E131" location="_P300355002" tooltip="Annexe 300 \ Schedule 300" display="_P300355002" xr:uid="{00000000-0004-0000-4200-0000F5000000}"/>
    <hyperlink ref="E132" location="_P300339902" tooltip="Annexe 300 \ Schedule 300" display="_P300339902" xr:uid="{00000000-0004-0000-4200-0000F6000000}"/>
    <hyperlink ref="E133" location="_P300355002" tooltip="Annexe 300 \ Schedule 300" display="_P300355002" xr:uid="{00000000-0004-0000-4200-0000F7000000}"/>
    <hyperlink ref="E134" location="_P300345002" tooltip="Annexe 300 \ Schedule 300" display="_P300345002" xr:uid="{00000000-0004-0000-4200-0000F8000000}"/>
    <hyperlink ref="E135" location="_P100209902" tooltip="Annexe 100 \ Schedule 100" display="_P100209902" xr:uid="{00000000-0004-0000-4200-0000F9000000}"/>
    <hyperlink ref="E136" location="_P406006002" tooltip="Annexe 4060 \ Schedule 4060" display="_P406006002" xr:uid="{00000000-0004-0000-4200-0000FA000000}"/>
    <hyperlink ref="E137" location="_P406006006" tooltip="Annexe 4060 \ Schedule 4060" display="_P406006006" xr:uid="{00000000-0004-0000-4200-0000FB000000}"/>
    <hyperlink ref="D138" location="'1100'!O30" tooltip="Annexe 1180 \ Schedule 1180" display="'1100'!O30" xr:uid="{00000000-0004-0000-4200-0000FC000000}"/>
    <hyperlink ref="E138" location="'1180'!C40" tooltip="Annexe 100 \ Schedule 100" display="'1180'!C40" xr:uid="{00000000-0004-0000-4200-0000FD000000}"/>
    <hyperlink ref="D45" location="'1100'!O13" tooltip="Annexe 1100 \ Schedule 1100" display="'1100'!O13" xr:uid="{00000000-0004-0000-4200-0000FE000000}"/>
    <hyperlink ref="D59" location="'1100'!P16" display="'1100'!P16" xr:uid="{00000000-0004-0000-4200-0000FF000000}"/>
    <hyperlink ref="D61" location="'1100'!P19" display="'1100'!P19" xr:uid="{00000000-0004-0000-4200-000000010000}"/>
    <hyperlink ref="D62" location="'1100'!P20" display="'1100'!P20" xr:uid="{00000000-0004-0000-4200-000001010000}"/>
    <hyperlink ref="D63" location="'1100'!P22" display="'1100'!P22" xr:uid="{00000000-0004-0000-4200-000002010000}"/>
    <hyperlink ref="D64" location="'1100'!P25" display="'1100'!P25" xr:uid="{00000000-0004-0000-4200-000003010000}"/>
    <hyperlink ref="D65" location="'1100'!P25" display="'1100'!P25" xr:uid="{00000000-0004-0000-4200-000004010000}"/>
    <hyperlink ref="D67" location="'1100'!P28" display="'1100'!P28" xr:uid="{00000000-0004-0000-4200-000005010000}"/>
    <hyperlink ref="D68" location="'1100'!P30" display="'1100'!P30" xr:uid="{00000000-0004-0000-4200-000006010000}"/>
    <hyperlink ref="D3" location="_P100199903" tooltip="Bilan - ligne 1999 \ Balance Sheet - Line 1999" display="_P100199903" xr:uid="{00000000-0004-0000-4200-000007010000}"/>
    <hyperlink ref="E3" location="_P100299903" tooltip="Bilan - ligne 2999 \ Balance Sheet - Line 2999" display="_P100299903" xr:uid="{00000000-0004-0000-4200-000008010000}"/>
    <hyperlink ref="E37" location="_P500504011" tooltip="Annexe 500 \ Schedule 500" display="_P500504011" xr:uid="{00000000-0004-0000-4200-000009010000}"/>
    <hyperlink ref="D37" location="_P400499903" tooltip="Annexe 400 / Schedule 400" display="_P400499903" xr:uid="{00000000-0004-0000-4200-00000A010000}"/>
    <hyperlink ref="D39" location="_P500519911" tooltip="Annexe 500  \ Schedule 500" display="_P500519911" xr:uid="{00000000-0004-0000-4200-00000B010000}"/>
    <hyperlink ref="E39" location="_P100289903" tooltip="Bilan - Ligne 2899 \ Balance Sheet - Line 2899" display="_P100289903" xr:uid="{00000000-0004-0000-4200-00000C010000}"/>
    <hyperlink ref="D42" location="_P500504004" tooltip="Annexe 500 \ Schedule 500" display="_P500504004" xr:uid="{00000000-0004-0000-4200-00000D010000}"/>
    <hyperlink ref="E42" location="_P300399003" tooltip="Annexe 300 \ Schedule 300" display="_P300399003" xr:uid="{00000000-0004-0000-4200-00000E010000}"/>
    <hyperlink ref="D44" location="_P500504008" tooltip="Annexe 500 \ Schedule 500" display="_P500504008" xr:uid="{00000000-0004-0000-4200-00000F010000}"/>
    <hyperlink ref="E44" location="_P400460003" tooltip="Annexe 400 \ Schedule 400" display="_P400460003" xr:uid="{00000000-0004-0000-4200-000010010000}"/>
  </hyperlinks>
  <pageMargins left="0.7" right="0.7" top="0.75" bottom="0.75" header="0.3" footer="0.3"/>
  <pageSetup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rgb="FFFFFF00"/>
  </sheetPr>
  <dimension ref="A1:V59"/>
  <sheetViews>
    <sheetView topLeftCell="A7" zoomScale="90" zoomScaleNormal="90" workbookViewId="0">
      <selection activeCell="I18" sqref="I18"/>
    </sheetView>
  </sheetViews>
  <sheetFormatPr baseColWidth="10" defaultColWidth="0" defaultRowHeight="15" outlineLevelCol="1"/>
  <cols>
    <col min="1" max="1" width="4.7109375" style="971" customWidth="1"/>
    <col min="2" max="2" width="23.5703125" style="971" customWidth="1"/>
    <col min="3" max="3" width="6" style="971" customWidth="1"/>
    <col min="4" max="13" width="12.7109375" style="971" customWidth="1"/>
    <col min="14" max="14" width="19.28515625" style="971" customWidth="1"/>
    <col min="15" max="15" width="4.28515625" style="971" customWidth="1"/>
    <col min="16" max="16" width="15" style="971" hidden="1" customWidth="1"/>
    <col min="17" max="17" width="53.28515625" style="971" hidden="1" customWidth="1" outlineLevel="1"/>
    <col min="18" max="18" width="46.5703125" style="971" hidden="1" customWidth="1" outlineLevel="1"/>
    <col min="19" max="19" width="0" style="971" hidden="1" customWidth="1" collapsed="1"/>
    <col min="20" max="22" width="0" style="971" hidden="1" customWidth="1"/>
    <col min="23" max="16384" width="11.42578125" style="971" hidden="1"/>
  </cols>
  <sheetData>
    <row r="1" spans="1:18" ht="24" customHeight="1">
      <c r="A1" s="745" t="str">
        <f>Identification!A14</f>
        <v>QUÉBEC CHARTERED COMPANY</v>
      </c>
      <c r="B1" s="746"/>
      <c r="C1" s="747"/>
      <c r="D1" s="747"/>
      <c r="E1" s="747"/>
      <c r="F1" s="747"/>
      <c r="G1" s="747"/>
      <c r="H1" s="747"/>
      <c r="I1" s="747"/>
      <c r="J1" s="747"/>
      <c r="K1" s="747"/>
      <c r="L1" s="747"/>
      <c r="M1" s="975"/>
      <c r="N1" s="232" t="str">
        <f>Identification!A15</f>
        <v>ANNUAL STATEMENT</v>
      </c>
    </row>
    <row r="2" spans="1:18">
      <c r="A2" s="1844" t="str">
        <f>IF(Langue=0,"ANNEXE "&amp;'T des M - T of C'!A10,"SCHEDULE "&amp;'T des M - T of C'!A10)</f>
        <v>SCHEDULE 500</v>
      </c>
      <c r="B2" s="1845"/>
      <c r="C2" s="1845"/>
      <c r="D2" s="1845"/>
      <c r="E2" s="1845"/>
      <c r="F2" s="1845"/>
      <c r="G2" s="1845"/>
      <c r="H2" s="1845"/>
      <c r="I2" s="1845"/>
      <c r="J2" s="1845"/>
      <c r="K2" s="1845"/>
      <c r="L2" s="1845"/>
      <c r="M2" s="1845"/>
      <c r="N2" s="1846"/>
    </row>
    <row r="3" spans="1:18" ht="22.5" customHeight="1">
      <c r="A3" s="1847">
        <f>Identification!G12</f>
        <v>0</v>
      </c>
      <c r="B3" s="1848"/>
      <c r="C3" s="1848"/>
      <c r="D3" s="1848"/>
      <c r="E3" s="1848"/>
      <c r="F3" s="1848"/>
      <c r="G3" s="1848"/>
      <c r="H3" s="1848"/>
      <c r="I3" s="1848"/>
      <c r="J3" s="1848"/>
      <c r="K3" s="1848"/>
      <c r="L3" s="1848"/>
      <c r="M3" s="1848"/>
      <c r="N3" s="1849"/>
    </row>
    <row r="4" spans="1:18" ht="22.5" customHeight="1">
      <c r="A4" s="1847" t="str">
        <f>UPPER('T des M - T of C'!B10)</f>
        <v>STATEMENT OF CHANGES IN EQUITY</v>
      </c>
      <c r="B4" s="1848"/>
      <c r="C4" s="1848"/>
      <c r="D4" s="1848"/>
      <c r="E4" s="1848"/>
      <c r="F4" s="1848"/>
      <c r="G4" s="1848"/>
      <c r="H4" s="1848"/>
      <c r="I4" s="1848"/>
      <c r="J4" s="1848"/>
      <c r="K4" s="1848"/>
      <c r="L4" s="1848"/>
      <c r="M4" s="1848"/>
      <c r="N4" s="1849"/>
    </row>
    <row r="5" spans="1:18" ht="22.5" customHeight="1">
      <c r="A5" s="1850" t="str">
        <f>Identification!D19&amp;" "&amp;Identification!J19</f>
        <v xml:space="preserve">For the fiscal year ended </v>
      </c>
      <c r="B5" s="1851"/>
      <c r="C5" s="1851"/>
      <c r="D5" s="1851"/>
      <c r="E5" s="1851"/>
      <c r="F5" s="1851"/>
      <c r="G5" s="1851"/>
      <c r="H5" s="1851"/>
      <c r="I5" s="1851"/>
      <c r="J5" s="1851"/>
      <c r="K5" s="1851"/>
      <c r="L5" s="1851"/>
      <c r="M5" s="1851"/>
      <c r="N5" s="1852"/>
    </row>
    <row r="6" spans="1:18" ht="15" customHeight="1">
      <c r="A6" s="1877" t="str">
        <f>IF(Langue=0,Q6,R6)</f>
        <v>($000)</v>
      </c>
      <c r="B6" s="1878"/>
      <c r="C6" s="1878"/>
      <c r="D6" s="1878"/>
      <c r="E6" s="1878"/>
      <c r="F6" s="1878"/>
      <c r="G6" s="1878"/>
      <c r="H6" s="1878"/>
      <c r="I6" s="1878"/>
      <c r="J6" s="1878"/>
      <c r="K6" s="1878"/>
      <c r="L6" s="1878"/>
      <c r="M6" s="1878"/>
      <c r="N6" s="1879"/>
      <c r="Q6" s="736" t="s">
        <v>325</v>
      </c>
      <c r="R6" s="737" t="s">
        <v>970</v>
      </c>
    </row>
    <row r="7" spans="1:18" ht="11.25" customHeight="1">
      <c r="A7" s="1830"/>
      <c r="B7" s="1831"/>
      <c r="C7" s="1831"/>
      <c r="D7" s="1831"/>
      <c r="E7" s="1831"/>
      <c r="F7" s="1831"/>
      <c r="G7" s="1831"/>
      <c r="H7" s="1831"/>
      <c r="I7" s="1831"/>
      <c r="J7" s="1831"/>
      <c r="K7" s="1831"/>
      <c r="L7" s="1831"/>
      <c r="M7" s="1831"/>
      <c r="N7" s="1832"/>
      <c r="R7" s="699"/>
    </row>
    <row r="8" spans="1:18" ht="15" customHeight="1">
      <c r="A8" s="1859" t="s">
        <v>397</v>
      </c>
      <c r="B8" s="1860"/>
      <c r="C8" s="1861"/>
      <c r="D8" s="1868" t="str">
        <f>IF(Langue=0,Q$47,R$47)</f>
        <v>Common Shares</v>
      </c>
      <c r="E8" s="1868" t="str">
        <f>IF(Langue=0,$Q48,$R48)</f>
        <v>Preferred Shares</v>
      </c>
      <c r="F8" s="1868" t="str">
        <f>IF(Langue=0,$Q49,$R49)</f>
        <v>Contributed Surplus</v>
      </c>
      <c r="G8" s="1868" t="str">
        <f>IF(Langue=0,$Q50,$R50)</f>
        <v>Retained Earnings</v>
      </c>
      <c r="H8" s="1874" t="str">
        <f>IF(Langue=0,$Q51,$R51)</f>
        <v>Accumulated Other Comprehensive Income (Loss)</v>
      </c>
      <c r="I8" s="1875"/>
      <c r="J8" s="1875"/>
      <c r="K8" s="1876"/>
      <c r="L8" s="1868" t="str">
        <f>IF(Langue=0,$Q57,$R57)</f>
        <v>Total Shareholders' Equity</v>
      </c>
      <c r="M8" s="1872" t="str">
        <f>IF(Langue=0,$Q58,$R58)</f>
        <v>Non-controlling Interests</v>
      </c>
      <c r="N8" s="1872" t="str">
        <f>IF(Langue=0,$Q59,$R59)</f>
        <v>Total Shareholders' equity</v>
      </c>
      <c r="R8" s="699"/>
    </row>
    <row r="9" spans="1:18" ht="105">
      <c r="A9" s="1862"/>
      <c r="B9" s="1863"/>
      <c r="C9" s="1864"/>
      <c r="D9" s="1869"/>
      <c r="E9" s="1869"/>
      <c r="F9" s="1869"/>
      <c r="G9" s="1869"/>
      <c r="H9" s="1026" t="str">
        <f>IF(Langue=0,$Q53,$R53)</f>
        <v>Financial asset at fair value through other comprehensive income</v>
      </c>
      <c r="I9" s="753" t="str">
        <f>IF(Langue=0,$Q54,$R54)</f>
        <v>Derivatives Designated as Cash Flow Hedges</v>
      </c>
      <c r="J9" s="977" t="str">
        <f>IF(Langue=0,$Q55,$R55)</f>
        <v>Others</v>
      </c>
      <c r="K9" s="977" t="str">
        <f>IF(Langue=0,$Q56,$R56)</f>
        <v>Total</v>
      </c>
      <c r="L9" s="1869"/>
      <c r="M9" s="1873"/>
      <c r="N9" s="1873"/>
      <c r="R9" s="699"/>
    </row>
    <row r="10" spans="1:18">
      <c r="A10" s="1865"/>
      <c r="B10" s="1866"/>
      <c r="C10" s="1867"/>
      <c r="D10" s="754" t="s">
        <v>377</v>
      </c>
      <c r="E10" s="755" t="s">
        <v>376</v>
      </c>
      <c r="F10" s="755" t="s">
        <v>378</v>
      </c>
      <c r="G10" s="755" t="s">
        <v>379</v>
      </c>
      <c r="H10" s="1090" t="s">
        <v>149</v>
      </c>
      <c r="I10" s="756" t="s">
        <v>381</v>
      </c>
      <c r="J10" s="755" t="s">
        <v>382</v>
      </c>
      <c r="K10" s="755" t="s">
        <v>383</v>
      </c>
      <c r="L10" s="755" t="s">
        <v>384</v>
      </c>
      <c r="M10" s="755" t="s">
        <v>164</v>
      </c>
      <c r="N10" s="757" t="s">
        <v>145</v>
      </c>
      <c r="R10" s="699"/>
    </row>
    <row r="11" spans="1:18" s="184" customFormat="1" ht="30" customHeight="1">
      <c r="A11" s="1857" t="str">
        <f t="shared" ref="A11:A21" si="0">IF(Langue=0,Q11,R11)</f>
        <v>Balance at Beginning of Prior Year</v>
      </c>
      <c r="B11" s="1858"/>
      <c r="C11" s="758">
        <v>5010</v>
      </c>
      <c r="D11" s="1121"/>
      <c r="E11" s="1121"/>
      <c r="F11" s="1121"/>
      <c r="G11" s="1121"/>
      <c r="H11" s="1121"/>
      <c r="I11" s="1121"/>
      <c r="J11" s="1121"/>
      <c r="K11" s="1122">
        <f>SUM(H11:J11)</f>
        <v>0</v>
      </c>
      <c r="L11" s="1123">
        <f>SUM(D11:G11,K11)</f>
        <v>0</v>
      </c>
      <c r="M11" s="1124"/>
      <c r="N11" s="1125">
        <f>SUM(L11+M11)</f>
        <v>0</v>
      </c>
      <c r="Q11" s="184" t="s">
        <v>1757</v>
      </c>
      <c r="R11" s="185" t="s">
        <v>2249</v>
      </c>
    </row>
    <row r="12" spans="1:18" s="184" customFormat="1" ht="30" customHeight="1">
      <c r="A12" s="1870" t="str">
        <f t="shared" si="0"/>
        <v>Impact of changes in accounting policies</v>
      </c>
      <c r="B12" s="1871"/>
      <c r="C12" s="976">
        <v>5020</v>
      </c>
      <c r="D12" s="1121"/>
      <c r="E12" s="1121"/>
      <c r="F12" s="1121"/>
      <c r="G12" s="1121"/>
      <c r="H12" s="1121"/>
      <c r="I12" s="1121"/>
      <c r="J12" s="1121"/>
      <c r="K12" s="1122">
        <f>SUM(H12:J12)</f>
        <v>0</v>
      </c>
      <c r="L12" s="1123">
        <f>SUM(D12:G12,K12)</f>
        <v>0</v>
      </c>
      <c r="M12" s="1124"/>
      <c r="N12" s="1125">
        <f t="shared" ref="N12:N20" si="1">SUM(L12+M12)</f>
        <v>0</v>
      </c>
      <c r="Q12" s="184" t="s">
        <v>1758</v>
      </c>
      <c r="R12" s="185" t="s">
        <v>2250</v>
      </c>
    </row>
    <row r="13" spans="1:18" s="184" customFormat="1" ht="30" customHeight="1">
      <c r="A13" s="1857" t="str">
        <f t="shared" si="0"/>
        <v>Balance at Beginning of Prior Year, restated</v>
      </c>
      <c r="B13" s="1858"/>
      <c r="C13" s="976">
        <v>5030</v>
      </c>
      <c r="D13" s="1122">
        <f>SUM(D11:D12)</f>
        <v>0</v>
      </c>
      <c r="E13" s="1122">
        <f t="shared" ref="E13:N13" si="2">SUM(E11:E12)</f>
        <v>0</v>
      </c>
      <c r="F13" s="1122">
        <f t="shared" si="2"/>
        <v>0</v>
      </c>
      <c r="G13" s="1122">
        <f t="shared" si="2"/>
        <v>0</v>
      </c>
      <c r="H13" s="1126">
        <f t="shared" si="2"/>
        <v>0</v>
      </c>
      <c r="I13" s="1122">
        <f t="shared" si="2"/>
        <v>0</v>
      </c>
      <c r="J13" s="1122">
        <f t="shared" si="2"/>
        <v>0</v>
      </c>
      <c r="K13" s="1122">
        <f>SUM(K11:K12)</f>
        <v>0</v>
      </c>
      <c r="L13" s="1122">
        <f t="shared" si="2"/>
        <v>0</v>
      </c>
      <c r="M13" s="1122">
        <f t="shared" si="2"/>
        <v>0</v>
      </c>
      <c r="N13" s="1127">
        <f t="shared" si="2"/>
        <v>0</v>
      </c>
      <c r="Q13" s="184" t="s">
        <v>1759</v>
      </c>
      <c r="R13" s="185" t="s">
        <v>2251</v>
      </c>
    </row>
    <row r="14" spans="1:18" s="184" customFormat="1" ht="30" customHeight="1">
      <c r="A14" s="1856" t="str">
        <f t="shared" si="0"/>
        <v>Previous year's Total Comprehensive Income (Loss)</v>
      </c>
      <c r="B14" s="1856"/>
      <c r="C14" s="976">
        <v>5040</v>
      </c>
      <c r="D14" s="1128"/>
      <c r="E14" s="1129"/>
      <c r="F14" s="1128"/>
      <c r="G14" s="1121"/>
      <c r="H14" s="1121"/>
      <c r="I14" s="1128"/>
      <c r="J14" s="1128"/>
      <c r="K14" s="1122">
        <f t="shared" ref="K14:K20" si="3">SUM(H14:J14)</f>
        <v>0</v>
      </c>
      <c r="L14" s="1123">
        <f t="shared" ref="L14:L20" si="4">SUM(D14:G14,K14)</f>
        <v>0</v>
      </c>
      <c r="M14" s="1128"/>
      <c r="N14" s="1125">
        <f t="shared" si="1"/>
        <v>0</v>
      </c>
      <c r="Q14" s="184" t="s">
        <v>1760</v>
      </c>
      <c r="R14" s="699" t="s">
        <v>2252</v>
      </c>
    </row>
    <row r="15" spans="1:18" s="184" customFormat="1" ht="30" customHeight="1">
      <c r="A15" s="1856" t="str">
        <f t="shared" si="0"/>
        <v>Net Changes in Share Capital</v>
      </c>
      <c r="B15" s="1856"/>
      <c r="C15" s="976">
        <v>5050</v>
      </c>
      <c r="D15" s="1128"/>
      <c r="E15" s="1128"/>
      <c r="F15" s="1128"/>
      <c r="G15" s="1128"/>
      <c r="H15" s="1130"/>
      <c r="I15" s="1128"/>
      <c r="J15" s="1128"/>
      <c r="K15" s="1122">
        <f t="shared" si="3"/>
        <v>0</v>
      </c>
      <c r="L15" s="1123">
        <f t="shared" si="4"/>
        <v>0</v>
      </c>
      <c r="M15" s="1128"/>
      <c r="N15" s="1125">
        <f t="shared" si="1"/>
        <v>0</v>
      </c>
      <c r="Q15" s="184" t="s">
        <v>1761</v>
      </c>
      <c r="R15" s="185" t="s">
        <v>2253</v>
      </c>
    </row>
    <row r="16" spans="1:18" s="184" customFormat="1" ht="30" customHeight="1">
      <c r="A16" s="1856" t="str">
        <f t="shared" si="0"/>
        <v>Share Issue Costs</v>
      </c>
      <c r="B16" s="1856"/>
      <c r="C16" s="976">
        <v>5060</v>
      </c>
      <c r="D16" s="1128"/>
      <c r="E16" s="1128"/>
      <c r="F16" s="1128"/>
      <c r="G16" s="1128"/>
      <c r="H16" s="1130"/>
      <c r="I16" s="1128"/>
      <c r="J16" s="1128"/>
      <c r="K16" s="1122">
        <f t="shared" si="3"/>
        <v>0</v>
      </c>
      <c r="L16" s="1123">
        <f t="shared" si="4"/>
        <v>0</v>
      </c>
      <c r="M16" s="1128"/>
      <c r="N16" s="1125">
        <f t="shared" si="1"/>
        <v>0</v>
      </c>
      <c r="Q16" s="184" t="s">
        <v>1762</v>
      </c>
      <c r="R16" s="185" t="s">
        <v>1763</v>
      </c>
    </row>
    <row r="17" spans="1:19" s="184" customFormat="1" ht="30" customHeight="1">
      <c r="A17" s="1856" t="str">
        <f t="shared" si="0"/>
        <v>Transfers from (to) Retained Earnings</v>
      </c>
      <c r="B17" s="1856"/>
      <c r="C17" s="976">
        <v>5070</v>
      </c>
      <c r="D17" s="1128"/>
      <c r="E17" s="1128"/>
      <c r="F17" s="1128"/>
      <c r="G17" s="1128"/>
      <c r="H17" s="1130"/>
      <c r="I17" s="1128"/>
      <c r="J17" s="1128"/>
      <c r="K17" s="1122">
        <f t="shared" si="3"/>
        <v>0</v>
      </c>
      <c r="L17" s="1123">
        <f t="shared" si="4"/>
        <v>0</v>
      </c>
      <c r="M17" s="1128"/>
      <c r="N17" s="1125">
        <f t="shared" si="1"/>
        <v>0</v>
      </c>
      <c r="Q17" s="184" t="s">
        <v>1764</v>
      </c>
      <c r="R17" s="185" t="s">
        <v>1765</v>
      </c>
    </row>
    <row r="18" spans="1:19">
      <c r="A18" s="1856" t="str">
        <f t="shared" si="0"/>
        <v>Dividends</v>
      </c>
      <c r="B18" s="1856"/>
      <c r="C18" s="976">
        <v>5080</v>
      </c>
      <c r="D18" s="1128"/>
      <c r="E18" s="1128"/>
      <c r="F18" s="1128"/>
      <c r="G18" s="1121"/>
      <c r="H18" s="1130"/>
      <c r="I18" s="1128"/>
      <c r="J18" s="1128"/>
      <c r="K18" s="1131">
        <f t="shared" si="3"/>
        <v>0</v>
      </c>
      <c r="L18" s="1132">
        <f t="shared" si="4"/>
        <v>0</v>
      </c>
      <c r="M18" s="1128"/>
      <c r="N18" s="1133">
        <f t="shared" si="1"/>
        <v>0</v>
      </c>
      <c r="Q18" s="971" t="s">
        <v>1766</v>
      </c>
      <c r="R18" s="699" t="s">
        <v>1767</v>
      </c>
    </row>
    <row r="19" spans="1:19">
      <c r="A19" s="1856" t="str">
        <f t="shared" si="0"/>
        <v>Business Combination Impact</v>
      </c>
      <c r="B19" s="1856"/>
      <c r="C19" s="976">
        <v>5090</v>
      </c>
      <c r="D19" s="1128"/>
      <c r="E19" s="1128"/>
      <c r="F19" s="1128"/>
      <c r="G19" s="1128"/>
      <c r="H19" s="1130"/>
      <c r="I19" s="1128"/>
      <c r="J19" s="1128"/>
      <c r="K19" s="1131">
        <f t="shared" si="3"/>
        <v>0</v>
      </c>
      <c r="L19" s="1132">
        <f t="shared" si="4"/>
        <v>0</v>
      </c>
      <c r="M19" s="1128"/>
      <c r="N19" s="1133">
        <f t="shared" si="1"/>
        <v>0</v>
      </c>
      <c r="Q19" s="971" t="s">
        <v>1768</v>
      </c>
      <c r="R19" s="699" t="s">
        <v>1769</v>
      </c>
    </row>
    <row r="20" spans="1:19">
      <c r="A20" s="1856" t="str">
        <f t="shared" si="0"/>
        <v>Other</v>
      </c>
      <c r="B20" s="1856"/>
      <c r="C20" s="976">
        <v>5110</v>
      </c>
      <c r="D20" s="1128"/>
      <c r="E20" s="1128"/>
      <c r="F20" s="1128"/>
      <c r="G20" s="1128"/>
      <c r="H20" s="1130"/>
      <c r="I20" s="1128"/>
      <c r="J20" s="1128"/>
      <c r="K20" s="1131">
        <f t="shared" si="3"/>
        <v>0</v>
      </c>
      <c r="L20" s="1132">
        <f t="shared" si="4"/>
        <v>0</v>
      </c>
      <c r="M20" s="1128"/>
      <c r="N20" s="1133">
        <f t="shared" si="1"/>
        <v>0</v>
      </c>
      <c r="Q20" s="971" t="s">
        <v>41</v>
      </c>
      <c r="R20" s="699" t="s">
        <v>1152</v>
      </c>
    </row>
    <row r="21" spans="1:19" s="184" customFormat="1" ht="30" customHeight="1">
      <c r="A21" s="1857" t="str">
        <f t="shared" si="0"/>
        <v>Balance at End of Prior Year</v>
      </c>
      <c r="B21" s="1858"/>
      <c r="C21" s="976">
        <v>5199</v>
      </c>
      <c r="D21" s="1134">
        <f t="shared" ref="D21:N21" si="5">SUM(D13:D20)</f>
        <v>0</v>
      </c>
      <c r="E21" s="1134">
        <f t="shared" si="5"/>
        <v>0</v>
      </c>
      <c r="F21" s="1134">
        <f t="shared" si="5"/>
        <v>0</v>
      </c>
      <c r="G21" s="1134">
        <f t="shared" si="5"/>
        <v>0</v>
      </c>
      <c r="H21" s="1135">
        <f t="shared" si="5"/>
        <v>0</v>
      </c>
      <c r="I21" s="1134">
        <f t="shared" si="5"/>
        <v>0</v>
      </c>
      <c r="J21" s="1134">
        <f t="shared" si="5"/>
        <v>0</v>
      </c>
      <c r="K21" s="1134">
        <f t="shared" si="5"/>
        <v>0</v>
      </c>
      <c r="L21" s="1134">
        <f t="shared" si="5"/>
        <v>0</v>
      </c>
      <c r="M21" s="1134">
        <f t="shared" si="5"/>
        <v>0</v>
      </c>
      <c r="N21" s="1136">
        <f t="shared" si="5"/>
        <v>0</v>
      </c>
      <c r="Q21" s="184" t="s">
        <v>1770</v>
      </c>
      <c r="R21" s="185" t="s">
        <v>1771</v>
      </c>
    </row>
    <row r="22" spans="1:19">
      <c r="A22" s="1830"/>
      <c r="B22" s="1831"/>
      <c r="C22" s="1831"/>
      <c r="D22" s="1831"/>
      <c r="E22" s="1831"/>
      <c r="F22" s="1831"/>
      <c r="G22" s="1831"/>
      <c r="H22" s="1831"/>
      <c r="I22" s="1831"/>
      <c r="J22" s="1831"/>
      <c r="K22" s="1831"/>
      <c r="L22" s="1831"/>
      <c r="M22" s="1831"/>
      <c r="N22" s="1832"/>
      <c r="R22" s="699"/>
    </row>
    <row r="23" spans="1:19">
      <c r="A23" s="1841">
        <f>+'400'!A49:G49+1</f>
        <v>11</v>
      </c>
      <c r="B23" s="1842"/>
      <c r="C23" s="1842"/>
      <c r="D23" s="1842"/>
      <c r="E23" s="1842"/>
      <c r="F23" s="1842"/>
      <c r="G23" s="1842"/>
      <c r="H23" s="1842"/>
      <c r="I23" s="1842"/>
      <c r="J23" s="1842"/>
      <c r="K23" s="1842"/>
      <c r="L23" s="1842"/>
      <c r="M23" s="1842"/>
      <c r="N23" s="1843"/>
      <c r="R23" s="699"/>
    </row>
    <row r="24" spans="1:19">
      <c r="A24" s="1880" t="str">
        <f>A1</f>
        <v>QUÉBEC CHARTERED COMPANY</v>
      </c>
      <c r="B24" s="1881"/>
      <c r="C24" s="1881"/>
      <c r="D24" s="1881"/>
      <c r="E24" s="1881"/>
      <c r="F24" s="1881"/>
      <c r="G24" s="1881"/>
      <c r="H24" s="1881"/>
      <c r="I24" s="1881"/>
      <c r="J24" s="1881"/>
      <c r="K24" s="1881"/>
      <c r="L24" s="1881"/>
      <c r="M24" s="1881"/>
      <c r="N24" s="1882"/>
      <c r="R24" s="699"/>
    </row>
    <row r="25" spans="1:19">
      <c r="A25" s="1883" t="str">
        <f>A2</f>
        <v>SCHEDULE 500</v>
      </c>
      <c r="B25" s="1884"/>
      <c r="C25" s="1884"/>
      <c r="D25" s="1884"/>
      <c r="E25" s="1884"/>
      <c r="F25" s="1884"/>
      <c r="G25" s="1884"/>
      <c r="H25" s="1884"/>
      <c r="I25" s="1884"/>
      <c r="J25" s="1884"/>
      <c r="K25" s="1884"/>
      <c r="L25" s="1884"/>
      <c r="M25" s="1884"/>
      <c r="N25" s="1885"/>
      <c r="R25" s="699"/>
    </row>
    <row r="26" spans="1:19" ht="22.5" customHeight="1">
      <c r="A26" s="1847">
        <f>A3</f>
        <v>0</v>
      </c>
      <c r="B26" s="1848"/>
      <c r="C26" s="1848"/>
      <c r="D26" s="1848"/>
      <c r="E26" s="1848"/>
      <c r="F26" s="1848"/>
      <c r="G26" s="1848"/>
      <c r="H26" s="1848"/>
      <c r="I26" s="1848"/>
      <c r="J26" s="1848"/>
      <c r="K26" s="1848"/>
      <c r="L26" s="1848"/>
      <c r="M26" s="1848"/>
      <c r="N26" s="1849"/>
      <c r="R26" s="699"/>
    </row>
    <row r="27" spans="1:19" ht="22.5" customHeight="1">
      <c r="A27" s="1847" t="str">
        <f>IF(Langue=0,A4&amp;" (suite)",A4&amp;" (continued)")</f>
        <v>STATEMENT OF CHANGES IN EQUITY (continued)</v>
      </c>
      <c r="B27" s="1848"/>
      <c r="C27" s="1848"/>
      <c r="D27" s="1848"/>
      <c r="E27" s="1848"/>
      <c r="F27" s="1848"/>
      <c r="G27" s="1848"/>
      <c r="H27" s="1848"/>
      <c r="I27" s="1848"/>
      <c r="J27" s="1848"/>
      <c r="K27" s="1848"/>
      <c r="L27" s="1848"/>
      <c r="M27" s="1848"/>
      <c r="N27" s="1849"/>
      <c r="R27" s="699"/>
    </row>
    <row r="28" spans="1:19" ht="22.5" customHeight="1">
      <c r="A28" s="1850" t="str">
        <f>A5</f>
        <v xml:space="preserve">For the fiscal year ended </v>
      </c>
      <c r="B28" s="1851"/>
      <c r="C28" s="1851"/>
      <c r="D28" s="1851"/>
      <c r="E28" s="1851"/>
      <c r="F28" s="1851"/>
      <c r="G28" s="1851"/>
      <c r="H28" s="1851"/>
      <c r="I28" s="1851"/>
      <c r="J28" s="1851"/>
      <c r="K28" s="1851"/>
      <c r="L28" s="1851"/>
      <c r="M28" s="1851"/>
      <c r="N28" s="1852"/>
      <c r="R28" s="699"/>
      <c r="S28" s="971" t="s">
        <v>324</v>
      </c>
    </row>
    <row r="29" spans="1:19">
      <c r="A29" s="1877" t="str">
        <f>A6</f>
        <v>($000)</v>
      </c>
      <c r="B29" s="1878"/>
      <c r="C29" s="1878"/>
      <c r="D29" s="1878"/>
      <c r="E29" s="1878"/>
      <c r="F29" s="1878"/>
      <c r="G29" s="1878"/>
      <c r="H29" s="1878"/>
      <c r="I29" s="1878"/>
      <c r="J29" s="1878"/>
      <c r="K29" s="1878"/>
      <c r="L29" s="1878"/>
      <c r="M29" s="1878"/>
      <c r="N29" s="1879"/>
      <c r="R29" s="699"/>
    </row>
    <row r="30" spans="1:19" ht="11.25" customHeight="1">
      <c r="A30" s="1830"/>
      <c r="B30" s="1831"/>
      <c r="C30" s="1831"/>
      <c r="D30" s="1831"/>
      <c r="E30" s="1831"/>
      <c r="F30" s="1831"/>
      <c r="G30" s="1831"/>
      <c r="H30" s="1831"/>
      <c r="I30" s="1831"/>
      <c r="J30" s="1831"/>
      <c r="K30" s="1831"/>
      <c r="L30" s="1831"/>
      <c r="M30" s="1831"/>
      <c r="N30" s="1832"/>
      <c r="R30" s="699"/>
    </row>
    <row r="31" spans="1:19" ht="15" customHeight="1">
      <c r="A31" s="1859" t="s">
        <v>397</v>
      </c>
      <c r="B31" s="1860"/>
      <c r="C31" s="1861"/>
      <c r="D31" s="1886" t="str">
        <f>D8</f>
        <v>Common Shares</v>
      </c>
      <c r="E31" s="1886" t="str">
        <f>E8</f>
        <v>Preferred Shares</v>
      </c>
      <c r="F31" s="1886" t="str">
        <f>F8</f>
        <v>Contributed Surplus</v>
      </c>
      <c r="G31" s="1886" t="str">
        <f>G8</f>
        <v>Retained Earnings</v>
      </c>
      <c r="H31" s="1888" t="str">
        <f>H8</f>
        <v>Accumulated Other Comprehensive Income (Loss)</v>
      </c>
      <c r="I31" s="1889"/>
      <c r="J31" s="1889"/>
      <c r="K31" s="1890"/>
      <c r="L31" s="1886" t="str">
        <f>L8</f>
        <v>Total Shareholders' Equity</v>
      </c>
      <c r="M31" s="1886" t="str">
        <f>M8</f>
        <v>Non-controlling Interests</v>
      </c>
      <c r="N31" s="1886" t="str">
        <f>N8</f>
        <v>Total Shareholders' equity</v>
      </c>
      <c r="R31" s="699"/>
    </row>
    <row r="32" spans="1:19" ht="75" customHeight="1">
      <c r="A32" s="1862"/>
      <c r="B32" s="1863"/>
      <c r="C32" s="1864"/>
      <c r="D32" s="1887"/>
      <c r="E32" s="1887"/>
      <c r="F32" s="1887"/>
      <c r="G32" s="1887"/>
      <c r="H32" s="768" t="str">
        <f>H9</f>
        <v>Financial asset at fair value through other comprehensive income</v>
      </c>
      <c r="I32" s="899" t="str">
        <f>I9</f>
        <v>Derivatives Designated as Cash Flow Hedges</v>
      </c>
      <c r="J32" s="899" t="str">
        <f>J9</f>
        <v>Others</v>
      </c>
      <c r="K32" s="899" t="str">
        <f>K9</f>
        <v>Total</v>
      </c>
      <c r="L32" s="1887"/>
      <c r="M32" s="1887"/>
      <c r="N32" s="1887"/>
      <c r="R32" s="699"/>
    </row>
    <row r="33" spans="1:21">
      <c r="A33" s="1862"/>
      <c r="B33" s="1863"/>
      <c r="C33" s="1867"/>
      <c r="D33" s="754" t="s">
        <v>377</v>
      </c>
      <c r="E33" s="755" t="s">
        <v>376</v>
      </c>
      <c r="F33" s="755" t="s">
        <v>378</v>
      </c>
      <c r="G33" s="755" t="s">
        <v>379</v>
      </c>
      <c r="H33" s="1090" t="s">
        <v>149</v>
      </c>
      <c r="I33" s="756" t="s">
        <v>381</v>
      </c>
      <c r="J33" s="755" t="s">
        <v>382</v>
      </c>
      <c r="K33" s="755" t="s">
        <v>383</v>
      </c>
      <c r="L33" s="755" t="s">
        <v>384</v>
      </c>
      <c r="M33" s="755" t="s">
        <v>164</v>
      </c>
      <c r="N33" s="757" t="s">
        <v>145</v>
      </c>
      <c r="R33" s="699"/>
    </row>
    <row r="34" spans="1:21" s="184" customFormat="1" ht="30" customHeight="1">
      <c r="A34" s="1857" t="str">
        <f>IF(Langue=0,Q34,R34)</f>
        <v>Balance at Beginning of Current Year</v>
      </c>
      <c r="B34" s="1858"/>
      <c r="C34" s="758">
        <v>5210</v>
      </c>
      <c r="D34" s="1137">
        <f t="shared" ref="D34:N34" si="6">D21</f>
        <v>0</v>
      </c>
      <c r="E34" s="1137">
        <f t="shared" si="6"/>
        <v>0</v>
      </c>
      <c r="F34" s="1137">
        <f t="shared" si="6"/>
        <v>0</v>
      </c>
      <c r="G34" s="1137">
        <f t="shared" si="6"/>
        <v>0</v>
      </c>
      <c r="H34" s="1137">
        <f t="shared" si="6"/>
        <v>0</v>
      </c>
      <c r="I34" s="1137">
        <f t="shared" si="6"/>
        <v>0</v>
      </c>
      <c r="J34" s="1137">
        <f t="shared" si="6"/>
        <v>0</v>
      </c>
      <c r="K34" s="1126">
        <f t="shared" si="6"/>
        <v>0</v>
      </c>
      <c r="L34" s="1126">
        <f t="shared" si="6"/>
        <v>0</v>
      </c>
      <c r="M34" s="1137">
        <f t="shared" si="6"/>
        <v>0</v>
      </c>
      <c r="N34" s="1138">
        <f t="shared" si="6"/>
        <v>0</v>
      </c>
      <c r="P34" s="759"/>
      <c r="Q34" s="184" t="s">
        <v>1772</v>
      </c>
      <c r="R34" s="185" t="s">
        <v>2254</v>
      </c>
    </row>
    <row r="35" spans="1:21" s="184" customFormat="1" ht="30" customHeight="1">
      <c r="A35" s="1870" t="str">
        <f>IF(Langue=0,Q35,R35)</f>
        <v>Impact of changes in accounting policies</v>
      </c>
      <c r="B35" s="1871"/>
      <c r="C35" s="976">
        <v>5220</v>
      </c>
      <c r="D35" s="1128"/>
      <c r="E35" s="1128"/>
      <c r="F35" s="1128"/>
      <c r="G35" s="1128"/>
      <c r="H35" s="1130"/>
      <c r="I35" s="1128"/>
      <c r="J35" s="1128"/>
      <c r="K35" s="1122">
        <f>SUM(H35:J35)</f>
        <v>0</v>
      </c>
      <c r="L35" s="1123">
        <f>SUM(D35:G35,K35)</f>
        <v>0</v>
      </c>
      <c r="M35" s="1128"/>
      <c r="N35" s="1125">
        <f>SUM(L35,M35)</f>
        <v>0</v>
      </c>
      <c r="Q35" s="184" t="s">
        <v>1758</v>
      </c>
      <c r="R35" s="185" t="s">
        <v>2250</v>
      </c>
    </row>
    <row r="36" spans="1:21" s="184" customFormat="1" ht="30" customHeight="1">
      <c r="A36" s="1857" t="str">
        <f t="shared" ref="A36:A43" si="7">IF(Langue=0,Q36,R36)</f>
        <v>Balance at Beginning of Current Year, restated</v>
      </c>
      <c r="B36" s="1858"/>
      <c r="C36" s="976">
        <v>5230</v>
      </c>
      <c r="D36" s="1122">
        <f>SUM(D34:D35)</f>
        <v>0</v>
      </c>
      <c r="E36" s="1122">
        <f t="shared" ref="E36:J36" si="8">SUM(E34:E35)</f>
        <v>0</v>
      </c>
      <c r="F36" s="1122">
        <f t="shared" si="8"/>
        <v>0</v>
      </c>
      <c r="G36" s="1122">
        <f t="shared" si="8"/>
        <v>0</v>
      </c>
      <c r="H36" s="1126">
        <f t="shared" si="8"/>
        <v>0</v>
      </c>
      <c r="I36" s="1122">
        <f t="shared" si="8"/>
        <v>0</v>
      </c>
      <c r="J36" s="1122">
        <f t="shared" si="8"/>
        <v>0</v>
      </c>
      <c r="K36" s="1122">
        <f>SUM(K34:K35)</f>
        <v>0</v>
      </c>
      <c r="L36" s="1122">
        <f>SUM(L34:L35)</f>
        <v>0</v>
      </c>
      <c r="M36" s="1122">
        <f>SUM(M34:M35)</f>
        <v>0</v>
      </c>
      <c r="N36" s="1125">
        <f>SUM(N34:N35)</f>
        <v>0</v>
      </c>
      <c r="Q36" s="184" t="s">
        <v>1773</v>
      </c>
      <c r="R36" s="185" t="s">
        <v>2255</v>
      </c>
    </row>
    <row r="37" spans="1:21" s="184" customFormat="1" ht="30" customHeight="1">
      <c r="A37" s="1870" t="str">
        <f t="shared" si="7"/>
        <v>Current year's Total Comprehensive Income (Loss)</v>
      </c>
      <c r="B37" s="1871"/>
      <c r="C37" s="976">
        <v>5240</v>
      </c>
      <c r="D37" s="1128"/>
      <c r="E37" s="1128"/>
      <c r="F37" s="1128"/>
      <c r="G37" s="1128">
        <v>0</v>
      </c>
      <c r="H37" s="1130">
        <v>0</v>
      </c>
      <c r="I37" s="1128"/>
      <c r="J37" s="1128"/>
      <c r="K37" s="1122">
        <f t="shared" ref="K37:K43" si="9">SUM(H37:J37)</f>
        <v>0</v>
      </c>
      <c r="L37" s="1123">
        <f t="shared" ref="L37:L43" si="10">SUM(D37:G37,K37)</f>
        <v>0</v>
      </c>
      <c r="M37" s="1128"/>
      <c r="N37" s="1125">
        <f t="shared" ref="N37:N43" si="11">SUM(L37,M37)</f>
        <v>0</v>
      </c>
      <c r="Q37" s="184" t="s">
        <v>1774</v>
      </c>
      <c r="R37" s="699" t="s">
        <v>2256</v>
      </c>
    </row>
    <row r="38" spans="1:21" s="184" customFormat="1" ht="30" customHeight="1">
      <c r="A38" s="1870" t="str">
        <f t="shared" si="7"/>
        <v>Net Changes in Share Capital</v>
      </c>
      <c r="B38" s="1871"/>
      <c r="C38" s="976">
        <v>5250</v>
      </c>
      <c r="D38" s="1128"/>
      <c r="E38" s="1128"/>
      <c r="F38" s="1128"/>
      <c r="G38" s="1128"/>
      <c r="H38" s="1130"/>
      <c r="I38" s="1128"/>
      <c r="J38" s="1128"/>
      <c r="K38" s="1122">
        <f t="shared" si="9"/>
        <v>0</v>
      </c>
      <c r="L38" s="1123">
        <f t="shared" si="10"/>
        <v>0</v>
      </c>
      <c r="M38" s="1128"/>
      <c r="N38" s="1125">
        <f t="shared" si="11"/>
        <v>0</v>
      </c>
      <c r="Q38" s="184" t="s">
        <v>1761</v>
      </c>
      <c r="R38" s="185" t="s">
        <v>2253</v>
      </c>
    </row>
    <row r="39" spans="1:21" s="184" customFormat="1" ht="30" customHeight="1">
      <c r="A39" s="1870" t="str">
        <f t="shared" si="7"/>
        <v>Share Issue Costs</v>
      </c>
      <c r="B39" s="1871"/>
      <c r="C39" s="976">
        <v>5260</v>
      </c>
      <c r="D39" s="1128"/>
      <c r="E39" s="1128"/>
      <c r="F39" s="1128"/>
      <c r="G39" s="1128"/>
      <c r="H39" s="1130"/>
      <c r="I39" s="1128"/>
      <c r="J39" s="1128"/>
      <c r="K39" s="1122">
        <f t="shared" si="9"/>
        <v>0</v>
      </c>
      <c r="L39" s="1123">
        <f t="shared" si="10"/>
        <v>0</v>
      </c>
      <c r="M39" s="1128"/>
      <c r="N39" s="1125">
        <f t="shared" si="11"/>
        <v>0</v>
      </c>
      <c r="Q39" s="184" t="s">
        <v>1762</v>
      </c>
      <c r="R39" s="185" t="s">
        <v>1763</v>
      </c>
    </row>
    <row r="40" spans="1:21" s="184" customFormat="1" ht="30" customHeight="1">
      <c r="A40" s="1870" t="str">
        <f t="shared" si="7"/>
        <v>Transfers from (to) Retained Earnings</v>
      </c>
      <c r="B40" s="1871"/>
      <c r="C40" s="976">
        <v>5270</v>
      </c>
      <c r="D40" s="1128"/>
      <c r="E40" s="1128"/>
      <c r="F40" s="1128"/>
      <c r="G40" s="1128"/>
      <c r="H40" s="1130"/>
      <c r="I40" s="1128"/>
      <c r="J40" s="1128"/>
      <c r="K40" s="1122">
        <f t="shared" si="9"/>
        <v>0</v>
      </c>
      <c r="L40" s="1123">
        <f t="shared" si="10"/>
        <v>0</v>
      </c>
      <c r="M40" s="1128"/>
      <c r="N40" s="1125">
        <f t="shared" si="11"/>
        <v>0</v>
      </c>
      <c r="Q40" s="184" t="s">
        <v>1764</v>
      </c>
      <c r="R40" s="185" t="s">
        <v>1765</v>
      </c>
    </row>
    <row r="41" spans="1:21" ht="15" customHeight="1">
      <c r="A41" s="1870" t="str">
        <f t="shared" si="7"/>
        <v>Dividends</v>
      </c>
      <c r="B41" s="1871"/>
      <c r="C41" s="760">
        <v>5280</v>
      </c>
      <c r="D41" s="1128"/>
      <c r="E41" s="1128"/>
      <c r="F41" s="1128"/>
      <c r="G41" s="1128">
        <v>0</v>
      </c>
      <c r="H41" s="1130"/>
      <c r="I41" s="1128"/>
      <c r="J41" s="1128"/>
      <c r="K41" s="1131">
        <f t="shared" si="9"/>
        <v>0</v>
      </c>
      <c r="L41" s="1132">
        <f t="shared" si="10"/>
        <v>0</v>
      </c>
      <c r="M41" s="1128"/>
      <c r="N41" s="1133">
        <f t="shared" si="11"/>
        <v>0</v>
      </c>
      <c r="Q41" s="971" t="s">
        <v>1766</v>
      </c>
      <c r="R41" s="699" t="s">
        <v>1767</v>
      </c>
      <c r="U41" s="971" t="s">
        <v>324</v>
      </c>
    </row>
    <row r="42" spans="1:21" ht="15" customHeight="1">
      <c r="A42" s="1870" t="str">
        <f t="shared" si="7"/>
        <v>Business Combination Impact</v>
      </c>
      <c r="B42" s="1871"/>
      <c r="C42" s="760">
        <v>5290</v>
      </c>
      <c r="D42" s="1128"/>
      <c r="E42" s="1128"/>
      <c r="F42" s="1128"/>
      <c r="G42" s="1128"/>
      <c r="H42" s="1130"/>
      <c r="I42" s="1128"/>
      <c r="J42" s="1128"/>
      <c r="K42" s="1131">
        <f t="shared" si="9"/>
        <v>0</v>
      </c>
      <c r="L42" s="1132">
        <f t="shared" si="10"/>
        <v>0</v>
      </c>
      <c r="M42" s="1128"/>
      <c r="N42" s="1133">
        <f t="shared" si="11"/>
        <v>0</v>
      </c>
      <c r="Q42" s="971" t="s">
        <v>1768</v>
      </c>
      <c r="R42" s="761" t="s">
        <v>1769</v>
      </c>
    </row>
    <row r="43" spans="1:21" ht="15" customHeight="1">
      <c r="A43" s="1870" t="str">
        <f t="shared" si="7"/>
        <v>Other</v>
      </c>
      <c r="B43" s="1871"/>
      <c r="C43" s="760">
        <v>5300</v>
      </c>
      <c r="D43" s="1128"/>
      <c r="E43" s="1128"/>
      <c r="F43" s="1128"/>
      <c r="G43" s="1128"/>
      <c r="H43" s="1130"/>
      <c r="I43" s="1128"/>
      <c r="J43" s="1128"/>
      <c r="K43" s="1131">
        <f t="shared" si="9"/>
        <v>0</v>
      </c>
      <c r="L43" s="1132">
        <f t="shared" si="10"/>
        <v>0</v>
      </c>
      <c r="M43" s="1128"/>
      <c r="N43" s="1133">
        <f t="shared" si="11"/>
        <v>0</v>
      </c>
      <c r="Q43" s="971" t="s">
        <v>41</v>
      </c>
      <c r="R43" s="699" t="s">
        <v>1152</v>
      </c>
    </row>
    <row r="44" spans="1:21" s="184" customFormat="1" ht="30" customHeight="1">
      <c r="A44" s="1857" t="str">
        <f>IF(Langue=0,Q44,R44)</f>
        <v>Balance at End of Current Year</v>
      </c>
      <c r="B44" s="1858"/>
      <c r="C44" s="976">
        <v>5399</v>
      </c>
      <c r="D44" s="1594">
        <f t="shared" ref="D44:N44" si="12">SUM(D36:D43)</f>
        <v>0</v>
      </c>
      <c r="E44" s="1140">
        <f t="shared" si="12"/>
        <v>0</v>
      </c>
      <c r="F44" s="1594">
        <f t="shared" si="12"/>
        <v>0</v>
      </c>
      <c r="G44" s="1594">
        <f t="shared" si="12"/>
        <v>0</v>
      </c>
      <c r="H44" s="1135">
        <f t="shared" si="12"/>
        <v>0</v>
      </c>
      <c r="I44" s="1134">
        <f t="shared" si="12"/>
        <v>0</v>
      </c>
      <c r="J44" s="1134">
        <f t="shared" si="12"/>
        <v>0</v>
      </c>
      <c r="K44" s="1595">
        <f t="shared" si="12"/>
        <v>0</v>
      </c>
      <c r="L44" s="1141">
        <f t="shared" si="12"/>
        <v>0</v>
      </c>
      <c r="M44" s="1595">
        <f t="shared" si="12"/>
        <v>0</v>
      </c>
      <c r="N44" s="1142">
        <f t="shared" si="12"/>
        <v>0</v>
      </c>
      <c r="Q44" s="184" t="s">
        <v>1775</v>
      </c>
      <c r="R44" s="185" t="s">
        <v>1776</v>
      </c>
    </row>
    <row r="45" spans="1:21">
      <c r="A45" s="1891"/>
      <c r="B45" s="1892"/>
      <c r="C45" s="1892"/>
      <c r="D45" s="1831"/>
      <c r="E45" s="1831"/>
      <c r="F45" s="1831"/>
      <c r="G45" s="1831"/>
      <c r="H45" s="1831"/>
      <c r="I45" s="1831"/>
      <c r="J45" s="1831"/>
      <c r="K45" s="1831"/>
      <c r="L45" s="1831"/>
      <c r="M45" s="1831"/>
      <c r="N45" s="1832"/>
      <c r="R45" s="699"/>
    </row>
    <row r="46" spans="1:21">
      <c r="A46" s="1893">
        <f>A23+1</f>
        <v>12</v>
      </c>
      <c r="B46" s="1894"/>
      <c r="C46" s="1894"/>
      <c r="D46" s="1894"/>
      <c r="E46" s="1894"/>
      <c r="F46" s="1894"/>
      <c r="G46" s="1894"/>
      <c r="H46" s="1894"/>
      <c r="I46" s="1894"/>
      <c r="J46" s="1894"/>
      <c r="K46" s="1894"/>
      <c r="L46" s="1894"/>
      <c r="M46" s="1894"/>
      <c r="N46" s="1895"/>
      <c r="R46" s="699"/>
    </row>
    <row r="47" spans="1:21">
      <c r="Q47" s="974" t="s">
        <v>577</v>
      </c>
      <c r="R47" s="762" t="s">
        <v>1112</v>
      </c>
    </row>
    <row r="48" spans="1:21">
      <c r="Q48" s="970" t="s">
        <v>27</v>
      </c>
      <c r="R48" s="434" t="s">
        <v>1113</v>
      </c>
    </row>
    <row r="49" spans="17:18" ht="15" customHeight="1">
      <c r="Q49" s="970" t="s">
        <v>1777</v>
      </c>
      <c r="R49" s="434" t="s">
        <v>1117</v>
      </c>
    </row>
    <row r="50" spans="17:18" ht="15" customHeight="1">
      <c r="Q50" s="970" t="s">
        <v>567</v>
      </c>
      <c r="R50" s="434" t="s">
        <v>1118</v>
      </c>
    </row>
    <row r="51" spans="17:18">
      <c r="Q51" s="970" t="s">
        <v>197</v>
      </c>
      <c r="R51" s="434" t="s">
        <v>1119</v>
      </c>
    </row>
    <row r="52" spans="17:18" ht="30">
      <c r="Q52" s="763" t="s">
        <v>2482</v>
      </c>
      <c r="R52" s="764" t="s">
        <v>2481</v>
      </c>
    </row>
    <row r="53" spans="17:18" ht="30">
      <c r="Q53" s="763" t="s">
        <v>2450</v>
      </c>
      <c r="R53" s="765" t="s">
        <v>2451</v>
      </c>
    </row>
    <row r="54" spans="17:18">
      <c r="Q54" s="970" t="s">
        <v>1778</v>
      </c>
      <c r="R54" s="434" t="s">
        <v>1175</v>
      </c>
    </row>
    <row r="55" spans="17:18">
      <c r="Q55" s="970" t="s">
        <v>41</v>
      </c>
      <c r="R55" s="434" t="s">
        <v>1186</v>
      </c>
    </row>
    <row r="56" spans="17:18" ht="15" customHeight="1">
      <c r="Q56" s="970" t="s">
        <v>53</v>
      </c>
      <c r="R56" s="434" t="s">
        <v>53</v>
      </c>
    </row>
    <row r="57" spans="17:18" ht="15" customHeight="1">
      <c r="Q57" s="970" t="s">
        <v>1779</v>
      </c>
      <c r="R57" s="434" t="s">
        <v>2257</v>
      </c>
    </row>
    <row r="58" spans="17:18" ht="15" customHeight="1">
      <c r="Q58" s="970" t="s">
        <v>375</v>
      </c>
      <c r="R58" s="434" t="s">
        <v>1120</v>
      </c>
    </row>
    <row r="59" spans="17:18">
      <c r="Q59" s="766" t="s">
        <v>1780</v>
      </c>
      <c r="R59" s="767" t="s">
        <v>2258</v>
      </c>
    </row>
  </sheetData>
  <sheetProtection sheet="1" objects="1" scenarios="1"/>
  <mergeCells count="57">
    <mergeCell ref="A44:B44"/>
    <mergeCell ref="A45:N45"/>
    <mergeCell ref="A46:N46"/>
    <mergeCell ref="A39:B39"/>
    <mergeCell ref="A40:B40"/>
    <mergeCell ref="A41:B41"/>
    <mergeCell ref="A42:B42"/>
    <mergeCell ref="A43:B43"/>
    <mergeCell ref="A34:B34"/>
    <mergeCell ref="A35:B35"/>
    <mergeCell ref="A36:B36"/>
    <mergeCell ref="A37:B37"/>
    <mergeCell ref="A38:B38"/>
    <mergeCell ref="A30:N30"/>
    <mergeCell ref="A31:C33"/>
    <mergeCell ref="D31:D32"/>
    <mergeCell ref="E31:E32"/>
    <mergeCell ref="F31:F32"/>
    <mergeCell ref="G31:G32"/>
    <mergeCell ref="L31:L32"/>
    <mergeCell ref="M31:M32"/>
    <mergeCell ref="N31:N32"/>
    <mergeCell ref="H31:K31"/>
    <mergeCell ref="A25:N25"/>
    <mergeCell ref="A26:N26"/>
    <mergeCell ref="A27:N27"/>
    <mergeCell ref="A28:N28"/>
    <mergeCell ref="A29:N29"/>
    <mergeCell ref="A20:B20"/>
    <mergeCell ref="A21:B21"/>
    <mergeCell ref="A22:N22"/>
    <mergeCell ref="A23:N23"/>
    <mergeCell ref="A24:N24"/>
    <mergeCell ref="A2:N2"/>
    <mergeCell ref="A3:N3"/>
    <mergeCell ref="A4:N4"/>
    <mergeCell ref="A5:N5"/>
    <mergeCell ref="A6:N6"/>
    <mergeCell ref="A7:N7"/>
    <mergeCell ref="A8:C10"/>
    <mergeCell ref="D8:D9"/>
    <mergeCell ref="A11:B11"/>
    <mergeCell ref="A12:B12"/>
    <mergeCell ref="E8:E9"/>
    <mergeCell ref="L8:L9"/>
    <mergeCell ref="M8:M9"/>
    <mergeCell ref="N8:N9"/>
    <mergeCell ref="G8:G9"/>
    <mergeCell ref="F8:F9"/>
    <mergeCell ref="H8:K8"/>
    <mergeCell ref="A18:B18"/>
    <mergeCell ref="A19:B19"/>
    <mergeCell ref="A13:B13"/>
    <mergeCell ref="A14:B14"/>
    <mergeCell ref="A15:B15"/>
    <mergeCell ref="A16:B16"/>
    <mergeCell ref="A17:B17"/>
  </mergeCells>
  <conditionalFormatting sqref="A3:A4 A26">
    <cfRule type="cellIs" dxfId="117" priority="2" operator="equal">
      <formula>0</formula>
    </cfRule>
  </conditionalFormatting>
  <conditionalFormatting sqref="A27">
    <cfRule type="cellIs" dxfId="116" priority="1" operator="equal">
      <formula>0</formula>
    </cfRule>
  </conditionalFormatting>
  <hyperlinks>
    <hyperlink ref="M44" location="_P100280002" tooltip="Bilan - Ligne 2800 / Balance Sheet - Line 2800" display="_P100280002" xr:uid="{00000000-0004-0000-0600-000000000000}"/>
    <hyperlink ref="D44" location="_P100268002" tooltip="Bilan - Ligne 2680 / Balance Sheet - Line 2680" display="_P100268002" xr:uid="{00000000-0004-0000-0600-000001000000}"/>
    <hyperlink ref="F44" location="_P100272502" tooltip="Bilan - Ligne 2725 / Balance Sheet - Line 2725" display="_P100272502" xr:uid="{00000000-0004-0000-0600-000002000000}"/>
    <hyperlink ref="G44" location="_P100270002" tooltip="Bilan - Ligne 2700 / Balance Sheet - Line 2700" display="_P100270002" xr:uid="{00000000-0004-0000-0600-000003000000}"/>
    <hyperlink ref="K44" location="_P100271002" tooltip="Bilan - Ligne 2710 / Balance Sheet - Line 2710" display="_P100271002" xr:uid="{00000000-0004-0000-0600-000004000000}"/>
  </hyperlinks>
  <printOptions horizontalCentered="1"/>
  <pageMargins left="0.39370078740157499" right="0" top="0.59055118110236204" bottom="0.59055118110236204" header="0.31496062992126" footer="0.31496062992126"/>
  <pageSetup scale="73" fitToHeight="2" orientation="landscape" r:id="rId1"/>
  <rowBreaks count="1" manualBreakCount="1">
    <brk id="23"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3">
    <tabColor rgb="FFFFFF00"/>
    <pageSetUpPr fitToPage="1"/>
  </sheetPr>
  <dimension ref="A1:M28"/>
  <sheetViews>
    <sheetView workbookViewId="0">
      <selection activeCell="C11" sqref="C11:C23"/>
    </sheetView>
  </sheetViews>
  <sheetFormatPr baseColWidth="10" defaultColWidth="0" defaultRowHeight="15" outlineLevelCol="1"/>
  <cols>
    <col min="1" max="1" width="2.85546875" style="929" customWidth="1"/>
    <col min="2" max="2" width="5.7109375" style="929" customWidth="1"/>
    <col min="3" max="3" width="68.7109375" style="961" customWidth="1"/>
    <col min="4" max="4" width="7.5703125" style="33" bestFit="1" customWidth="1"/>
    <col min="5" max="5" width="12" style="967" customWidth="1"/>
    <col min="6" max="6" width="6.42578125" style="929" customWidth="1"/>
    <col min="7" max="7" width="13.28515625" style="112" customWidth="1"/>
    <col min="8" max="8" width="4.28515625" style="929" customWidth="1"/>
    <col min="9" max="9" width="1.42578125" style="929" bestFit="1" customWidth="1"/>
    <col min="10" max="10" width="62" style="971" hidden="1" customWidth="1" outlineLevel="1"/>
    <col min="11" max="11" width="69.85546875" style="971" hidden="1" customWidth="1" outlineLevel="1"/>
    <col min="12" max="12" width="0" style="929" hidden="1" customWidth="1" collapsed="1"/>
    <col min="13" max="13" width="0" style="929" hidden="1" customWidth="1"/>
    <col min="14" max="16384" width="11.42578125" style="929" hidden="1"/>
  </cols>
  <sheetData>
    <row r="1" spans="1:13" ht="24" customHeight="1">
      <c r="A1" s="1779" t="str">
        <f>Identification!A14</f>
        <v>QUÉBEC CHARTERED COMPANY</v>
      </c>
      <c r="B1" s="1780"/>
      <c r="C1" s="1780"/>
      <c r="D1" s="1780"/>
      <c r="E1" s="951"/>
      <c r="F1" s="951"/>
      <c r="G1" s="232" t="str">
        <f>Identification!A15</f>
        <v>ANNUAL STATEMENT</v>
      </c>
      <c r="H1" s="956"/>
      <c r="I1" s="956"/>
      <c r="J1" s="180"/>
      <c r="K1" s="180"/>
      <c r="L1" s="956"/>
      <c r="M1" s="956"/>
    </row>
    <row r="2" spans="1:13">
      <c r="A2" s="1764" t="str">
        <f>IF(Langue=0,"ANNEXE "&amp;'T des M - T of C'!A11,"SCHEDULE "&amp;'T des M - T of C'!A11)</f>
        <v>SCHEDULE 600</v>
      </c>
      <c r="B2" s="1765"/>
      <c r="C2" s="1765"/>
      <c r="D2" s="1765"/>
      <c r="E2" s="1765"/>
      <c r="F2" s="1765"/>
      <c r="G2" s="1766"/>
      <c r="H2" s="939"/>
      <c r="I2" s="939" t="s">
        <v>324</v>
      </c>
      <c r="J2" s="184"/>
      <c r="K2" s="184"/>
      <c r="L2" s="939"/>
      <c r="M2" s="939"/>
    </row>
    <row r="3" spans="1:13" ht="22.5" customHeight="1">
      <c r="A3" s="1781">
        <f>Identification!G12</f>
        <v>0</v>
      </c>
      <c r="B3" s="1782"/>
      <c r="C3" s="1782"/>
      <c r="D3" s="1782"/>
      <c r="E3" s="1782"/>
      <c r="F3" s="1782"/>
      <c r="G3" s="1783"/>
      <c r="J3" s="971" t="s">
        <v>324</v>
      </c>
    </row>
    <row r="4" spans="1:13" ht="22.5" customHeight="1">
      <c r="A4" s="1896" t="str">
        <f>UPPER('T des M - T of C'!B11)</f>
        <v>CASH FLOW STATEMENT</v>
      </c>
      <c r="B4" s="1897"/>
      <c r="C4" s="1897"/>
      <c r="D4" s="1897"/>
      <c r="E4" s="1897"/>
      <c r="F4" s="1897"/>
      <c r="G4" s="1898"/>
    </row>
    <row r="5" spans="1:13" ht="22.5" customHeight="1">
      <c r="A5" s="1816" t="str">
        <f>Identification!D19&amp;" "&amp;Identification!J19</f>
        <v xml:space="preserve">For the fiscal year ended </v>
      </c>
      <c r="B5" s="1817"/>
      <c r="C5" s="1817"/>
      <c r="D5" s="1817"/>
      <c r="E5" s="1817"/>
      <c r="F5" s="1817"/>
      <c r="G5" s="1818"/>
    </row>
    <row r="6" spans="1:13" ht="15" customHeight="1">
      <c r="A6" s="1794" t="str">
        <f>IF(Langue=0,J6,K6)</f>
        <v>($000)</v>
      </c>
      <c r="B6" s="1795"/>
      <c r="C6" s="1795"/>
      <c r="D6" s="1795"/>
      <c r="E6" s="1795"/>
      <c r="F6" s="1795"/>
      <c r="G6" s="1796"/>
      <c r="H6" s="257"/>
      <c r="J6" s="736" t="s">
        <v>325</v>
      </c>
      <c r="K6" s="737" t="s">
        <v>970</v>
      </c>
    </row>
    <row r="7" spans="1:13" ht="11.25" customHeight="1">
      <c r="A7" s="938"/>
      <c r="B7" s="939"/>
      <c r="C7" s="939"/>
      <c r="G7" s="391"/>
      <c r="H7" s="257"/>
    </row>
    <row r="8" spans="1:13">
      <c r="A8" s="928"/>
      <c r="G8" s="391"/>
    </row>
    <row r="9" spans="1:13">
      <c r="A9" s="928"/>
      <c r="C9" s="961" t="str">
        <f>IF(Langue=0,J9,K9)</f>
        <v>Include the consolidated cash flow statement of the company (PDF format).</v>
      </c>
      <c r="G9" s="391"/>
      <c r="J9" s="256" t="s">
        <v>2483</v>
      </c>
      <c r="K9" s="770" t="s">
        <v>2484</v>
      </c>
    </row>
    <row r="10" spans="1:13">
      <c r="A10" s="928"/>
      <c r="G10" s="391"/>
      <c r="J10" s="256"/>
    </row>
    <row r="11" spans="1:13">
      <c r="A11" s="928"/>
      <c r="C11" s="1899"/>
      <c r="G11" s="391"/>
    </row>
    <row r="12" spans="1:13">
      <c r="A12" s="928"/>
      <c r="C12" s="1900"/>
      <c r="G12" s="391"/>
    </row>
    <row r="13" spans="1:13">
      <c r="A13" s="928"/>
      <c r="C13" s="1900"/>
      <c r="G13" s="391"/>
    </row>
    <row r="14" spans="1:13">
      <c r="A14" s="928"/>
      <c r="C14" s="1900"/>
      <c r="G14" s="391"/>
    </row>
    <row r="15" spans="1:13">
      <c r="A15" s="928"/>
      <c r="C15" s="1900"/>
      <c r="G15" s="391"/>
    </row>
    <row r="16" spans="1:13">
      <c r="A16" s="928"/>
      <c r="C16" s="1900"/>
      <c r="G16" s="391"/>
    </row>
    <row r="17" spans="1:7">
      <c r="A17" s="928"/>
      <c r="C17" s="1900"/>
      <c r="G17" s="391"/>
    </row>
    <row r="18" spans="1:7">
      <c r="A18" s="928"/>
      <c r="C18" s="1900"/>
      <c r="G18" s="391"/>
    </row>
    <row r="19" spans="1:7">
      <c r="A19" s="928"/>
      <c r="C19" s="1900"/>
      <c r="G19" s="391"/>
    </row>
    <row r="20" spans="1:7">
      <c r="A20" s="928"/>
      <c r="C20" s="1900"/>
      <c r="G20" s="391"/>
    </row>
    <row r="21" spans="1:7">
      <c r="A21" s="928"/>
      <c r="C21" s="1900"/>
      <c r="G21" s="391"/>
    </row>
    <row r="22" spans="1:7">
      <c r="A22" s="928"/>
      <c r="C22" s="1900"/>
      <c r="G22" s="391"/>
    </row>
    <row r="23" spans="1:7">
      <c r="A23" s="928"/>
      <c r="C23" s="1900"/>
      <c r="G23" s="391"/>
    </row>
    <row r="24" spans="1:7" ht="14.25" customHeight="1">
      <c r="A24" s="928"/>
      <c r="C24" s="1463"/>
      <c r="G24" s="391"/>
    </row>
    <row r="25" spans="1:7">
      <c r="A25" s="928"/>
      <c r="C25" s="1463"/>
      <c r="D25" s="32"/>
      <c r="G25" s="391"/>
    </row>
    <row r="26" spans="1:7">
      <c r="A26" s="928"/>
      <c r="C26" s="1462"/>
      <c r="G26" s="391"/>
    </row>
    <row r="27" spans="1:7">
      <c r="A27" s="928"/>
      <c r="G27" s="391"/>
    </row>
    <row r="28" spans="1:7">
      <c r="A28" s="1752">
        <f>+'500'!A46+1</f>
        <v>13</v>
      </c>
      <c r="B28" s="1753"/>
      <c r="C28" s="1753"/>
      <c r="D28" s="1753"/>
      <c r="E28" s="1753"/>
      <c r="F28" s="1753"/>
      <c r="G28" s="1754"/>
    </row>
  </sheetData>
  <sheetProtection algorithmName="SHA-512" hashValue="sFyzkpV1ahILTwUldhZuMzARrZoyc0DZF9Wlsq0ny0c1xCBzwikijRKDBkGEQ50HsKGv+h+H/MzRBQuPXeNF/A==" saltValue="QCJShEvbFq91KQj4VOz50w==" spinCount="100000" sheet="1"/>
  <mergeCells count="8">
    <mergeCell ref="A28:G28"/>
    <mergeCell ref="A1:D1"/>
    <mergeCell ref="A2:G2"/>
    <mergeCell ref="A3:G3"/>
    <mergeCell ref="A4:G4"/>
    <mergeCell ref="A5:G5"/>
    <mergeCell ref="A6:G6"/>
    <mergeCell ref="C11:C23"/>
  </mergeCells>
  <conditionalFormatting sqref="A3">
    <cfRule type="cellIs" dxfId="115" priority="1" operator="equal">
      <formula>0</formula>
    </cfRule>
  </conditionalFormatting>
  <pageMargins left="0.70866141732283505" right="0.70866141732283505" top="0.74803149606299202" bottom="0.74803149606299202" header="0.31496062992126" footer="0.31496062992126"/>
  <pageSetup scale="7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2">
    <tabColor theme="6" tint="0.39997558519241921"/>
  </sheetPr>
  <dimension ref="A1:P43"/>
  <sheetViews>
    <sheetView zoomScale="90" zoomScaleNormal="90" workbookViewId="0">
      <selection activeCell="E18" sqref="E18"/>
    </sheetView>
  </sheetViews>
  <sheetFormatPr baseColWidth="10" defaultColWidth="0" defaultRowHeight="15" outlineLevelCol="1"/>
  <cols>
    <col min="1" max="1" width="4.7109375" style="979" customWidth="1"/>
    <col min="2" max="2" width="39.85546875" style="979" customWidth="1"/>
    <col min="3" max="3" width="6" style="979" customWidth="1"/>
    <col min="4" max="5" width="20.140625" style="979" customWidth="1"/>
    <col min="6" max="6" width="13.28515625" style="979" customWidth="1"/>
    <col min="7" max="7" width="6.85546875" style="979" customWidth="1"/>
    <col min="8" max="8" width="1.42578125" style="979" customWidth="1"/>
    <col min="9" max="9" width="43.28515625" style="929" hidden="1" customWidth="1" outlineLevel="1"/>
    <col min="10" max="10" width="44.42578125" style="929" hidden="1" customWidth="1" outlineLevel="1"/>
    <col min="11" max="11" width="11.42578125" style="929" hidden="1" customWidth="1" collapsed="1"/>
    <col min="12" max="16" width="11.42578125" style="929" hidden="1" customWidth="1"/>
    <col min="17" max="16384" width="11.42578125" style="979" hidden="1"/>
  </cols>
  <sheetData>
    <row r="1" spans="1:10" ht="24" customHeight="1">
      <c r="A1" s="1779" t="str">
        <f>Identification!A14</f>
        <v>QUÉBEC CHARTERED COMPANY</v>
      </c>
      <c r="B1" s="1780"/>
      <c r="C1" s="1780"/>
      <c r="D1" s="1780"/>
      <c r="E1" s="233"/>
      <c r="F1" s="231"/>
      <c r="G1" s="232" t="str">
        <f>Identification!A15</f>
        <v>ANNUAL STATEMENT</v>
      </c>
    </row>
    <row r="2" spans="1:10">
      <c r="A2" s="1933" t="str">
        <f>IF(Langue=0,"ANNEXE "&amp;'T des M - T of C'!A12,"SCHEDULE "&amp;'T des M - T of C'!A12)</f>
        <v>SCHEDULE 1000</v>
      </c>
      <c r="B2" s="1934"/>
      <c r="C2" s="1934"/>
      <c r="D2" s="1934"/>
      <c r="E2" s="1934"/>
      <c r="F2" s="1934"/>
      <c r="G2" s="1935"/>
    </row>
    <row r="3" spans="1:10" ht="22.5" customHeight="1">
      <c r="A3" s="1940">
        <f>'300'!$A$3</f>
        <v>0</v>
      </c>
      <c r="B3" s="1941"/>
      <c r="C3" s="1941"/>
      <c r="D3" s="1941"/>
      <c r="E3" s="1941"/>
      <c r="F3" s="1941"/>
      <c r="G3" s="1942"/>
    </row>
    <row r="4" spans="1:10" ht="22.5" customHeight="1">
      <c r="A4" s="1767" t="str">
        <f>UPPER('T des M - T of C'!B12)</f>
        <v>CASH, DEPOSITS AND SHORT-TERM SECURITIES</v>
      </c>
      <c r="B4" s="1768"/>
      <c r="C4" s="1768"/>
      <c r="D4" s="1768"/>
      <c r="E4" s="1768"/>
      <c r="F4" s="1768"/>
      <c r="G4" s="1769"/>
    </row>
    <row r="5" spans="1:10" ht="22.5" customHeight="1">
      <c r="A5" s="1946" t="str">
        <f>IF(Langue=0,"au "&amp;Identification!J19,"As at "&amp;Identification!J19)</f>
        <v xml:space="preserve">As at </v>
      </c>
      <c r="B5" s="1947"/>
      <c r="C5" s="1947"/>
      <c r="D5" s="1947"/>
      <c r="E5" s="1947"/>
      <c r="F5" s="1947"/>
      <c r="G5" s="1948"/>
    </row>
    <row r="6" spans="1:10">
      <c r="A6" s="1949" t="str">
        <f>IF(Langue=0,I6,J6)</f>
        <v>($000)</v>
      </c>
      <c r="B6" s="1950"/>
      <c r="C6" s="1950"/>
      <c r="D6" s="1950"/>
      <c r="E6" s="1950"/>
      <c r="F6" s="1950"/>
      <c r="G6" s="1951"/>
      <c r="I6" s="929" t="s">
        <v>325</v>
      </c>
      <c r="J6" s="157" t="s">
        <v>970</v>
      </c>
    </row>
    <row r="7" spans="1:10" ht="11.25" customHeight="1">
      <c r="A7" s="1904"/>
      <c r="B7" s="1905"/>
      <c r="C7" s="1905"/>
      <c r="D7" s="1905"/>
      <c r="E7" s="1905"/>
      <c r="F7" s="1905"/>
      <c r="G7" s="1906"/>
      <c r="J7" s="157"/>
    </row>
    <row r="8" spans="1:10" ht="45" customHeight="1">
      <c r="A8" s="1943" t="str">
        <f>IF(Langue=0,I8,J8)</f>
        <v>CASH</v>
      </c>
      <c r="B8" s="1944"/>
      <c r="C8" s="1945"/>
      <c r="D8" s="631" t="str">
        <f>IF(Langue=0,I9,J9)</f>
        <v>Balance</v>
      </c>
      <c r="E8" s="1952"/>
      <c r="F8" s="1953"/>
      <c r="G8" s="1954"/>
      <c r="I8" s="929" t="s">
        <v>772</v>
      </c>
      <c r="J8" s="157" t="s">
        <v>1187</v>
      </c>
    </row>
    <row r="9" spans="1:10">
      <c r="A9" s="1959"/>
      <c r="B9" s="1960"/>
      <c r="C9" s="1961"/>
      <c r="D9" s="615" t="s">
        <v>376</v>
      </c>
      <c r="E9" s="1955"/>
      <c r="F9" s="1955"/>
      <c r="G9" s="1956"/>
      <c r="I9" s="929" t="s">
        <v>154</v>
      </c>
      <c r="J9" s="157" t="s">
        <v>1188</v>
      </c>
    </row>
    <row r="10" spans="1:10">
      <c r="A10" s="978"/>
      <c r="B10" s="962" t="str">
        <f>IF(Langue=0,I10,J10)</f>
        <v>At Head Office</v>
      </c>
      <c r="C10" s="360" t="s">
        <v>385</v>
      </c>
      <c r="D10" s="1143"/>
      <c r="E10" s="1955"/>
      <c r="F10" s="1955"/>
      <c r="G10" s="1956"/>
      <c r="I10" s="929" t="s">
        <v>388</v>
      </c>
      <c r="J10" s="157" t="s">
        <v>1633</v>
      </c>
    </row>
    <row r="11" spans="1:10">
      <c r="A11" s="978"/>
      <c r="B11" s="962" t="str">
        <f>IF(Langue=0,I11,J11)</f>
        <v>At Branches</v>
      </c>
      <c r="C11" s="461" t="s">
        <v>194</v>
      </c>
      <c r="D11" s="1143"/>
      <c r="E11" s="1955"/>
      <c r="F11" s="1955"/>
      <c r="G11" s="1956"/>
      <c r="I11" s="929" t="s">
        <v>387</v>
      </c>
      <c r="J11" s="157" t="s">
        <v>1634</v>
      </c>
    </row>
    <row r="12" spans="1:10" ht="22.5" customHeight="1">
      <c r="A12" s="1909" t="s">
        <v>53</v>
      </c>
      <c r="B12" s="1910"/>
      <c r="C12" s="461" t="s">
        <v>386</v>
      </c>
      <c r="D12" s="1144">
        <f>SUM(D10:D11)</f>
        <v>0</v>
      </c>
      <c r="E12" s="1957"/>
      <c r="F12" s="1957"/>
      <c r="G12" s="1958"/>
      <c r="I12" s="929" t="s">
        <v>53</v>
      </c>
      <c r="J12" s="157" t="s">
        <v>53</v>
      </c>
    </row>
    <row r="13" spans="1:10">
      <c r="A13" s="1930"/>
      <c r="B13" s="1931"/>
      <c r="C13" s="1931"/>
      <c r="D13" s="1931"/>
      <c r="E13" s="1931"/>
      <c r="F13" s="1931"/>
      <c r="G13" s="1932"/>
      <c r="J13" s="157"/>
    </row>
    <row r="14" spans="1:10" ht="45" customHeight="1">
      <c r="A14" s="1939" t="str">
        <f>IF(Langue=0,I14,J14)</f>
        <v>DEMAND DEPOSITS - DOMESTIC CANADIAN
(Description)</v>
      </c>
      <c r="B14" s="1937"/>
      <c r="C14" s="1938"/>
      <c r="D14" s="631" t="str">
        <f>IF(Langue=0,'1000'!I15,'1000'!J15)</f>
        <v>Balance</v>
      </c>
      <c r="E14" s="631" t="s">
        <v>1508</v>
      </c>
      <c r="F14" s="631" t="str">
        <f>IF(Langue=0,'1000'!I16,'1000'!J16)</f>
        <v>Rating Assigned to Issue</v>
      </c>
      <c r="G14" s="631" t="str">
        <f>IF(Langue=0,'1000'!I17,'1000'!J17)</f>
        <v>Rating Source</v>
      </c>
      <c r="I14" s="549" t="s">
        <v>939</v>
      </c>
      <c r="J14" s="550" t="s">
        <v>1506</v>
      </c>
    </row>
    <row r="15" spans="1:10" ht="15" customHeight="1">
      <c r="A15" s="551" t="s">
        <v>377</v>
      </c>
      <c r="B15" s="640"/>
      <c r="C15" s="641"/>
      <c r="D15" s="615" t="s">
        <v>376</v>
      </c>
      <c r="E15" s="615" t="s">
        <v>378</v>
      </c>
      <c r="F15" s="615" t="s">
        <v>379</v>
      </c>
      <c r="G15" s="615" t="s">
        <v>380</v>
      </c>
      <c r="I15" s="928" t="s">
        <v>154</v>
      </c>
      <c r="J15" s="398" t="s">
        <v>1188</v>
      </c>
    </row>
    <row r="16" spans="1:10" ht="15" customHeight="1">
      <c r="A16" s="1145"/>
      <c r="B16" s="217"/>
      <c r="C16" s="504">
        <v>100</v>
      </c>
      <c r="D16" s="1146"/>
      <c r="E16" s="1146"/>
      <c r="F16" s="1146"/>
      <c r="G16" s="1147"/>
      <c r="I16" s="928" t="s">
        <v>155</v>
      </c>
      <c r="J16" s="398" t="s">
        <v>1390</v>
      </c>
    </row>
    <row r="17" spans="1:10" ht="15" customHeight="1">
      <c r="A17" s="1145"/>
      <c r="B17" s="217"/>
      <c r="C17" s="504">
        <v>110</v>
      </c>
      <c r="D17" s="1146"/>
      <c r="E17" s="1146"/>
      <c r="F17" s="1146"/>
      <c r="G17" s="1147"/>
      <c r="I17" s="1019" t="s">
        <v>317</v>
      </c>
      <c r="J17" s="639" t="s">
        <v>1391</v>
      </c>
    </row>
    <row r="18" spans="1:10" ht="15" customHeight="1">
      <c r="A18" s="1145"/>
      <c r="B18" s="217"/>
      <c r="C18" s="504">
        <v>120</v>
      </c>
      <c r="D18" s="1146"/>
      <c r="E18" s="1146"/>
      <c r="F18" s="1146"/>
      <c r="G18" s="1147"/>
      <c r="J18" s="157"/>
    </row>
    <row r="19" spans="1:10" ht="15" customHeight="1">
      <c r="A19" s="1145"/>
      <c r="B19" s="217"/>
      <c r="C19" s="504">
        <v>130</v>
      </c>
      <c r="D19" s="1146"/>
      <c r="E19" s="1146"/>
      <c r="F19" s="1146"/>
      <c r="G19" s="1147"/>
      <c r="J19" s="157"/>
    </row>
    <row r="20" spans="1:10" ht="15" customHeight="1">
      <c r="A20" s="1145"/>
      <c r="B20" s="217"/>
      <c r="C20" s="504">
        <v>140</v>
      </c>
      <c r="D20" s="1146"/>
      <c r="E20" s="1146"/>
      <c r="F20" s="1146"/>
      <c r="G20" s="1147"/>
      <c r="J20" s="157"/>
    </row>
    <row r="21" spans="1:10" ht="15" customHeight="1">
      <c r="A21" s="1145"/>
      <c r="B21" s="217"/>
      <c r="C21" s="504">
        <v>150</v>
      </c>
      <c r="D21" s="1146"/>
      <c r="E21" s="1146"/>
      <c r="F21" s="1146"/>
      <c r="G21" s="1147"/>
      <c r="J21" s="157"/>
    </row>
    <row r="22" spans="1:10" ht="15" customHeight="1">
      <c r="A22" s="1145"/>
      <c r="B22" s="217"/>
      <c r="C22" s="504">
        <v>160</v>
      </c>
      <c r="D22" s="1146"/>
      <c r="E22" s="1146"/>
      <c r="F22" s="1146"/>
      <c r="G22" s="1147"/>
      <c r="J22" s="157"/>
    </row>
    <row r="23" spans="1:10" ht="15" customHeight="1">
      <c r="A23" s="1145"/>
      <c r="B23" s="217"/>
      <c r="C23" s="504">
        <v>170</v>
      </c>
      <c r="D23" s="1146"/>
      <c r="E23" s="1146"/>
      <c r="F23" s="1146"/>
      <c r="G23" s="1147"/>
      <c r="J23" s="157"/>
    </row>
    <row r="24" spans="1:10" ht="15" customHeight="1">
      <c r="A24" s="1145"/>
      <c r="B24" s="217"/>
      <c r="C24" s="504">
        <v>180</v>
      </c>
      <c r="D24" s="1146"/>
      <c r="E24" s="1146"/>
      <c r="F24" s="1146"/>
      <c r="G24" s="1147"/>
      <c r="J24" s="157"/>
    </row>
    <row r="25" spans="1:10" ht="15" customHeight="1">
      <c r="A25" s="1148"/>
      <c r="B25" s="217"/>
      <c r="C25" s="504">
        <v>190</v>
      </c>
      <c r="D25" s="1149"/>
      <c r="E25" s="1149"/>
      <c r="F25" s="1149"/>
      <c r="G25" s="1150"/>
      <c r="J25" s="157"/>
    </row>
    <row r="26" spans="1:10" ht="45" customHeight="1">
      <c r="A26" s="1936" t="str">
        <f>IF(Langue=0,I26,J26)</f>
        <v>DEMAND DEPOSITS - FOREIGN 
(Description)</v>
      </c>
      <c r="B26" s="1937"/>
      <c r="C26" s="1938"/>
      <c r="D26" s="616"/>
      <c r="E26" s="616"/>
      <c r="F26" s="617"/>
      <c r="G26" s="617"/>
      <c r="I26" s="947" t="s">
        <v>1583</v>
      </c>
      <c r="J26" s="261" t="s">
        <v>1582</v>
      </c>
    </row>
    <row r="27" spans="1:10" ht="15" customHeight="1">
      <c r="A27" s="551" t="s">
        <v>377</v>
      </c>
      <c r="B27" s="640"/>
      <c r="C27" s="641"/>
      <c r="D27" s="615"/>
      <c r="E27" s="615"/>
      <c r="F27" s="615"/>
      <c r="G27" s="615"/>
      <c r="J27" s="157"/>
    </row>
    <row r="28" spans="1:10" ht="15" customHeight="1">
      <c r="A28" s="1145"/>
      <c r="B28" s="217"/>
      <c r="C28" s="505">
        <v>200</v>
      </c>
      <c r="D28" s="1146"/>
      <c r="E28" s="1146"/>
      <c r="F28" s="1151"/>
      <c r="G28" s="1147"/>
      <c r="J28" s="157"/>
    </row>
    <row r="29" spans="1:10" ht="15" customHeight="1">
      <c r="A29" s="1145"/>
      <c r="B29" s="217"/>
      <c r="C29" s="506">
        <v>210</v>
      </c>
      <c r="D29" s="1146"/>
      <c r="E29" s="1146"/>
      <c r="F29" s="1151"/>
      <c r="G29" s="1147"/>
      <c r="J29" s="157"/>
    </row>
    <row r="30" spans="1:10" ht="15" customHeight="1">
      <c r="A30" s="1145"/>
      <c r="B30" s="217"/>
      <c r="C30" s="506">
        <v>220</v>
      </c>
      <c r="D30" s="1146"/>
      <c r="E30" s="1146"/>
      <c r="F30" s="1151"/>
      <c r="G30" s="1147"/>
      <c r="J30" s="157"/>
    </row>
    <row r="31" spans="1:10" ht="15" customHeight="1">
      <c r="A31" s="1145"/>
      <c r="B31" s="217"/>
      <c r="C31" s="506">
        <v>230</v>
      </c>
      <c r="D31" s="1146"/>
      <c r="E31" s="1146"/>
      <c r="F31" s="1151"/>
      <c r="G31" s="1147"/>
      <c r="J31" s="157"/>
    </row>
    <row r="32" spans="1:10" ht="15" customHeight="1">
      <c r="A32" s="1145"/>
      <c r="B32" s="217"/>
      <c r="C32" s="506">
        <v>240</v>
      </c>
      <c r="D32" s="1146"/>
      <c r="E32" s="1146"/>
      <c r="F32" s="1151"/>
      <c r="G32" s="1147"/>
      <c r="J32" s="157"/>
    </row>
    <row r="33" spans="1:16" ht="15" customHeight="1">
      <c r="A33" s="1148"/>
      <c r="B33" s="217"/>
      <c r="C33" s="506">
        <v>250</v>
      </c>
      <c r="D33" s="1146"/>
      <c r="E33" s="1146"/>
      <c r="F33" s="1152"/>
      <c r="G33" s="1150"/>
      <c r="J33" s="157"/>
    </row>
    <row r="34" spans="1:16" ht="22.5" customHeight="1">
      <c r="A34" s="1911" t="str">
        <f>IF(Langue=0,I34,J34)</f>
        <v>Total Demand Deposits</v>
      </c>
      <c r="B34" s="1912"/>
      <c r="C34" s="506">
        <v>260</v>
      </c>
      <c r="D34" s="1153">
        <f>SUM(D16:D25,D28:D33)</f>
        <v>0</v>
      </c>
      <c r="E34" s="1144">
        <f>SUM(E16:E25,E28:E33)</f>
        <v>0</v>
      </c>
      <c r="F34" s="1926"/>
      <c r="G34" s="1927"/>
      <c r="I34" s="929" t="s">
        <v>81</v>
      </c>
      <c r="J34" s="157" t="s">
        <v>1507</v>
      </c>
    </row>
    <row r="35" spans="1:16" s="18" customFormat="1" ht="22.5" customHeight="1">
      <c r="A35" s="1907" t="s">
        <v>80</v>
      </c>
      <c r="B35" s="1908"/>
      <c r="C35" s="495">
        <v>399</v>
      </c>
      <c r="D35" s="1154">
        <f>+D34+D12</f>
        <v>0</v>
      </c>
      <c r="E35" s="642"/>
      <c r="F35" s="1928"/>
      <c r="G35" s="1929"/>
      <c r="I35" s="929" t="s">
        <v>80</v>
      </c>
      <c r="J35" s="157" t="s">
        <v>80</v>
      </c>
      <c r="K35" s="929"/>
      <c r="L35" s="929"/>
      <c r="M35" s="929"/>
      <c r="N35" s="929"/>
      <c r="O35" s="929"/>
      <c r="P35" s="929"/>
    </row>
    <row r="36" spans="1:16">
      <c r="A36" s="1913" t="str">
        <f>IF(Langue=0,I36,J36)</f>
        <v>Rating Source</v>
      </c>
      <c r="B36" s="1914"/>
      <c r="C36" s="1914"/>
      <c r="D36" s="1915"/>
      <c r="E36" s="1914"/>
      <c r="F36" s="1914"/>
      <c r="G36" s="1916"/>
      <c r="I36" s="929" t="s">
        <v>317</v>
      </c>
      <c r="J36" s="157" t="s">
        <v>1391</v>
      </c>
    </row>
    <row r="37" spans="1:16" ht="15" customHeight="1">
      <c r="A37" s="1917" t="str">
        <f>IF(Langue=0,I37,J37)</f>
        <v>Indicate the Rating Source:</v>
      </c>
      <c r="B37" s="1918"/>
      <c r="C37" s="262" t="s">
        <v>123</v>
      </c>
      <c r="D37" s="1923" t="str">
        <f>IF(Langue=0,I38,J38)</f>
        <v>Rating Agency</v>
      </c>
      <c r="E37" s="1924"/>
      <c r="F37" s="1924"/>
      <c r="G37" s="1925"/>
      <c r="H37" s="52"/>
      <c r="I37" s="929" t="s">
        <v>393</v>
      </c>
      <c r="J37" s="157" t="s">
        <v>1635</v>
      </c>
    </row>
    <row r="38" spans="1:16">
      <c r="A38" s="1919"/>
      <c r="B38" s="1920"/>
      <c r="C38" s="262" t="s">
        <v>391</v>
      </c>
      <c r="D38" s="1923" t="str">
        <f>IF(Langue=0,I39,J39)</f>
        <v>Internal Rating</v>
      </c>
      <c r="E38" s="1924"/>
      <c r="F38" s="1924"/>
      <c r="G38" s="1925"/>
      <c r="H38" s="52"/>
      <c r="I38" s="929" t="s">
        <v>547</v>
      </c>
      <c r="J38" s="157" t="s">
        <v>1392</v>
      </c>
    </row>
    <row r="39" spans="1:16">
      <c r="A39" s="1921"/>
      <c r="B39" s="1922"/>
      <c r="C39" s="262" t="s">
        <v>392</v>
      </c>
      <c r="D39" s="1923" t="str">
        <f>IF(Langue=0,I40,J40)</f>
        <v>Not available (N.A.)</v>
      </c>
      <c r="E39" s="1924"/>
      <c r="F39" s="1924"/>
      <c r="G39" s="1925"/>
      <c r="H39" s="52"/>
      <c r="I39" s="929" t="s">
        <v>548</v>
      </c>
      <c r="J39" s="157" t="s">
        <v>1393</v>
      </c>
    </row>
    <row r="40" spans="1:16">
      <c r="A40" s="1904"/>
      <c r="B40" s="1905"/>
      <c r="C40" s="1905"/>
      <c r="D40" s="1905"/>
      <c r="E40" s="1905"/>
      <c r="F40" s="1905"/>
      <c r="G40" s="1906"/>
      <c r="I40" s="929" t="s">
        <v>549</v>
      </c>
      <c r="J40" s="157" t="s">
        <v>1189</v>
      </c>
    </row>
    <row r="41" spans="1:16">
      <c r="A41" s="978"/>
      <c r="G41" s="980"/>
      <c r="J41" s="157"/>
    </row>
    <row r="42" spans="1:16">
      <c r="A42" s="978"/>
      <c r="G42" s="980"/>
    </row>
    <row r="43" spans="1:16">
      <c r="A43" s="1901">
        <f>'600'!A28+1</f>
        <v>14</v>
      </c>
      <c r="B43" s="1902"/>
      <c r="C43" s="1902"/>
      <c r="D43" s="1902"/>
      <c r="E43" s="1902"/>
      <c r="F43" s="1902"/>
      <c r="G43" s="1903"/>
      <c r="H43" s="1074"/>
    </row>
  </sheetData>
  <sheetProtection algorithmName="SHA-512" hashValue="eJ9oGXAOehBRvT4AfUmrYkumL47iJLxjR86ikiNJvMGvQx3no6snsq56LFSGJG6VLZyHdJ48rkVokNqz9Bg0xg==" saltValue="zopJSuZ3p9Jwr5qqkoKa6Q==" spinCount="100000" sheet="1" objects="1" scenarios="1"/>
  <mergeCells count="24">
    <mergeCell ref="A3:G3"/>
    <mergeCell ref="A4:G4"/>
    <mergeCell ref="A8:C8"/>
    <mergeCell ref="A5:G5"/>
    <mergeCell ref="A6:G6"/>
    <mergeCell ref="A7:G7"/>
    <mergeCell ref="E8:G12"/>
    <mergeCell ref="A9:C9"/>
    <mergeCell ref="A1:D1"/>
    <mergeCell ref="A43:G43"/>
    <mergeCell ref="A40:G40"/>
    <mergeCell ref="A35:B35"/>
    <mergeCell ref="A12:B12"/>
    <mergeCell ref="A34:B34"/>
    <mergeCell ref="A36:G36"/>
    <mergeCell ref="A37:B39"/>
    <mergeCell ref="D39:G39"/>
    <mergeCell ref="D37:G37"/>
    <mergeCell ref="D38:G38"/>
    <mergeCell ref="F34:G35"/>
    <mergeCell ref="A13:G13"/>
    <mergeCell ref="A2:G2"/>
    <mergeCell ref="A26:C26"/>
    <mergeCell ref="A14:C14"/>
  </mergeCells>
  <dataValidations count="1">
    <dataValidation type="list" errorStyle="information" allowBlank="1" showInputMessage="1" showErrorMessage="1" error="Choisir entre la cote A, B ou C, en fonction de la grille Source de la cote_x000a__x000a_Select cote A, B or C along the Rating Source." sqref="G16:G25 G28:G33" xr:uid="{00000000-0002-0000-0800-000000000000}">
      <formula1>$C$37:$C$39</formula1>
    </dataValidation>
  </dataValidations>
  <hyperlinks>
    <hyperlink ref="D35" location="_P100100002" tooltip="Bilan - Ligne 1000 / Balance Sheet - Line 1000" display="_100_1000_02" xr:uid="{00000000-0004-0000-0800-000000000000}"/>
  </hyperlinks>
  <printOptions horizontalCentered="1"/>
  <pageMargins left="0.39370078740157499" right="0.39370078740157499" top="1.11555118110236" bottom="0.59055118110236204" header="0.31496062992126" footer="0.31496062992126"/>
  <pageSetup scale="76" orientation="portrait" r:id="rId1"/>
  <ignoredErrors>
    <ignoredError sqref="C10:C11 C12 D9 D15" numberStoredAsText="1"/>
  </ignoredError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Feuilles de calcul</vt:lpstr>
      </vt:variant>
      <vt:variant>
        <vt:i4>67</vt:i4>
      </vt:variant>
      <vt:variant>
        <vt:lpstr>Plages nommées</vt:lpstr>
      </vt:variant>
      <vt:variant>
        <vt:i4>8867</vt:i4>
      </vt:variant>
    </vt:vector>
  </HeadingPairs>
  <TitlesOfParts>
    <vt:vector size="8934" baseType="lpstr">
      <vt:lpstr>Identification</vt:lpstr>
      <vt:lpstr>T des M - T of C</vt:lpstr>
      <vt:lpstr>Certification</vt:lpstr>
      <vt:lpstr>100</vt:lpstr>
      <vt:lpstr>300</vt:lpstr>
      <vt:lpstr>400</vt:lpstr>
      <vt:lpstr>500</vt:lpstr>
      <vt:lpstr>600</vt:lpstr>
      <vt:lpstr>1000</vt:lpstr>
      <vt:lpstr>1100</vt:lpstr>
      <vt:lpstr>1100.1</vt:lpstr>
      <vt:lpstr>1100.2</vt:lpstr>
      <vt:lpstr>1100.4</vt:lpstr>
      <vt:lpstr>1180</vt:lpstr>
      <vt:lpstr>1190</vt:lpstr>
      <vt:lpstr>1200</vt:lpstr>
      <vt:lpstr>1210</vt:lpstr>
      <vt:lpstr>1210.1</vt:lpstr>
      <vt:lpstr>1210.2</vt:lpstr>
      <vt:lpstr>1240</vt:lpstr>
      <vt:lpstr>1240.1</vt:lpstr>
      <vt:lpstr>1250</vt:lpstr>
      <vt:lpstr>1250.1</vt:lpstr>
      <vt:lpstr>1260</vt:lpstr>
      <vt:lpstr>1270</vt:lpstr>
      <vt:lpstr>1280</vt:lpstr>
      <vt:lpstr>1280.1</vt:lpstr>
      <vt:lpstr>1290</vt:lpstr>
      <vt:lpstr>1296</vt:lpstr>
      <vt:lpstr>1297</vt:lpstr>
      <vt:lpstr>1297.1</vt:lpstr>
      <vt:lpstr>1298</vt:lpstr>
      <vt:lpstr>1400</vt:lpstr>
      <vt:lpstr>1410</vt:lpstr>
      <vt:lpstr>1500</vt:lpstr>
      <vt:lpstr>1610</vt:lpstr>
      <vt:lpstr>1610.1</vt:lpstr>
      <vt:lpstr>1610.2</vt:lpstr>
      <vt:lpstr>1610.3</vt:lpstr>
      <vt:lpstr>1625</vt:lpstr>
      <vt:lpstr>1630</vt:lpstr>
      <vt:lpstr>1635</vt:lpstr>
      <vt:lpstr>1640</vt:lpstr>
      <vt:lpstr>1665</vt:lpstr>
      <vt:lpstr>2000</vt:lpstr>
      <vt:lpstr>2000.1</vt:lpstr>
      <vt:lpstr>2000.2</vt:lpstr>
      <vt:lpstr>2000.3</vt:lpstr>
      <vt:lpstr>2100</vt:lpstr>
      <vt:lpstr>2110</vt:lpstr>
      <vt:lpstr>2345</vt:lpstr>
      <vt:lpstr>2400</vt:lpstr>
      <vt:lpstr>2680</vt:lpstr>
      <vt:lpstr>2680.1</vt:lpstr>
      <vt:lpstr>2680.2</vt:lpstr>
      <vt:lpstr>3510</vt:lpstr>
      <vt:lpstr>3765</vt:lpstr>
      <vt:lpstr>4010</vt:lpstr>
      <vt:lpstr>4045</vt:lpstr>
      <vt:lpstr>4050</vt:lpstr>
      <vt:lpstr>4060</vt:lpstr>
      <vt:lpstr>4070</vt:lpstr>
      <vt:lpstr>4080</vt:lpstr>
      <vt:lpstr>4090</vt:lpstr>
      <vt:lpstr>4095</vt:lpstr>
      <vt:lpstr>5010</vt:lpstr>
      <vt:lpstr>Validation</vt:lpstr>
      <vt:lpstr>_1130_oblig_gov_étrag</vt:lpstr>
      <vt:lpstr>_1140_oblig_soc_can</vt:lpstr>
      <vt:lpstr>_1150_oblig_soc_étrag</vt:lpstr>
      <vt:lpstr>_1170_titres_créances</vt:lpstr>
      <vt:lpstr>_1180_autres_placements</vt:lpstr>
      <vt:lpstr>_1210_immeubles_repris_BRUT</vt:lpstr>
      <vt:lpstr>_1210_nb_hyp_non_résidentiel</vt:lpstr>
      <vt:lpstr>_1210_PH_non_résidentiels</vt:lpstr>
      <vt:lpstr>_1210_PH_non_résidentiels_90_jours</vt:lpstr>
      <vt:lpstr>_1210_PH_résidentiels_assurés</vt:lpstr>
      <vt:lpstr>_1210_PH_résidentiels_non_assurés</vt:lpstr>
      <vt:lpstr>_1240_prêts_consommation_BRUT</vt:lpstr>
      <vt:lpstr>_1250_prêts_entreprises_BRUT</vt:lpstr>
      <vt:lpstr>_1280_prêts_inst_financières_BRUT</vt:lpstr>
      <vt:lpstr>_1290_autres_prêts_BRUT</vt:lpstr>
      <vt:lpstr>_2100_199_06_07</vt:lpstr>
      <vt:lpstr>_2110_199_06_07</vt:lpstr>
      <vt:lpstr>_2400_199_06_07</vt:lpstr>
      <vt:lpstr>_P100001002</vt:lpstr>
      <vt:lpstr>_P100002002</vt:lpstr>
      <vt:lpstr>_P100009902</vt:lpstr>
      <vt:lpstr>_P100010001</vt:lpstr>
      <vt:lpstr>_P100010002</vt:lpstr>
      <vt:lpstr>_P100010003</vt:lpstr>
      <vt:lpstr>_P100010004</vt:lpstr>
      <vt:lpstr>_P100010005</vt:lpstr>
      <vt:lpstr>_P100011001</vt:lpstr>
      <vt:lpstr>_P100011002</vt:lpstr>
      <vt:lpstr>_P100011003</vt:lpstr>
      <vt:lpstr>_P100011004</vt:lpstr>
      <vt:lpstr>_P100011005</vt:lpstr>
      <vt:lpstr>_P100012001</vt:lpstr>
      <vt:lpstr>_P100012002</vt:lpstr>
      <vt:lpstr>_P100012003</vt:lpstr>
      <vt:lpstr>_P100012004</vt:lpstr>
      <vt:lpstr>_P100012005</vt:lpstr>
      <vt:lpstr>_P100013001</vt:lpstr>
      <vt:lpstr>_P100013002</vt:lpstr>
      <vt:lpstr>_P100013003</vt:lpstr>
      <vt:lpstr>_P100013004</vt:lpstr>
      <vt:lpstr>_P100013005</vt:lpstr>
      <vt:lpstr>_P100014001</vt:lpstr>
      <vt:lpstr>_P100014002</vt:lpstr>
      <vt:lpstr>_P100014003</vt:lpstr>
      <vt:lpstr>_P100014004</vt:lpstr>
      <vt:lpstr>_P100014005</vt:lpstr>
      <vt:lpstr>_P100015001</vt:lpstr>
      <vt:lpstr>_P100015002</vt:lpstr>
      <vt:lpstr>_P100015003</vt:lpstr>
      <vt:lpstr>_P100015004</vt:lpstr>
      <vt:lpstr>_P100015005</vt:lpstr>
      <vt:lpstr>_P100016001</vt:lpstr>
      <vt:lpstr>_P100016002</vt:lpstr>
      <vt:lpstr>_P100016003</vt:lpstr>
      <vt:lpstr>_P100016004</vt:lpstr>
      <vt:lpstr>_P100016005</vt:lpstr>
      <vt:lpstr>_P100017001</vt:lpstr>
      <vt:lpstr>_P100017002</vt:lpstr>
      <vt:lpstr>_P100017003</vt:lpstr>
      <vt:lpstr>_P100017004</vt:lpstr>
      <vt:lpstr>_P100017005</vt:lpstr>
      <vt:lpstr>_P100018001</vt:lpstr>
      <vt:lpstr>_P100018002</vt:lpstr>
      <vt:lpstr>_P100018003</vt:lpstr>
      <vt:lpstr>_P100018004</vt:lpstr>
      <vt:lpstr>_P100018005</vt:lpstr>
      <vt:lpstr>_P100019001</vt:lpstr>
      <vt:lpstr>_P100019002</vt:lpstr>
      <vt:lpstr>_P100019003</vt:lpstr>
      <vt:lpstr>_P100019004</vt:lpstr>
      <vt:lpstr>_P100019005</vt:lpstr>
      <vt:lpstr>_P100020001</vt:lpstr>
      <vt:lpstr>_P100020002</vt:lpstr>
      <vt:lpstr>_P100020003</vt:lpstr>
      <vt:lpstr>_P100020004</vt:lpstr>
      <vt:lpstr>_P100020005</vt:lpstr>
      <vt:lpstr>_P100021001</vt:lpstr>
      <vt:lpstr>_P100021002</vt:lpstr>
      <vt:lpstr>_P100021003</vt:lpstr>
      <vt:lpstr>_P100021004</vt:lpstr>
      <vt:lpstr>_P100021005</vt:lpstr>
      <vt:lpstr>_P100022001</vt:lpstr>
      <vt:lpstr>_P100022002</vt:lpstr>
      <vt:lpstr>_P100022003</vt:lpstr>
      <vt:lpstr>_P100022004</vt:lpstr>
      <vt:lpstr>_P100022005</vt:lpstr>
      <vt:lpstr>_P100023001</vt:lpstr>
      <vt:lpstr>_P100023002</vt:lpstr>
      <vt:lpstr>_P100023003</vt:lpstr>
      <vt:lpstr>_P100023004</vt:lpstr>
      <vt:lpstr>_P100023005</vt:lpstr>
      <vt:lpstr>_P100024001</vt:lpstr>
      <vt:lpstr>_P100024002</vt:lpstr>
      <vt:lpstr>_P100024003</vt:lpstr>
      <vt:lpstr>_P100024004</vt:lpstr>
      <vt:lpstr>_P100024005</vt:lpstr>
      <vt:lpstr>_P100025001</vt:lpstr>
      <vt:lpstr>_P100025002</vt:lpstr>
      <vt:lpstr>_P100025003</vt:lpstr>
      <vt:lpstr>_P100025004</vt:lpstr>
      <vt:lpstr>_P100025005</vt:lpstr>
      <vt:lpstr>_P100026002</vt:lpstr>
      <vt:lpstr>_P100026003</vt:lpstr>
      <vt:lpstr>_P100039902</vt:lpstr>
      <vt:lpstr>_P100100002</vt:lpstr>
      <vt:lpstr>_P100112001</vt:lpstr>
      <vt:lpstr>_P100113001</vt:lpstr>
      <vt:lpstr>_P100114001</vt:lpstr>
      <vt:lpstr>_P100115001</vt:lpstr>
      <vt:lpstr>_P100116001</vt:lpstr>
      <vt:lpstr>_P100117001</vt:lpstr>
      <vt:lpstr>_P100118001</vt:lpstr>
      <vt:lpstr>_P100118801</vt:lpstr>
      <vt:lpstr>_P100119002</vt:lpstr>
      <vt:lpstr>_P100119902</vt:lpstr>
      <vt:lpstr>_P100121001</vt:lpstr>
      <vt:lpstr>_P100122001</vt:lpstr>
      <vt:lpstr>_P100123001</vt:lpstr>
      <vt:lpstr>_P100124001</vt:lpstr>
      <vt:lpstr>_P100125001</vt:lpstr>
      <vt:lpstr>_P100126001</vt:lpstr>
      <vt:lpstr>_P100127001</vt:lpstr>
      <vt:lpstr>_P100128001</vt:lpstr>
      <vt:lpstr>_P100128501</vt:lpstr>
      <vt:lpstr>_P100128801</vt:lpstr>
      <vt:lpstr>_P100129001</vt:lpstr>
      <vt:lpstr>_P100129902</vt:lpstr>
      <vt:lpstr>_P100140001</vt:lpstr>
      <vt:lpstr>_P100141001</vt:lpstr>
      <vt:lpstr>_P100149501</vt:lpstr>
      <vt:lpstr>_P100149902</vt:lpstr>
      <vt:lpstr>_P100150002</vt:lpstr>
      <vt:lpstr>_P100161002</vt:lpstr>
      <vt:lpstr>_P100162001</vt:lpstr>
      <vt:lpstr>_P100162501</vt:lpstr>
      <vt:lpstr>_P100162801</vt:lpstr>
      <vt:lpstr>_P100162902</vt:lpstr>
      <vt:lpstr>_P100163001</vt:lpstr>
      <vt:lpstr>_P100163501</vt:lpstr>
      <vt:lpstr>_P100164001</vt:lpstr>
      <vt:lpstr>_P100164501</vt:lpstr>
      <vt:lpstr>_P100165001</vt:lpstr>
      <vt:lpstr>_P100165501</vt:lpstr>
      <vt:lpstr>_P100166001</vt:lpstr>
      <vt:lpstr>_P100166201</vt:lpstr>
      <vt:lpstr>_P100166501</vt:lpstr>
      <vt:lpstr>_P100169902</vt:lpstr>
      <vt:lpstr>_P100170002</vt:lpstr>
      <vt:lpstr>_P100199902</vt:lpstr>
      <vt:lpstr>_P100199903</vt:lpstr>
      <vt:lpstr>_P100200001</vt:lpstr>
      <vt:lpstr>_P100201001</vt:lpstr>
      <vt:lpstr>_P100202001</vt:lpstr>
      <vt:lpstr>_P100209902</vt:lpstr>
      <vt:lpstr>_P100210001</vt:lpstr>
      <vt:lpstr>_P100211001</vt:lpstr>
      <vt:lpstr>_P100219902</vt:lpstr>
      <vt:lpstr>_P100220002</vt:lpstr>
      <vt:lpstr>_P100230501</vt:lpstr>
      <vt:lpstr>_P100231001</vt:lpstr>
      <vt:lpstr>_P100231501</vt:lpstr>
      <vt:lpstr>_P100232001</vt:lpstr>
      <vt:lpstr>_P100233501</vt:lpstr>
      <vt:lpstr>_P100233902</vt:lpstr>
      <vt:lpstr>_P100234001</vt:lpstr>
      <vt:lpstr>_P100234501</vt:lpstr>
      <vt:lpstr>_P100235001</vt:lpstr>
      <vt:lpstr>_P100239902</vt:lpstr>
      <vt:lpstr>_P100240002</vt:lpstr>
      <vt:lpstr>_P100252002</vt:lpstr>
      <vt:lpstr>_P100253002</vt:lpstr>
      <vt:lpstr>_P100259902</vt:lpstr>
      <vt:lpstr>_P100268002</vt:lpstr>
      <vt:lpstr>_P100268601</vt:lpstr>
      <vt:lpstr>_P100268801</vt:lpstr>
      <vt:lpstr>_P100269202</vt:lpstr>
      <vt:lpstr>_P100270002</vt:lpstr>
      <vt:lpstr>_P100271002</vt:lpstr>
      <vt:lpstr>_P100272502</vt:lpstr>
      <vt:lpstr>_P100280002</vt:lpstr>
      <vt:lpstr>_P100289902</vt:lpstr>
      <vt:lpstr>_P100289903</vt:lpstr>
      <vt:lpstr>_P100299902</vt:lpstr>
      <vt:lpstr>_P100299903</vt:lpstr>
      <vt:lpstr>_P1100.101001</vt:lpstr>
      <vt:lpstr>_P1100.101002</vt:lpstr>
      <vt:lpstr>_P1100.101003</vt:lpstr>
      <vt:lpstr>_P1100.101004</vt:lpstr>
      <vt:lpstr>_P1100.101005</vt:lpstr>
      <vt:lpstr>_P1100.101006</vt:lpstr>
      <vt:lpstr>_P1100.102001</vt:lpstr>
      <vt:lpstr>_P1100.102002</vt:lpstr>
      <vt:lpstr>_P1100.102003</vt:lpstr>
      <vt:lpstr>_P1100.102004</vt:lpstr>
      <vt:lpstr>_P1100.102005</vt:lpstr>
      <vt:lpstr>_P1100.102006</vt:lpstr>
      <vt:lpstr>_P1100.103001</vt:lpstr>
      <vt:lpstr>_P1100.103002</vt:lpstr>
      <vt:lpstr>_P1100.103003</vt:lpstr>
      <vt:lpstr>_P1100.103004</vt:lpstr>
      <vt:lpstr>_P1100.103005</vt:lpstr>
      <vt:lpstr>_P1100.103006</vt:lpstr>
      <vt:lpstr>_P1100.104001</vt:lpstr>
      <vt:lpstr>_P1100.104002</vt:lpstr>
      <vt:lpstr>_P1100.104003</vt:lpstr>
      <vt:lpstr>_P1100.104004</vt:lpstr>
      <vt:lpstr>_P1100.104005</vt:lpstr>
      <vt:lpstr>_P1100.104006</vt:lpstr>
      <vt:lpstr>_P1100.105001</vt:lpstr>
      <vt:lpstr>_P1100.105002</vt:lpstr>
      <vt:lpstr>_P1100.105003</vt:lpstr>
      <vt:lpstr>_P1100.105004</vt:lpstr>
      <vt:lpstr>_P1100.105005</vt:lpstr>
      <vt:lpstr>_P1100.105006</vt:lpstr>
      <vt:lpstr>_P1100.106001</vt:lpstr>
      <vt:lpstr>_P1100.106002</vt:lpstr>
      <vt:lpstr>_P1100.106003</vt:lpstr>
      <vt:lpstr>_P1100.106004</vt:lpstr>
      <vt:lpstr>_P1100.106005</vt:lpstr>
      <vt:lpstr>_P1100.106006</vt:lpstr>
      <vt:lpstr>_P1100.107001</vt:lpstr>
      <vt:lpstr>_P1100.107002</vt:lpstr>
      <vt:lpstr>_P1100.107003</vt:lpstr>
      <vt:lpstr>_P1100.107004</vt:lpstr>
      <vt:lpstr>_P1100.107005</vt:lpstr>
      <vt:lpstr>_P1100.107006</vt:lpstr>
      <vt:lpstr>_P1100.108001</vt:lpstr>
      <vt:lpstr>_P1100.108002</vt:lpstr>
      <vt:lpstr>_P1100.108003</vt:lpstr>
      <vt:lpstr>_P1100.108004</vt:lpstr>
      <vt:lpstr>_P1100.108005</vt:lpstr>
      <vt:lpstr>_P1100.108006</vt:lpstr>
      <vt:lpstr>_P1100.109001</vt:lpstr>
      <vt:lpstr>_P1100.109002</vt:lpstr>
      <vt:lpstr>_P1100.109003</vt:lpstr>
      <vt:lpstr>_P1100.109004</vt:lpstr>
      <vt:lpstr>_P1100.109005</vt:lpstr>
      <vt:lpstr>_P1100.109006</vt:lpstr>
      <vt:lpstr>_P1100.110001</vt:lpstr>
      <vt:lpstr>_P1100.110002</vt:lpstr>
      <vt:lpstr>_P1100.110003</vt:lpstr>
      <vt:lpstr>_P1100.110004</vt:lpstr>
      <vt:lpstr>_P1100.110005</vt:lpstr>
      <vt:lpstr>_P1100.110006</vt:lpstr>
      <vt:lpstr>_P1100.111001</vt:lpstr>
      <vt:lpstr>_P1100.111002</vt:lpstr>
      <vt:lpstr>_P1100.111003</vt:lpstr>
      <vt:lpstr>_P1100.111004</vt:lpstr>
      <vt:lpstr>_P1100.111005</vt:lpstr>
      <vt:lpstr>_P1100.111006</vt:lpstr>
      <vt:lpstr>_P1100.112001</vt:lpstr>
      <vt:lpstr>_P1100.112002</vt:lpstr>
      <vt:lpstr>_P1100.112003</vt:lpstr>
      <vt:lpstr>_P1100.112004</vt:lpstr>
      <vt:lpstr>_P1100.112005</vt:lpstr>
      <vt:lpstr>_P1100.112006</vt:lpstr>
      <vt:lpstr>_P1100.119901</vt:lpstr>
      <vt:lpstr>_P1100.119902</vt:lpstr>
      <vt:lpstr>_P1100.119903</vt:lpstr>
      <vt:lpstr>_P1100.119904</vt:lpstr>
      <vt:lpstr>_P1100.119905</vt:lpstr>
      <vt:lpstr>_P1100.119906</vt:lpstr>
      <vt:lpstr>_P1100.121007</vt:lpstr>
      <vt:lpstr>_P1100.121008</vt:lpstr>
      <vt:lpstr>_P1100.121009</vt:lpstr>
      <vt:lpstr>_P1100.121010</vt:lpstr>
      <vt:lpstr>_P1100.121011</vt:lpstr>
      <vt:lpstr>_P1100.121012</vt:lpstr>
      <vt:lpstr>_P1100.121013</vt:lpstr>
      <vt:lpstr>_P1100.122007</vt:lpstr>
      <vt:lpstr>_P1100.122008</vt:lpstr>
      <vt:lpstr>_P1100.122009</vt:lpstr>
      <vt:lpstr>_P1100.122010</vt:lpstr>
      <vt:lpstr>_P1100.122011</vt:lpstr>
      <vt:lpstr>_P1100.122012</vt:lpstr>
      <vt:lpstr>_P1100.122013</vt:lpstr>
      <vt:lpstr>_P1100.123007</vt:lpstr>
      <vt:lpstr>_P1100.123008</vt:lpstr>
      <vt:lpstr>_P1100.123009</vt:lpstr>
      <vt:lpstr>_P1100.123010</vt:lpstr>
      <vt:lpstr>_P1100.123011</vt:lpstr>
      <vt:lpstr>_P1100.123012</vt:lpstr>
      <vt:lpstr>_P1100.123013</vt:lpstr>
      <vt:lpstr>_P1100.124007</vt:lpstr>
      <vt:lpstr>_P1100.124008</vt:lpstr>
      <vt:lpstr>_P1100.124009</vt:lpstr>
      <vt:lpstr>_P1100.124010</vt:lpstr>
      <vt:lpstr>_P1100.124011</vt:lpstr>
      <vt:lpstr>_P1100.124012</vt:lpstr>
      <vt:lpstr>_P1100.124013</vt:lpstr>
      <vt:lpstr>_P1100.125007</vt:lpstr>
      <vt:lpstr>_P1100.125008</vt:lpstr>
      <vt:lpstr>_P1100.125009</vt:lpstr>
      <vt:lpstr>_P1100.125010</vt:lpstr>
      <vt:lpstr>_P1100.125011</vt:lpstr>
      <vt:lpstr>_P1100.125012</vt:lpstr>
      <vt:lpstr>_P1100.125013</vt:lpstr>
      <vt:lpstr>_P1100.126007</vt:lpstr>
      <vt:lpstr>_P1100.126008</vt:lpstr>
      <vt:lpstr>_P1100.126009</vt:lpstr>
      <vt:lpstr>_P1100.126010</vt:lpstr>
      <vt:lpstr>_P1100.126011</vt:lpstr>
      <vt:lpstr>_P1100.126012</vt:lpstr>
      <vt:lpstr>_P1100.126013</vt:lpstr>
      <vt:lpstr>_P1100.127007</vt:lpstr>
      <vt:lpstr>_P1100.127008</vt:lpstr>
      <vt:lpstr>_P1100.127009</vt:lpstr>
      <vt:lpstr>_P1100.127010</vt:lpstr>
      <vt:lpstr>_P1100.127011</vt:lpstr>
      <vt:lpstr>_P1100.127012</vt:lpstr>
      <vt:lpstr>_P1100.127013</vt:lpstr>
      <vt:lpstr>_P1100.128007</vt:lpstr>
      <vt:lpstr>_P1100.128008</vt:lpstr>
      <vt:lpstr>_P1100.128009</vt:lpstr>
      <vt:lpstr>_P1100.128010</vt:lpstr>
      <vt:lpstr>_P1100.128011</vt:lpstr>
      <vt:lpstr>_P1100.128012</vt:lpstr>
      <vt:lpstr>_P1100.128013</vt:lpstr>
      <vt:lpstr>_P1100.129007</vt:lpstr>
      <vt:lpstr>_P1100.129008</vt:lpstr>
      <vt:lpstr>_P1100.129009</vt:lpstr>
      <vt:lpstr>_P1100.129010</vt:lpstr>
      <vt:lpstr>_P1100.129011</vt:lpstr>
      <vt:lpstr>_P1100.129012</vt:lpstr>
      <vt:lpstr>_P1100.129013</vt:lpstr>
      <vt:lpstr>_P1100.130007</vt:lpstr>
      <vt:lpstr>_P1100.130008</vt:lpstr>
      <vt:lpstr>_P1100.130009</vt:lpstr>
      <vt:lpstr>_P1100.130010</vt:lpstr>
      <vt:lpstr>_P1100.130011</vt:lpstr>
      <vt:lpstr>_P1100.130012</vt:lpstr>
      <vt:lpstr>_P1100.130013</vt:lpstr>
      <vt:lpstr>_P1100.131007</vt:lpstr>
      <vt:lpstr>_P1100.131008</vt:lpstr>
      <vt:lpstr>_P1100.131009</vt:lpstr>
      <vt:lpstr>_P1100.131010</vt:lpstr>
      <vt:lpstr>_P1100.131011</vt:lpstr>
      <vt:lpstr>_P1100.131012</vt:lpstr>
      <vt:lpstr>_P1100.131013</vt:lpstr>
      <vt:lpstr>_P1100.132007</vt:lpstr>
      <vt:lpstr>_P1100.132008</vt:lpstr>
      <vt:lpstr>_P1100.132009</vt:lpstr>
      <vt:lpstr>_P1100.132010</vt:lpstr>
      <vt:lpstr>_P1100.132011</vt:lpstr>
      <vt:lpstr>_P1100.132012</vt:lpstr>
      <vt:lpstr>_P1100.132013</vt:lpstr>
      <vt:lpstr>_P1100.139907</vt:lpstr>
      <vt:lpstr>_P1100.139908</vt:lpstr>
      <vt:lpstr>_P1100.139909</vt:lpstr>
      <vt:lpstr>_P1100.139910</vt:lpstr>
      <vt:lpstr>_P1100.139911</vt:lpstr>
      <vt:lpstr>_P1100.139912</vt:lpstr>
      <vt:lpstr>_P1100.139913</vt:lpstr>
      <vt:lpstr>_P1100.149913</vt:lpstr>
      <vt:lpstr>_P1100.201001</vt:lpstr>
      <vt:lpstr>_P1100.201002</vt:lpstr>
      <vt:lpstr>_P1100.201003</vt:lpstr>
      <vt:lpstr>_P1100.201004</vt:lpstr>
      <vt:lpstr>_P1100.201005</vt:lpstr>
      <vt:lpstr>_P1100.201006</vt:lpstr>
      <vt:lpstr>_P1100.201007</vt:lpstr>
      <vt:lpstr>_P1100.201008</vt:lpstr>
      <vt:lpstr>_P1100.201009</vt:lpstr>
      <vt:lpstr>_P1100.201010</vt:lpstr>
      <vt:lpstr>_P1100.201011</vt:lpstr>
      <vt:lpstr>_P1100.201012</vt:lpstr>
      <vt:lpstr>_P1100.201013</vt:lpstr>
      <vt:lpstr>_P1100.201020</vt:lpstr>
      <vt:lpstr>_P1100.201021</vt:lpstr>
      <vt:lpstr>_P1100.202001</vt:lpstr>
      <vt:lpstr>_P1100.202002</vt:lpstr>
      <vt:lpstr>_P1100.202003</vt:lpstr>
      <vt:lpstr>_P1100.202004</vt:lpstr>
      <vt:lpstr>_P1100.202005</vt:lpstr>
      <vt:lpstr>_P1100.202006</vt:lpstr>
      <vt:lpstr>_P1100.202007</vt:lpstr>
      <vt:lpstr>_P1100.202008</vt:lpstr>
      <vt:lpstr>_P1100.202009</vt:lpstr>
      <vt:lpstr>_P1100.202010</vt:lpstr>
      <vt:lpstr>_P1100.202011</vt:lpstr>
      <vt:lpstr>_P1100.202012</vt:lpstr>
      <vt:lpstr>_P1100.202013</vt:lpstr>
      <vt:lpstr>_P1100.202020</vt:lpstr>
      <vt:lpstr>_P1100.202021</vt:lpstr>
      <vt:lpstr>_P1100.203001</vt:lpstr>
      <vt:lpstr>_P1100.203002</vt:lpstr>
      <vt:lpstr>_P1100.203003</vt:lpstr>
      <vt:lpstr>_P1100.203004</vt:lpstr>
      <vt:lpstr>_P1100.203005</vt:lpstr>
      <vt:lpstr>_P1100.203006</vt:lpstr>
      <vt:lpstr>_P1100.203007</vt:lpstr>
      <vt:lpstr>_P1100.203008</vt:lpstr>
      <vt:lpstr>_P1100.203009</vt:lpstr>
      <vt:lpstr>_P1100.203010</vt:lpstr>
      <vt:lpstr>_P1100.203011</vt:lpstr>
      <vt:lpstr>_P1100.203012</vt:lpstr>
      <vt:lpstr>_P1100.203013</vt:lpstr>
      <vt:lpstr>_P1100.203020</vt:lpstr>
      <vt:lpstr>_P1100.203021</vt:lpstr>
      <vt:lpstr>_P1100.204001</vt:lpstr>
      <vt:lpstr>_P1100.204002</vt:lpstr>
      <vt:lpstr>_P1100.204003</vt:lpstr>
      <vt:lpstr>_P1100.204004</vt:lpstr>
      <vt:lpstr>_P1100.204005</vt:lpstr>
      <vt:lpstr>_P1100.204006</vt:lpstr>
      <vt:lpstr>_P1100.204007</vt:lpstr>
      <vt:lpstr>_P1100.204008</vt:lpstr>
      <vt:lpstr>_P1100.204009</vt:lpstr>
      <vt:lpstr>_P1100.204010</vt:lpstr>
      <vt:lpstr>_P1100.204011</vt:lpstr>
      <vt:lpstr>_P1100.204012</vt:lpstr>
      <vt:lpstr>_P1100.204013</vt:lpstr>
      <vt:lpstr>_P1100.204020</vt:lpstr>
      <vt:lpstr>_P1100.204021</vt:lpstr>
      <vt:lpstr>_P1100.205001</vt:lpstr>
      <vt:lpstr>_P1100.205002</vt:lpstr>
      <vt:lpstr>_P1100.205003</vt:lpstr>
      <vt:lpstr>_P1100.205004</vt:lpstr>
      <vt:lpstr>_P1100.205005</vt:lpstr>
      <vt:lpstr>_P1100.205006</vt:lpstr>
      <vt:lpstr>_P1100.205007</vt:lpstr>
      <vt:lpstr>_P1100.205008</vt:lpstr>
      <vt:lpstr>_P1100.205009</vt:lpstr>
      <vt:lpstr>_P1100.205010</vt:lpstr>
      <vt:lpstr>_P1100.205011</vt:lpstr>
      <vt:lpstr>_P1100.205012</vt:lpstr>
      <vt:lpstr>_P1100.205013</vt:lpstr>
      <vt:lpstr>_P1100.205020</vt:lpstr>
      <vt:lpstr>_P1100.205021</vt:lpstr>
      <vt:lpstr>_P1100.206001</vt:lpstr>
      <vt:lpstr>_P1100.206002</vt:lpstr>
      <vt:lpstr>_P1100.206003</vt:lpstr>
      <vt:lpstr>_P1100.206004</vt:lpstr>
      <vt:lpstr>_P1100.206005</vt:lpstr>
      <vt:lpstr>_P1100.206006</vt:lpstr>
      <vt:lpstr>_P1100.206007</vt:lpstr>
      <vt:lpstr>_P1100.206008</vt:lpstr>
      <vt:lpstr>_P1100.206009</vt:lpstr>
      <vt:lpstr>_P1100.206010</vt:lpstr>
      <vt:lpstr>_P1100.206011</vt:lpstr>
      <vt:lpstr>_P1100.206012</vt:lpstr>
      <vt:lpstr>_P1100.206013</vt:lpstr>
      <vt:lpstr>_P1100.206020</vt:lpstr>
      <vt:lpstr>_P1100.206021</vt:lpstr>
      <vt:lpstr>_P1100.207001</vt:lpstr>
      <vt:lpstr>_P1100.207002</vt:lpstr>
      <vt:lpstr>_P1100.207003</vt:lpstr>
      <vt:lpstr>_P1100.207004</vt:lpstr>
      <vt:lpstr>_P1100.207005</vt:lpstr>
      <vt:lpstr>_P1100.207006</vt:lpstr>
      <vt:lpstr>_P1100.207007</vt:lpstr>
      <vt:lpstr>_P1100.207008</vt:lpstr>
      <vt:lpstr>_P1100.207009</vt:lpstr>
      <vt:lpstr>_P1100.207010</vt:lpstr>
      <vt:lpstr>_P1100.207011</vt:lpstr>
      <vt:lpstr>_P1100.207012</vt:lpstr>
      <vt:lpstr>_P1100.207013</vt:lpstr>
      <vt:lpstr>_P1100.207020</vt:lpstr>
      <vt:lpstr>_P1100.207021</vt:lpstr>
      <vt:lpstr>_P1100.208001</vt:lpstr>
      <vt:lpstr>_P1100.208002</vt:lpstr>
      <vt:lpstr>_P1100.208003</vt:lpstr>
      <vt:lpstr>_P1100.208004</vt:lpstr>
      <vt:lpstr>_P1100.208005</vt:lpstr>
      <vt:lpstr>_P1100.208006</vt:lpstr>
      <vt:lpstr>_P1100.208007</vt:lpstr>
      <vt:lpstr>_P1100.208008</vt:lpstr>
      <vt:lpstr>_P1100.208009</vt:lpstr>
      <vt:lpstr>_P1100.208010</vt:lpstr>
      <vt:lpstr>_P1100.208011</vt:lpstr>
      <vt:lpstr>_P1100.208012</vt:lpstr>
      <vt:lpstr>_P1100.208013</vt:lpstr>
      <vt:lpstr>_P1100.208020</vt:lpstr>
      <vt:lpstr>_P1100.208021</vt:lpstr>
      <vt:lpstr>_P1100.209001</vt:lpstr>
      <vt:lpstr>_P1100.209002</vt:lpstr>
      <vt:lpstr>_P1100.209003</vt:lpstr>
      <vt:lpstr>_P1100.209004</vt:lpstr>
      <vt:lpstr>_P1100.209005</vt:lpstr>
      <vt:lpstr>_P1100.209006</vt:lpstr>
      <vt:lpstr>_P1100.209007</vt:lpstr>
      <vt:lpstr>_P1100.209008</vt:lpstr>
      <vt:lpstr>_P1100.209009</vt:lpstr>
      <vt:lpstr>_P1100.209010</vt:lpstr>
      <vt:lpstr>_P1100.209011</vt:lpstr>
      <vt:lpstr>_P1100.209012</vt:lpstr>
      <vt:lpstr>_P1100.209013</vt:lpstr>
      <vt:lpstr>_P1100.209020</vt:lpstr>
      <vt:lpstr>_P1100.209021</vt:lpstr>
      <vt:lpstr>_P1100.210001</vt:lpstr>
      <vt:lpstr>_P1100.210002</vt:lpstr>
      <vt:lpstr>_P1100.210003</vt:lpstr>
      <vt:lpstr>_P1100.210004</vt:lpstr>
      <vt:lpstr>_P1100.210005</vt:lpstr>
      <vt:lpstr>_P1100.210006</vt:lpstr>
      <vt:lpstr>_P1100.210007</vt:lpstr>
      <vt:lpstr>_P1100.210008</vt:lpstr>
      <vt:lpstr>_P1100.210009</vt:lpstr>
      <vt:lpstr>_P1100.210010</vt:lpstr>
      <vt:lpstr>_P1100.210011</vt:lpstr>
      <vt:lpstr>_P1100.210012</vt:lpstr>
      <vt:lpstr>_P1100.210013</vt:lpstr>
      <vt:lpstr>_P1100.210020</vt:lpstr>
      <vt:lpstr>_P1100.210021</vt:lpstr>
      <vt:lpstr>_P1100.219901</vt:lpstr>
      <vt:lpstr>_P1100.219902</vt:lpstr>
      <vt:lpstr>_P1100.219903</vt:lpstr>
      <vt:lpstr>_P1100.219904</vt:lpstr>
      <vt:lpstr>_P1100.219905</vt:lpstr>
      <vt:lpstr>_P1100.219906</vt:lpstr>
      <vt:lpstr>_P1100.219907</vt:lpstr>
      <vt:lpstr>_P1100.219908</vt:lpstr>
      <vt:lpstr>_P1100.219909</vt:lpstr>
      <vt:lpstr>_P1100.219910</vt:lpstr>
      <vt:lpstr>_P1100.219911</vt:lpstr>
      <vt:lpstr>_P1100.219912</vt:lpstr>
      <vt:lpstr>_P1100.219913</vt:lpstr>
      <vt:lpstr>_P1100.229913</vt:lpstr>
      <vt:lpstr>_P1100.401002</vt:lpstr>
      <vt:lpstr>_P1100.401003</vt:lpstr>
      <vt:lpstr>_P1100.401004</vt:lpstr>
      <vt:lpstr>_P1100.401005</vt:lpstr>
      <vt:lpstr>_P1100.401006</vt:lpstr>
      <vt:lpstr>_P1100.401007</vt:lpstr>
      <vt:lpstr>_P1100.401008</vt:lpstr>
      <vt:lpstr>_P1100.401009</vt:lpstr>
      <vt:lpstr>_P1100.401010</vt:lpstr>
      <vt:lpstr>_P1100.401011</vt:lpstr>
      <vt:lpstr>_P1100.401012</vt:lpstr>
      <vt:lpstr>_P1100.401013</vt:lpstr>
      <vt:lpstr>_P1100.401014</vt:lpstr>
      <vt:lpstr>_P1100.402002</vt:lpstr>
      <vt:lpstr>_P1100.402003</vt:lpstr>
      <vt:lpstr>_P1100.402004</vt:lpstr>
      <vt:lpstr>_P1100.402005</vt:lpstr>
      <vt:lpstr>_P1100.402006</vt:lpstr>
      <vt:lpstr>_P1100.402007</vt:lpstr>
      <vt:lpstr>_P1100.402008</vt:lpstr>
      <vt:lpstr>_P1100.402009</vt:lpstr>
      <vt:lpstr>_P1100.402010</vt:lpstr>
      <vt:lpstr>_P1100.402011</vt:lpstr>
      <vt:lpstr>_P1100.402012</vt:lpstr>
      <vt:lpstr>_P1100.402013</vt:lpstr>
      <vt:lpstr>_P1100.402014</vt:lpstr>
      <vt:lpstr>_P1100.403002</vt:lpstr>
      <vt:lpstr>_P1100.403003</vt:lpstr>
      <vt:lpstr>_P1100.403004</vt:lpstr>
      <vt:lpstr>_P1100.403005</vt:lpstr>
      <vt:lpstr>_P1100.403006</vt:lpstr>
      <vt:lpstr>_P1100.403007</vt:lpstr>
      <vt:lpstr>_P1100.403008</vt:lpstr>
      <vt:lpstr>_P1100.403009</vt:lpstr>
      <vt:lpstr>_P1100.403010</vt:lpstr>
      <vt:lpstr>_P1100.403011</vt:lpstr>
      <vt:lpstr>_P1100.403012</vt:lpstr>
      <vt:lpstr>_P1100.403013</vt:lpstr>
      <vt:lpstr>_P1100.403014</vt:lpstr>
      <vt:lpstr>_P1100.404002</vt:lpstr>
      <vt:lpstr>_P1100.404003</vt:lpstr>
      <vt:lpstr>_P1100.404004</vt:lpstr>
      <vt:lpstr>_P1100.404005</vt:lpstr>
      <vt:lpstr>_P1100.404006</vt:lpstr>
      <vt:lpstr>_P1100.404007</vt:lpstr>
      <vt:lpstr>_P1100.404008</vt:lpstr>
      <vt:lpstr>_P1100.404009</vt:lpstr>
      <vt:lpstr>_P1100.404010</vt:lpstr>
      <vt:lpstr>_P1100.404011</vt:lpstr>
      <vt:lpstr>_P1100.404012</vt:lpstr>
      <vt:lpstr>_P1100.404013</vt:lpstr>
      <vt:lpstr>_P1100.404014</vt:lpstr>
      <vt:lpstr>_P1100.405002</vt:lpstr>
      <vt:lpstr>_P1100.405003</vt:lpstr>
      <vt:lpstr>_P1100.405004</vt:lpstr>
      <vt:lpstr>_P1100.405005</vt:lpstr>
      <vt:lpstr>_P1100.405006</vt:lpstr>
      <vt:lpstr>_P1100.405007</vt:lpstr>
      <vt:lpstr>_P1100.405008</vt:lpstr>
      <vt:lpstr>_P1100.405009</vt:lpstr>
      <vt:lpstr>_P1100.405010</vt:lpstr>
      <vt:lpstr>_P1100.405011</vt:lpstr>
      <vt:lpstr>_P1100.405012</vt:lpstr>
      <vt:lpstr>_P1100.405013</vt:lpstr>
      <vt:lpstr>_P1100.405014</vt:lpstr>
      <vt:lpstr>_P1100.406002</vt:lpstr>
      <vt:lpstr>_P1100.406003</vt:lpstr>
      <vt:lpstr>_P1100.406004</vt:lpstr>
      <vt:lpstr>_P1100.406005</vt:lpstr>
      <vt:lpstr>_P1100.406006</vt:lpstr>
      <vt:lpstr>_P1100.406007</vt:lpstr>
      <vt:lpstr>_P1100.406008</vt:lpstr>
      <vt:lpstr>_P1100.406009</vt:lpstr>
      <vt:lpstr>_P1100.406010</vt:lpstr>
      <vt:lpstr>_P1100.406011</vt:lpstr>
      <vt:lpstr>_P1100.406012</vt:lpstr>
      <vt:lpstr>_P1100.406013</vt:lpstr>
      <vt:lpstr>_P1100.406014</vt:lpstr>
      <vt:lpstr>_P1100.407002</vt:lpstr>
      <vt:lpstr>_P1100.407003</vt:lpstr>
      <vt:lpstr>_P1100.407004</vt:lpstr>
      <vt:lpstr>_P1100.407005</vt:lpstr>
      <vt:lpstr>_P1100.407006</vt:lpstr>
      <vt:lpstr>_P1100.407007</vt:lpstr>
      <vt:lpstr>_P1100.407008</vt:lpstr>
      <vt:lpstr>_P1100.407009</vt:lpstr>
      <vt:lpstr>_P1100.407010</vt:lpstr>
      <vt:lpstr>_P1100.407011</vt:lpstr>
      <vt:lpstr>_P1100.407012</vt:lpstr>
      <vt:lpstr>_P1100.407013</vt:lpstr>
      <vt:lpstr>_P1100.407014</vt:lpstr>
      <vt:lpstr>_P1100.408002</vt:lpstr>
      <vt:lpstr>_P1100.408003</vt:lpstr>
      <vt:lpstr>_P1100.408004</vt:lpstr>
      <vt:lpstr>_P1100.408005</vt:lpstr>
      <vt:lpstr>_P1100.408006</vt:lpstr>
      <vt:lpstr>_P1100.408007</vt:lpstr>
      <vt:lpstr>_P1100.408008</vt:lpstr>
      <vt:lpstr>_P1100.408009</vt:lpstr>
      <vt:lpstr>_P1100.408010</vt:lpstr>
      <vt:lpstr>_P1100.408011</vt:lpstr>
      <vt:lpstr>_P1100.408012</vt:lpstr>
      <vt:lpstr>_P1100.408013</vt:lpstr>
      <vt:lpstr>_P1100.408014</vt:lpstr>
      <vt:lpstr>_P1100.409002</vt:lpstr>
      <vt:lpstr>_P1100.409003</vt:lpstr>
      <vt:lpstr>_P1100.409004</vt:lpstr>
      <vt:lpstr>_P1100.409005</vt:lpstr>
      <vt:lpstr>_P1100.409006</vt:lpstr>
      <vt:lpstr>_P1100.409007</vt:lpstr>
      <vt:lpstr>_P1100.409008</vt:lpstr>
      <vt:lpstr>_P1100.409009</vt:lpstr>
      <vt:lpstr>_P1100.409010</vt:lpstr>
      <vt:lpstr>_P1100.409011</vt:lpstr>
      <vt:lpstr>_P1100.409012</vt:lpstr>
      <vt:lpstr>_P1100.409013</vt:lpstr>
      <vt:lpstr>_P1100.409014</vt:lpstr>
      <vt:lpstr>_P1100.410002</vt:lpstr>
      <vt:lpstr>_P1100.410003</vt:lpstr>
      <vt:lpstr>_P1100.410004</vt:lpstr>
      <vt:lpstr>_P1100.410005</vt:lpstr>
      <vt:lpstr>_P1100.410006</vt:lpstr>
      <vt:lpstr>_P1100.410007</vt:lpstr>
      <vt:lpstr>_P1100.410008</vt:lpstr>
      <vt:lpstr>_P1100.410009</vt:lpstr>
      <vt:lpstr>_P1100.410010</vt:lpstr>
      <vt:lpstr>_P1100.410011</vt:lpstr>
      <vt:lpstr>_P1100.410012</vt:lpstr>
      <vt:lpstr>_P1100.410013</vt:lpstr>
      <vt:lpstr>_P1100.410014</vt:lpstr>
      <vt:lpstr>_P1100.411002</vt:lpstr>
      <vt:lpstr>_P1100.411003</vt:lpstr>
      <vt:lpstr>_P1100.411004</vt:lpstr>
      <vt:lpstr>_P1100.411005</vt:lpstr>
      <vt:lpstr>_P1100.411006</vt:lpstr>
      <vt:lpstr>_P1100.411007</vt:lpstr>
      <vt:lpstr>_P1100.411008</vt:lpstr>
      <vt:lpstr>_P1100.411009</vt:lpstr>
      <vt:lpstr>_P1100.411010</vt:lpstr>
      <vt:lpstr>_P1100.411011</vt:lpstr>
      <vt:lpstr>_P1100.411012</vt:lpstr>
      <vt:lpstr>_P1100.411013</vt:lpstr>
      <vt:lpstr>_P1100.411014</vt:lpstr>
      <vt:lpstr>_P1100.412002</vt:lpstr>
      <vt:lpstr>_P1100.412003</vt:lpstr>
      <vt:lpstr>_P1100.412004</vt:lpstr>
      <vt:lpstr>_P1100.412005</vt:lpstr>
      <vt:lpstr>_P1100.412006</vt:lpstr>
      <vt:lpstr>_P1100.412007</vt:lpstr>
      <vt:lpstr>_P1100.412008</vt:lpstr>
      <vt:lpstr>_P1100.412009</vt:lpstr>
      <vt:lpstr>_P1100.412010</vt:lpstr>
      <vt:lpstr>_P1100.412011</vt:lpstr>
      <vt:lpstr>_P1100.412012</vt:lpstr>
      <vt:lpstr>_P1100.412013</vt:lpstr>
      <vt:lpstr>_P1100.412014</vt:lpstr>
      <vt:lpstr>_P1100.419902</vt:lpstr>
      <vt:lpstr>_P1100.419903</vt:lpstr>
      <vt:lpstr>_P1100.419904</vt:lpstr>
      <vt:lpstr>_P1100.419905</vt:lpstr>
      <vt:lpstr>_P1100.419906</vt:lpstr>
      <vt:lpstr>_P1100.419907</vt:lpstr>
      <vt:lpstr>_P1100.419908</vt:lpstr>
      <vt:lpstr>_P1100.419909</vt:lpstr>
      <vt:lpstr>_P1100.419910</vt:lpstr>
      <vt:lpstr>_P1100.419911</vt:lpstr>
      <vt:lpstr>_P1100.419912</vt:lpstr>
      <vt:lpstr>_P1100.419913</vt:lpstr>
      <vt:lpstr>_P1100.419914</vt:lpstr>
      <vt:lpstr>_P110001101</vt:lpstr>
      <vt:lpstr>_P110001102</vt:lpstr>
      <vt:lpstr>_P110001103</vt:lpstr>
      <vt:lpstr>_P110001104</vt:lpstr>
      <vt:lpstr>_P110001105</vt:lpstr>
      <vt:lpstr>_P110001106</vt:lpstr>
      <vt:lpstr>_P110001107</vt:lpstr>
      <vt:lpstr>_P110001108</vt:lpstr>
      <vt:lpstr>_P110001109</vt:lpstr>
      <vt:lpstr>_P110001110</vt:lpstr>
      <vt:lpstr>_P110001111</vt:lpstr>
      <vt:lpstr>_P110001112</vt:lpstr>
      <vt:lpstr>_P110001113</vt:lpstr>
      <vt:lpstr>_P110001114</vt:lpstr>
      <vt:lpstr>_P110001115</vt:lpstr>
      <vt:lpstr>_P110001201</vt:lpstr>
      <vt:lpstr>_P110001202</vt:lpstr>
      <vt:lpstr>_P110001203</vt:lpstr>
      <vt:lpstr>_P110001204</vt:lpstr>
      <vt:lpstr>_P110001205</vt:lpstr>
      <vt:lpstr>_P110001206</vt:lpstr>
      <vt:lpstr>_P110001207</vt:lpstr>
      <vt:lpstr>_P110001208</vt:lpstr>
      <vt:lpstr>_P110001209</vt:lpstr>
      <vt:lpstr>_P110001210</vt:lpstr>
      <vt:lpstr>_P110001211</vt:lpstr>
      <vt:lpstr>_P110001212</vt:lpstr>
      <vt:lpstr>_P110001213</vt:lpstr>
      <vt:lpstr>_P110001214</vt:lpstr>
      <vt:lpstr>_P110001215</vt:lpstr>
      <vt:lpstr>_P110002101</vt:lpstr>
      <vt:lpstr>_P110002102</vt:lpstr>
      <vt:lpstr>_P110002103</vt:lpstr>
      <vt:lpstr>_P110002104</vt:lpstr>
      <vt:lpstr>_P110002105</vt:lpstr>
      <vt:lpstr>_P110002106</vt:lpstr>
      <vt:lpstr>_P110002107</vt:lpstr>
      <vt:lpstr>_P110002108</vt:lpstr>
      <vt:lpstr>_P110002109</vt:lpstr>
      <vt:lpstr>_P110002110</vt:lpstr>
      <vt:lpstr>_P110002111</vt:lpstr>
      <vt:lpstr>_P110002112</vt:lpstr>
      <vt:lpstr>_P110002113</vt:lpstr>
      <vt:lpstr>_P110002114</vt:lpstr>
      <vt:lpstr>_P11000215</vt:lpstr>
      <vt:lpstr>_P110002201</vt:lpstr>
      <vt:lpstr>_P110002202</vt:lpstr>
      <vt:lpstr>_P110002203</vt:lpstr>
      <vt:lpstr>_P110002204</vt:lpstr>
      <vt:lpstr>_P110002205</vt:lpstr>
      <vt:lpstr>_P110002206</vt:lpstr>
      <vt:lpstr>_P110002207</vt:lpstr>
      <vt:lpstr>_P110002208</vt:lpstr>
      <vt:lpstr>_P110002209</vt:lpstr>
      <vt:lpstr>_P110002210</vt:lpstr>
      <vt:lpstr>_P110002211</vt:lpstr>
      <vt:lpstr>_P110002212</vt:lpstr>
      <vt:lpstr>_P110002213</vt:lpstr>
      <vt:lpstr>_P110002214</vt:lpstr>
      <vt:lpstr>_P110002215</vt:lpstr>
      <vt:lpstr>_P110003101</vt:lpstr>
      <vt:lpstr>_P110003102</vt:lpstr>
      <vt:lpstr>_P110003103</vt:lpstr>
      <vt:lpstr>_P110003104</vt:lpstr>
      <vt:lpstr>_P110003105</vt:lpstr>
      <vt:lpstr>_P110003106</vt:lpstr>
      <vt:lpstr>_P110003107</vt:lpstr>
      <vt:lpstr>_P110003108</vt:lpstr>
      <vt:lpstr>_P110003109</vt:lpstr>
      <vt:lpstr>_P110003110</vt:lpstr>
      <vt:lpstr>_P110003111</vt:lpstr>
      <vt:lpstr>_P110003112</vt:lpstr>
      <vt:lpstr>_P110003113</vt:lpstr>
      <vt:lpstr>_P110003114</vt:lpstr>
      <vt:lpstr>_P110003115</vt:lpstr>
      <vt:lpstr>_P110003201</vt:lpstr>
      <vt:lpstr>_P110003202</vt:lpstr>
      <vt:lpstr>_P110003203</vt:lpstr>
      <vt:lpstr>_P110003204</vt:lpstr>
      <vt:lpstr>_P110003205</vt:lpstr>
      <vt:lpstr>_P110003206</vt:lpstr>
      <vt:lpstr>_P110003207</vt:lpstr>
      <vt:lpstr>_P110003208</vt:lpstr>
      <vt:lpstr>_P110003209</vt:lpstr>
      <vt:lpstr>_P110003210</vt:lpstr>
      <vt:lpstr>_P110003211</vt:lpstr>
      <vt:lpstr>_P110003212</vt:lpstr>
      <vt:lpstr>_P110003213</vt:lpstr>
      <vt:lpstr>_P110003214</vt:lpstr>
      <vt:lpstr>_P110003215</vt:lpstr>
      <vt:lpstr>_P110004101</vt:lpstr>
      <vt:lpstr>_P110004102</vt:lpstr>
      <vt:lpstr>_P110004103</vt:lpstr>
      <vt:lpstr>_P110004104</vt:lpstr>
      <vt:lpstr>_P110004105</vt:lpstr>
      <vt:lpstr>_P110004106</vt:lpstr>
      <vt:lpstr>_P110004107</vt:lpstr>
      <vt:lpstr>_P110004108</vt:lpstr>
      <vt:lpstr>_P110004109</vt:lpstr>
      <vt:lpstr>_P110004110</vt:lpstr>
      <vt:lpstr>_P110004111</vt:lpstr>
      <vt:lpstr>_P110004112</vt:lpstr>
      <vt:lpstr>_P110004113</vt:lpstr>
      <vt:lpstr>_P110004114</vt:lpstr>
      <vt:lpstr>_P110004115</vt:lpstr>
      <vt:lpstr>_P110004201</vt:lpstr>
      <vt:lpstr>_P110004202</vt:lpstr>
      <vt:lpstr>_P110004203</vt:lpstr>
      <vt:lpstr>_P110004204</vt:lpstr>
      <vt:lpstr>_P110004205</vt:lpstr>
      <vt:lpstr>_P110004206</vt:lpstr>
      <vt:lpstr>_P110004207</vt:lpstr>
      <vt:lpstr>_P110004208</vt:lpstr>
      <vt:lpstr>_P110004209</vt:lpstr>
      <vt:lpstr>_P110004210</vt:lpstr>
      <vt:lpstr>_P110004211</vt:lpstr>
      <vt:lpstr>_P110004212</vt:lpstr>
      <vt:lpstr>_P110004213</vt:lpstr>
      <vt:lpstr>_P110004214</vt:lpstr>
      <vt:lpstr>_P110004215</vt:lpstr>
      <vt:lpstr>_P110005101</vt:lpstr>
      <vt:lpstr>_P110005102</vt:lpstr>
      <vt:lpstr>_P110005103</vt:lpstr>
      <vt:lpstr>_P110005104</vt:lpstr>
      <vt:lpstr>_P110005105</vt:lpstr>
      <vt:lpstr>_P110005106</vt:lpstr>
      <vt:lpstr>_P110005107</vt:lpstr>
      <vt:lpstr>_P110005108</vt:lpstr>
      <vt:lpstr>_P110005109</vt:lpstr>
      <vt:lpstr>_P110005110</vt:lpstr>
      <vt:lpstr>_P110005111</vt:lpstr>
      <vt:lpstr>_P110005112</vt:lpstr>
      <vt:lpstr>_P110005113</vt:lpstr>
      <vt:lpstr>_P110005114</vt:lpstr>
      <vt:lpstr>_P110005115</vt:lpstr>
      <vt:lpstr>_P110005201</vt:lpstr>
      <vt:lpstr>_P110005202</vt:lpstr>
      <vt:lpstr>_P110005203</vt:lpstr>
      <vt:lpstr>_P110005204</vt:lpstr>
      <vt:lpstr>_P110005205</vt:lpstr>
      <vt:lpstr>_P110005206</vt:lpstr>
      <vt:lpstr>_P110005207</vt:lpstr>
      <vt:lpstr>_P110005208</vt:lpstr>
      <vt:lpstr>_P110005209</vt:lpstr>
      <vt:lpstr>_P110005210</vt:lpstr>
      <vt:lpstr>_P110005211</vt:lpstr>
      <vt:lpstr>_P110005212</vt:lpstr>
      <vt:lpstr>_P110005213</vt:lpstr>
      <vt:lpstr>_P110005214</vt:lpstr>
      <vt:lpstr>_P110005215</vt:lpstr>
      <vt:lpstr>_P110006101</vt:lpstr>
      <vt:lpstr>_P110006102</vt:lpstr>
      <vt:lpstr>_P110006103</vt:lpstr>
      <vt:lpstr>_P110006104</vt:lpstr>
      <vt:lpstr>_P110006105</vt:lpstr>
      <vt:lpstr>_P110006106</vt:lpstr>
      <vt:lpstr>_P110006107</vt:lpstr>
      <vt:lpstr>_P110006108</vt:lpstr>
      <vt:lpstr>_P110006109</vt:lpstr>
      <vt:lpstr>_P110006110</vt:lpstr>
      <vt:lpstr>_P110006111</vt:lpstr>
      <vt:lpstr>_P110006112</vt:lpstr>
      <vt:lpstr>_P110006113</vt:lpstr>
      <vt:lpstr>_P110006114</vt:lpstr>
      <vt:lpstr>_P110006115</vt:lpstr>
      <vt:lpstr>_P110006201</vt:lpstr>
      <vt:lpstr>_P110006202</vt:lpstr>
      <vt:lpstr>_P110006203</vt:lpstr>
      <vt:lpstr>_P110006204</vt:lpstr>
      <vt:lpstr>_P110006205</vt:lpstr>
      <vt:lpstr>_P110006206</vt:lpstr>
      <vt:lpstr>_P110006207</vt:lpstr>
      <vt:lpstr>_P110006208</vt:lpstr>
      <vt:lpstr>_P110006209</vt:lpstr>
      <vt:lpstr>_P110006210</vt:lpstr>
      <vt:lpstr>_P110006211</vt:lpstr>
      <vt:lpstr>_P110006212</vt:lpstr>
      <vt:lpstr>_P110006213</vt:lpstr>
      <vt:lpstr>_P110006214</vt:lpstr>
      <vt:lpstr>_P110006215</vt:lpstr>
      <vt:lpstr>_P110007101</vt:lpstr>
      <vt:lpstr>_P110007102</vt:lpstr>
      <vt:lpstr>_P110007103</vt:lpstr>
      <vt:lpstr>_P110007104</vt:lpstr>
      <vt:lpstr>_P110007105</vt:lpstr>
      <vt:lpstr>_P110007106</vt:lpstr>
      <vt:lpstr>_P110007107</vt:lpstr>
      <vt:lpstr>_P110007108</vt:lpstr>
      <vt:lpstr>_P110007109</vt:lpstr>
      <vt:lpstr>_P110007110</vt:lpstr>
      <vt:lpstr>_P110007111</vt:lpstr>
      <vt:lpstr>_P110007112</vt:lpstr>
      <vt:lpstr>_P110007113</vt:lpstr>
      <vt:lpstr>_P110007114</vt:lpstr>
      <vt:lpstr>_P110007115</vt:lpstr>
      <vt:lpstr>_P110007201</vt:lpstr>
      <vt:lpstr>_P110007202</vt:lpstr>
      <vt:lpstr>_P110007203</vt:lpstr>
      <vt:lpstr>_P110007204</vt:lpstr>
      <vt:lpstr>_P110007205</vt:lpstr>
      <vt:lpstr>_P110007206</vt:lpstr>
      <vt:lpstr>_P110007207</vt:lpstr>
      <vt:lpstr>_P110007208</vt:lpstr>
      <vt:lpstr>_P110007209</vt:lpstr>
      <vt:lpstr>_P110007210</vt:lpstr>
      <vt:lpstr>_P110007211</vt:lpstr>
      <vt:lpstr>_P110007212</vt:lpstr>
      <vt:lpstr>_P110007213</vt:lpstr>
      <vt:lpstr>_P110007214</vt:lpstr>
      <vt:lpstr>_P110007215</vt:lpstr>
      <vt:lpstr>_P110008101</vt:lpstr>
      <vt:lpstr>_P110008102</vt:lpstr>
      <vt:lpstr>_P110008103</vt:lpstr>
      <vt:lpstr>_P110008104</vt:lpstr>
      <vt:lpstr>_P110008105</vt:lpstr>
      <vt:lpstr>_P110008106</vt:lpstr>
      <vt:lpstr>_P110008107</vt:lpstr>
      <vt:lpstr>_P110008108</vt:lpstr>
      <vt:lpstr>_P110008109</vt:lpstr>
      <vt:lpstr>_P110008110</vt:lpstr>
      <vt:lpstr>_P110008111</vt:lpstr>
      <vt:lpstr>_P110008112</vt:lpstr>
      <vt:lpstr>_P110008113</vt:lpstr>
      <vt:lpstr>_P110008114</vt:lpstr>
      <vt:lpstr>_P110008115</vt:lpstr>
      <vt:lpstr>_P110008201</vt:lpstr>
      <vt:lpstr>_P110008202</vt:lpstr>
      <vt:lpstr>_P110008203</vt:lpstr>
      <vt:lpstr>_P110008204</vt:lpstr>
      <vt:lpstr>_P110008205</vt:lpstr>
      <vt:lpstr>_P110008206</vt:lpstr>
      <vt:lpstr>_P110008207</vt:lpstr>
      <vt:lpstr>_P110008208</vt:lpstr>
      <vt:lpstr>_P110008209</vt:lpstr>
      <vt:lpstr>_P110008210</vt:lpstr>
      <vt:lpstr>_P110008211</vt:lpstr>
      <vt:lpstr>_P110008212</vt:lpstr>
      <vt:lpstr>_P110008213</vt:lpstr>
      <vt:lpstr>_P110008214</vt:lpstr>
      <vt:lpstr>_P110008215</vt:lpstr>
      <vt:lpstr>_P110009101</vt:lpstr>
      <vt:lpstr>_P110009102</vt:lpstr>
      <vt:lpstr>_P110009103</vt:lpstr>
      <vt:lpstr>_P110009104</vt:lpstr>
      <vt:lpstr>_P110009105</vt:lpstr>
      <vt:lpstr>_P110009106</vt:lpstr>
      <vt:lpstr>_P110009107</vt:lpstr>
      <vt:lpstr>_P110009108</vt:lpstr>
      <vt:lpstr>_P110009109</vt:lpstr>
      <vt:lpstr>_P110009110</vt:lpstr>
      <vt:lpstr>_P110009111</vt:lpstr>
      <vt:lpstr>_P110009112</vt:lpstr>
      <vt:lpstr>_P110009113</vt:lpstr>
      <vt:lpstr>_P110009114</vt:lpstr>
      <vt:lpstr>_P110009115</vt:lpstr>
      <vt:lpstr>_P110009201</vt:lpstr>
      <vt:lpstr>_P110009202</vt:lpstr>
      <vt:lpstr>_P110009203</vt:lpstr>
      <vt:lpstr>_P110009204</vt:lpstr>
      <vt:lpstr>_P110009205</vt:lpstr>
      <vt:lpstr>_P110009206</vt:lpstr>
      <vt:lpstr>_P110009207</vt:lpstr>
      <vt:lpstr>_P110009208</vt:lpstr>
      <vt:lpstr>_P110009209</vt:lpstr>
      <vt:lpstr>_P110009210</vt:lpstr>
      <vt:lpstr>_P110009211</vt:lpstr>
      <vt:lpstr>_P110009212</vt:lpstr>
      <vt:lpstr>_P110009213</vt:lpstr>
      <vt:lpstr>_P110009214</vt:lpstr>
      <vt:lpstr>_P110009215</vt:lpstr>
      <vt:lpstr>_P110010101</vt:lpstr>
      <vt:lpstr>_P110010102</vt:lpstr>
      <vt:lpstr>_P110010103</vt:lpstr>
      <vt:lpstr>_P110010104</vt:lpstr>
      <vt:lpstr>_P110010105</vt:lpstr>
      <vt:lpstr>_P110010106</vt:lpstr>
      <vt:lpstr>_P110010107</vt:lpstr>
      <vt:lpstr>_P110010108</vt:lpstr>
      <vt:lpstr>_P110010109</vt:lpstr>
      <vt:lpstr>_P110010110</vt:lpstr>
      <vt:lpstr>_P110010111</vt:lpstr>
      <vt:lpstr>_P110010112</vt:lpstr>
      <vt:lpstr>_P110010113</vt:lpstr>
      <vt:lpstr>_P110010114</vt:lpstr>
      <vt:lpstr>_P110010115</vt:lpstr>
      <vt:lpstr>_P110010201</vt:lpstr>
      <vt:lpstr>_P110010202</vt:lpstr>
      <vt:lpstr>_P110010203</vt:lpstr>
      <vt:lpstr>_P110010204</vt:lpstr>
      <vt:lpstr>_P110010205</vt:lpstr>
      <vt:lpstr>_P110010206</vt:lpstr>
      <vt:lpstr>_P110010207</vt:lpstr>
      <vt:lpstr>_P110010208</vt:lpstr>
      <vt:lpstr>_P110010209</vt:lpstr>
      <vt:lpstr>_P110010210</vt:lpstr>
      <vt:lpstr>_P110010211</vt:lpstr>
      <vt:lpstr>_P110010212</vt:lpstr>
      <vt:lpstr>_P110010213</vt:lpstr>
      <vt:lpstr>_P110010214</vt:lpstr>
      <vt:lpstr>_P110010215</vt:lpstr>
      <vt:lpstr>_P110011101</vt:lpstr>
      <vt:lpstr>_P110011102</vt:lpstr>
      <vt:lpstr>_P110011103</vt:lpstr>
      <vt:lpstr>_P110011104</vt:lpstr>
      <vt:lpstr>_P110011105</vt:lpstr>
      <vt:lpstr>_P110011106</vt:lpstr>
      <vt:lpstr>_P110011107</vt:lpstr>
      <vt:lpstr>_P110011108</vt:lpstr>
      <vt:lpstr>_P110011109</vt:lpstr>
      <vt:lpstr>_P110011110</vt:lpstr>
      <vt:lpstr>_P110011111</vt:lpstr>
      <vt:lpstr>_P110011112</vt:lpstr>
      <vt:lpstr>_P110011113</vt:lpstr>
      <vt:lpstr>_P110011114</vt:lpstr>
      <vt:lpstr>_P110011115</vt:lpstr>
      <vt:lpstr>_P110011201</vt:lpstr>
      <vt:lpstr>_P110011202</vt:lpstr>
      <vt:lpstr>_P110011203</vt:lpstr>
      <vt:lpstr>_P110011204</vt:lpstr>
      <vt:lpstr>_P110011205</vt:lpstr>
      <vt:lpstr>_P110011206</vt:lpstr>
      <vt:lpstr>_P110011207</vt:lpstr>
      <vt:lpstr>_P110011208</vt:lpstr>
      <vt:lpstr>_P110011209</vt:lpstr>
      <vt:lpstr>_P110011210</vt:lpstr>
      <vt:lpstr>_P110011211</vt:lpstr>
      <vt:lpstr>_P110011212</vt:lpstr>
      <vt:lpstr>_P110011213</vt:lpstr>
      <vt:lpstr>_P110011214</vt:lpstr>
      <vt:lpstr>_P110011215</vt:lpstr>
      <vt:lpstr>_P110012101</vt:lpstr>
      <vt:lpstr>_P110012102</vt:lpstr>
      <vt:lpstr>_P110012103</vt:lpstr>
      <vt:lpstr>_P110012104</vt:lpstr>
      <vt:lpstr>_P110012105</vt:lpstr>
      <vt:lpstr>_P110012106</vt:lpstr>
      <vt:lpstr>_P110012107</vt:lpstr>
      <vt:lpstr>_P110012108</vt:lpstr>
      <vt:lpstr>_P110012109</vt:lpstr>
      <vt:lpstr>_P110012110</vt:lpstr>
      <vt:lpstr>_P110012111</vt:lpstr>
      <vt:lpstr>_P110012112</vt:lpstr>
      <vt:lpstr>_P110012113</vt:lpstr>
      <vt:lpstr>_P110012114</vt:lpstr>
      <vt:lpstr>_P110012115</vt:lpstr>
      <vt:lpstr>_P110012201</vt:lpstr>
      <vt:lpstr>_P110012202</vt:lpstr>
      <vt:lpstr>_P110012203</vt:lpstr>
      <vt:lpstr>_P110012204</vt:lpstr>
      <vt:lpstr>_P110012205</vt:lpstr>
      <vt:lpstr>_P110012206</vt:lpstr>
      <vt:lpstr>_P110012207</vt:lpstr>
      <vt:lpstr>_P110012208</vt:lpstr>
      <vt:lpstr>_P110012209</vt:lpstr>
      <vt:lpstr>_P110012210</vt:lpstr>
      <vt:lpstr>_P110012211</vt:lpstr>
      <vt:lpstr>_P110012212</vt:lpstr>
      <vt:lpstr>_P110012213</vt:lpstr>
      <vt:lpstr>_P110012214</vt:lpstr>
      <vt:lpstr>_P110012215</vt:lpstr>
      <vt:lpstr>_P1100199101</vt:lpstr>
      <vt:lpstr>_P1100199102</vt:lpstr>
      <vt:lpstr>_P1100199103</vt:lpstr>
      <vt:lpstr>_P1100199104</vt:lpstr>
      <vt:lpstr>_P1100199105</vt:lpstr>
      <vt:lpstr>_P1100199106</vt:lpstr>
      <vt:lpstr>_P1100199107</vt:lpstr>
      <vt:lpstr>_P1100199108</vt:lpstr>
      <vt:lpstr>_P1100199109</vt:lpstr>
      <vt:lpstr>_P1100199110</vt:lpstr>
      <vt:lpstr>_P1100199111</vt:lpstr>
      <vt:lpstr>_P1100199112</vt:lpstr>
      <vt:lpstr>_P1100199113</vt:lpstr>
      <vt:lpstr>_P1100199114</vt:lpstr>
      <vt:lpstr>_P1100199115</vt:lpstr>
      <vt:lpstr>_P1100199201</vt:lpstr>
      <vt:lpstr>_P1100199202</vt:lpstr>
      <vt:lpstr>_P1100199203</vt:lpstr>
      <vt:lpstr>_P1100199204</vt:lpstr>
      <vt:lpstr>_P1100199205</vt:lpstr>
      <vt:lpstr>_P1100199206</vt:lpstr>
      <vt:lpstr>_P1100199207</vt:lpstr>
      <vt:lpstr>_P1100199208</vt:lpstr>
      <vt:lpstr>_P1100199209</vt:lpstr>
      <vt:lpstr>_P1100199210</vt:lpstr>
      <vt:lpstr>_P1100199211</vt:lpstr>
      <vt:lpstr>_P1100199212</vt:lpstr>
      <vt:lpstr>_P1100199213</vt:lpstr>
      <vt:lpstr>_P1100199214</vt:lpstr>
      <vt:lpstr>_P1100199215</vt:lpstr>
      <vt:lpstr>_P1100199301</vt:lpstr>
      <vt:lpstr>_P1100199302</vt:lpstr>
      <vt:lpstr>_P1100199303</vt:lpstr>
      <vt:lpstr>_P1100199304</vt:lpstr>
      <vt:lpstr>_P1100199305</vt:lpstr>
      <vt:lpstr>_P1100199306</vt:lpstr>
      <vt:lpstr>_P1100199307</vt:lpstr>
      <vt:lpstr>_P1100199308</vt:lpstr>
      <vt:lpstr>_P1100199309</vt:lpstr>
      <vt:lpstr>_P1100199310</vt:lpstr>
      <vt:lpstr>_P1100199311</vt:lpstr>
      <vt:lpstr>_P1100199312</vt:lpstr>
      <vt:lpstr>_P1100199313</vt:lpstr>
      <vt:lpstr>_P1100199314</vt:lpstr>
      <vt:lpstr>_P1100199315</vt:lpstr>
      <vt:lpstr>_P110021101</vt:lpstr>
      <vt:lpstr>_P110021102</vt:lpstr>
      <vt:lpstr>_P110021103</vt:lpstr>
      <vt:lpstr>_P110021104</vt:lpstr>
      <vt:lpstr>_P110021105</vt:lpstr>
      <vt:lpstr>_P110021106</vt:lpstr>
      <vt:lpstr>_P110021107</vt:lpstr>
      <vt:lpstr>_P110021108</vt:lpstr>
      <vt:lpstr>_P110021109</vt:lpstr>
      <vt:lpstr>_P110021110</vt:lpstr>
      <vt:lpstr>_P110021111</vt:lpstr>
      <vt:lpstr>_P110021112</vt:lpstr>
      <vt:lpstr>_P110021113</vt:lpstr>
      <vt:lpstr>_P110021114</vt:lpstr>
      <vt:lpstr>_P110021115</vt:lpstr>
      <vt:lpstr>_P110021201</vt:lpstr>
      <vt:lpstr>_P110021202</vt:lpstr>
      <vt:lpstr>_P110021203</vt:lpstr>
      <vt:lpstr>_P110021204</vt:lpstr>
      <vt:lpstr>_P110021205</vt:lpstr>
      <vt:lpstr>_P110021206</vt:lpstr>
      <vt:lpstr>_P110021207</vt:lpstr>
      <vt:lpstr>_P110021208</vt:lpstr>
      <vt:lpstr>_P110021209</vt:lpstr>
      <vt:lpstr>_P110021210</vt:lpstr>
      <vt:lpstr>_P110021211</vt:lpstr>
      <vt:lpstr>_P110021212</vt:lpstr>
      <vt:lpstr>_P110021213</vt:lpstr>
      <vt:lpstr>_P110021214</vt:lpstr>
      <vt:lpstr>_P110021215</vt:lpstr>
      <vt:lpstr>_P110022101</vt:lpstr>
      <vt:lpstr>_P110022102</vt:lpstr>
      <vt:lpstr>_P110022103</vt:lpstr>
      <vt:lpstr>_P110022104</vt:lpstr>
      <vt:lpstr>_P110022105</vt:lpstr>
      <vt:lpstr>_P110022106</vt:lpstr>
      <vt:lpstr>_P110022107</vt:lpstr>
      <vt:lpstr>_P110022108</vt:lpstr>
      <vt:lpstr>_P110022109</vt:lpstr>
      <vt:lpstr>_P110022110</vt:lpstr>
      <vt:lpstr>_P110022111</vt:lpstr>
      <vt:lpstr>_P110022112</vt:lpstr>
      <vt:lpstr>_P110022113</vt:lpstr>
      <vt:lpstr>_P110022114</vt:lpstr>
      <vt:lpstr>_P110022115</vt:lpstr>
      <vt:lpstr>_P110022201</vt:lpstr>
      <vt:lpstr>_P110022202</vt:lpstr>
      <vt:lpstr>_P110022203</vt:lpstr>
      <vt:lpstr>_P110022204</vt:lpstr>
      <vt:lpstr>_P110022205</vt:lpstr>
      <vt:lpstr>_P110022206</vt:lpstr>
      <vt:lpstr>_P110022207</vt:lpstr>
      <vt:lpstr>_P110022208</vt:lpstr>
      <vt:lpstr>_P110022209</vt:lpstr>
      <vt:lpstr>_P110022210</vt:lpstr>
      <vt:lpstr>_P110022211</vt:lpstr>
      <vt:lpstr>_P110022212</vt:lpstr>
      <vt:lpstr>_P110022213</vt:lpstr>
      <vt:lpstr>_P110022214</vt:lpstr>
      <vt:lpstr>_P110022215</vt:lpstr>
      <vt:lpstr>_P110023101</vt:lpstr>
      <vt:lpstr>_P110023102</vt:lpstr>
      <vt:lpstr>_P110023103</vt:lpstr>
      <vt:lpstr>_P110023104</vt:lpstr>
      <vt:lpstr>_P110023105</vt:lpstr>
      <vt:lpstr>_P110023106</vt:lpstr>
      <vt:lpstr>_P110023107</vt:lpstr>
      <vt:lpstr>_P110023108</vt:lpstr>
      <vt:lpstr>_P110023109</vt:lpstr>
      <vt:lpstr>_P110023110</vt:lpstr>
      <vt:lpstr>_P110023111</vt:lpstr>
      <vt:lpstr>_P110023112</vt:lpstr>
      <vt:lpstr>_P110023113</vt:lpstr>
      <vt:lpstr>_P110023114</vt:lpstr>
      <vt:lpstr>_P110023115</vt:lpstr>
      <vt:lpstr>_P110023201</vt:lpstr>
      <vt:lpstr>_P110023202</vt:lpstr>
      <vt:lpstr>_P110023203</vt:lpstr>
      <vt:lpstr>_P110023204</vt:lpstr>
      <vt:lpstr>_P110023205</vt:lpstr>
      <vt:lpstr>_P110023206</vt:lpstr>
      <vt:lpstr>_P110023207</vt:lpstr>
      <vt:lpstr>_P110023208</vt:lpstr>
      <vt:lpstr>_P110023209</vt:lpstr>
      <vt:lpstr>_P110023210</vt:lpstr>
      <vt:lpstr>_P110023211</vt:lpstr>
      <vt:lpstr>_P110023212</vt:lpstr>
      <vt:lpstr>_P110023213</vt:lpstr>
      <vt:lpstr>_P110023214</vt:lpstr>
      <vt:lpstr>_P110023215</vt:lpstr>
      <vt:lpstr>_P110024101</vt:lpstr>
      <vt:lpstr>_P110024102</vt:lpstr>
      <vt:lpstr>_P110024103</vt:lpstr>
      <vt:lpstr>_P110024104</vt:lpstr>
      <vt:lpstr>_P110024105</vt:lpstr>
      <vt:lpstr>_P110024106</vt:lpstr>
      <vt:lpstr>_P110024107</vt:lpstr>
      <vt:lpstr>_P110024108</vt:lpstr>
      <vt:lpstr>_P110024109</vt:lpstr>
      <vt:lpstr>_P110024110</vt:lpstr>
      <vt:lpstr>_P110024111</vt:lpstr>
      <vt:lpstr>_P110024112</vt:lpstr>
      <vt:lpstr>_P110024113</vt:lpstr>
      <vt:lpstr>_P110024114</vt:lpstr>
      <vt:lpstr>_P110024115</vt:lpstr>
      <vt:lpstr>_P110024201</vt:lpstr>
      <vt:lpstr>_P110024202</vt:lpstr>
      <vt:lpstr>_P110024203</vt:lpstr>
      <vt:lpstr>_P110024204</vt:lpstr>
      <vt:lpstr>_P110024205</vt:lpstr>
      <vt:lpstr>_P110024206</vt:lpstr>
      <vt:lpstr>_P110024207</vt:lpstr>
      <vt:lpstr>_P110024208</vt:lpstr>
      <vt:lpstr>_P110024209</vt:lpstr>
      <vt:lpstr>_P110024210</vt:lpstr>
      <vt:lpstr>_P110024211</vt:lpstr>
      <vt:lpstr>_P110024212</vt:lpstr>
      <vt:lpstr>_P110024213</vt:lpstr>
      <vt:lpstr>_P110024214</vt:lpstr>
      <vt:lpstr>_P110024215</vt:lpstr>
      <vt:lpstr>_P110025101</vt:lpstr>
      <vt:lpstr>_P110025102</vt:lpstr>
      <vt:lpstr>_P110025103</vt:lpstr>
      <vt:lpstr>_P110025104</vt:lpstr>
      <vt:lpstr>_P110025105</vt:lpstr>
      <vt:lpstr>_P110025106</vt:lpstr>
      <vt:lpstr>_P110025107</vt:lpstr>
      <vt:lpstr>_P110025108</vt:lpstr>
      <vt:lpstr>_P110025109</vt:lpstr>
      <vt:lpstr>_P110025110</vt:lpstr>
      <vt:lpstr>_P110025111</vt:lpstr>
      <vt:lpstr>_P110025112</vt:lpstr>
      <vt:lpstr>_P110025113</vt:lpstr>
      <vt:lpstr>_P110025114</vt:lpstr>
      <vt:lpstr>_P110025115</vt:lpstr>
      <vt:lpstr>_P110025201</vt:lpstr>
      <vt:lpstr>_P110025202</vt:lpstr>
      <vt:lpstr>_P110025203</vt:lpstr>
      <vt:lpstr>_P110025204</vt:lpstr>
      <vt:lpstr>_P110025205</vt:lpstr>
      <vt:lpstr>_P110025206</vt:lpstr>
      <vt:lpstr>_P110025207</vt:lpstr>
      <vt:lpstr>_P110025208</vt:lpstr>
      <vt:lpstr>_P110025209</vt:lpstr>
      <vt:lpstr>_P110025210</vt:lpstr>
      <vt:lpstr>_P110025211</vt:lpstr>
      <vt:lpstr>_P110025212</vt:lpstr>
      <vt:lpstr>_P110025213</vt:lpstr>
      <vt:lpstr>_P110025214</vt:lpstr>
      <vt:lpstr>_P110025215</vt:lpstr>
      <vt:lpstr>_P110026101</vt:lpstr>
      <vt:lpstr>_P110026102</vt:lpstr>
      <vt:lpstr>_P110026103</vt:lpstr>
      <vt:lpstr>_P110026104</vt:lpstr>
      <vt:lpstr>_P110026105</vt:lpstr>
      <vt:lpstr>_P110026106</vt:lpstr>
      <vt:lpstr>_P110026107</vt:lpstr>
      <vt:lpstr>_P110026108</vt:lpstr>
      <vt:lpstr>_P110026109</vt:lpstr>
      <vt:lpstr>_P110026110</vt:lpstr>
      <vt:lpstr>_P110026111</vt:lpstr>
      <vt:lpstr>_P110026112</vt:lpstr>
      <vt:lpstr>_P110026113</vt:lpstr>
      <vt:lpstr>_P110026114</vt:lpstr>
      <vt:lpstr>_P110026115</vt:lpstr>
      <vt:lpstr>_P110026201</vt:lpstr>
      <vt:lpstr>_P110026202</vt:lpstr>
      <vt:lpstr>_P110026203</vt:lpstr>
      <vt:lpstr>_P110026204</vt:lpstr>
      <vt:lpstr>_P110026205</vt:lpstr>
      <vt:lpstr>_P110026206</vt:lpstr>
      <vt:lpstr>_P110026207</vt:lpstr>
      <vt:lpstr>_P110026208</vt:lpstr>
      <vt:lpstr>_P110026209</vt:lpstr>
      <vt:lpstr>_P110026210</vt:lpstr>
      <vt:lpstr>_P110026211</vt:lpstr>
      <vt:lpstr>_P110026212</vt:lpstr>
      <vt:lpstr>_P110026213</vt:lpstr>
      <vt:lpstr>_P110026214</vt:lpstr>
      <vt:lpstr>_P110026215</vt:lpstr>
      <vt:lpstr>_P110027101</vt:lpstr>
      <vt:lpstr>_P110027102</vt:lpstr>
      <vt:lpstr>_P110027103</vt:lpstr>
      <vt:lpstr>_P110027104</vt:lpstr>
      <vt:lpstr>_P110027105</vt:lpstr>
      <vt:lpstr>_P110027106</vt:lpstr>
      <vt:lpstr>_P110027107</vt:lpstr>
      <vt:lpstr>_P110027108</vt:lpstr>
      <vt:lpstr>_P110027109</vt:lpstr>
      <vt:lpstr>_P110027110</vt:lpstr>
      <vt:lpstr>_P110027111</vt:lpstr>
      <vt:lpstr>_P110027112</vt:lpstr>
      <vt:lpstr>_P110027113</vt:lpstr>
      <vt:lpstr>_P110027114</vt:lpstr>
      <vt:lpstr>_P110027115</vt:lpstr>
      <vt:lpstr>_P110027201</vt:lpstr>
      <vt:lpstr>_P110027202</vt:lpstr>
      <vt:lpstr>_P110027203</vt:lpstr>
      <vt:lpstr>_P110027204</vt:lpstr>
      <vt:lpstr>_P110027205</vt:lpstr>
      <vt:lpstr>_P110027206</vt:lpstr>
      <vt:lpstr>_P110027207</vt:lpstr>
      <vt:lpstr>_P110027208</vt:lpstr>
      <vt:lpstr>_P110027209</vt:lpstr>
      <vt:lpstr>_P110027210</vt:lpstr>
      <vt:lpstr>_P110027211</vt:lpstr>
      <vt:lpstr>_P110027212</vt:lpstr>
      <vt:lpstr>_P110027213</vt:lpstr>
      <vt:lpstr>_P110027214</vt:lpstr>
      <vt:lpstr>_P110027215</vt:lpstr>
      <vt:lpstr>_P110028101</vt:lpstr>
      <vt:lpstr>_P110028102</vt:lpstr>
      <vt:lpstr>_P110028103</vt:lpstr>
      <vt:lpstr>_P110028104</vt:lpstr>
      <vt:lpstr>_P110028105</vt:lpstr>
      <vt:lpstr>_P110028106</vt:lpstr>
      <vt:lpstr>_P110028107</vt:lpstr>
      <vt:lpstr>_P110028108</vt:lpstr>
      <vt:lpstr>_P110028109</vt:lpstr>
      <vt:lpstr>_P110028110</vt:lpstr>
      <vt:lpstr>_P110028111</vt:lpstr>
      <vt:lpstr>_P110028112</vt:lpstr>
      <vt:lpstr>_P110028113</vt:lpstr>
      <vt:lpstr>_P110028114</vt:lpstr>
      <vt:lpstr>_P110028115</vt:lpstr>
      <vt:lpstr>_P110028201</vt:lpstr>
      <vt:lpstr>_P110028202</vt:lpstr>
      <vt:lpstr>_P110028203</vt:lpstr>
      <vt:lpstr>_P110028204</vt:lpstr>
      <vt:lpstr>_P110028205</vt:lpstr>
      <vt:lpstr>_P110028206</vt:lpstr>
      <vt:lpstr>_P110028207</vt:lpstr>
      <vt:lpstr>_P110028208</vt:lpstr>
      <vt:lpstr>_P110028209</vt:lpstr>
      <vt:lpstr>_P110028210</vt:lpstr>
      <vt:lpstr>_P110028211</vt:lpstr>
      <vt:lpstr>_P110028212</vt:lpstr>
      <vt:lpstr>_P110028213</vt:lpstr>
      <vt:lpstr>_P110028214</vt:lpstr>
      <vt:lpstr>_P110028215</vt:lpstr>
      <vt:lpstr>_P110029101</vt:lpstr>
      <vt:lpstr>_P110029102</vt:lpstr>
      <vt:lpstr>_P110029103</vt:lpstr>
      <vt:lpstr>_P110029104</vt:lpstr>
      <vt:lpstr>_P110029105</vt:lpstr>
      <vt:lpstr>_P110029106</vt:lpstr>
      <vt:lpstr>_P110029107</vt:lpstr>
      <vt:lpstr>_P110029108</vt:lpstr>
      <vt:lpstr>_P110029109</vt:lpstr>
      <vt:lpstr>_P110029110</vt:lpstr>
      <vt:lpstr>_P110029111</vt:lpstr>
      <vt:lpstr>_P110029112</vt:lpstr>
      <vt:lpstr>_P110029113</vt:lpstr>
      <vt:lpstr>_P110029114</vt:lpstr>
      <vt:lpstr>_P110029115</vt:lpstr>
      <vt:lpstr>_P110029201</vt:lpstr>
      <vt:lpstr>_P110029202</vt:lpstr>
      <vt:lpstr>_P110029203</vt:lpstr>
      <vt:lpstr>_P110029204</vt:lpstr>
      <vt:lpstr>_P110029205</vt:lpstr>
      <vt:lpstr>_P110029206</vt:lpstr>
      <vt:lpstr>_P110029207</vt:lpstr>
      <vt:lpstr>_P110029208</vt:lpstr>
      <vt:lpstr>_P110029209</vt:lpstr>
      <vt:lpstr>_P110029210</vt:lpstr>
      <vt:lpstr>_P110029211</vt:lpstr>
      <vt:lpstr>_P110029212</vt:lpstr>
      <vt:lpstr>_P110029213</vt:lpstr>
      <vt:lpstr>_P110029214</vt:lpstr>
      <vt:lpstr>_P110029215</vt:lpstr>
      <vt:lpstr>_P110030101</vt:lpstr>
      <vt:lpstr>_P110030102</vt:lpstr>
      <vt:lpstr>_P110030103</vt:lpstr>
      <vt:lpstr>_P110030104</vt:lpstr>
      <vt:lpstr>_P110030105</vt:lpstr>
      <vt:lpstr>_P110030106</vt:lpstr>
      <vt:lpstr>_P110030107</vt:lpstr>
      <vt:lpstr>_P110030108</vt:lpstr>
      <vt:lpstr>_P110030109</vt:lpstr>
      <vt:lpstr>_P110030110</vt:lpstr>
      <vt:lpstr>_P110030111</vt:lpstr>
      <vt:lpstr>_P110030112</vt:lpstr>
      <vt:lpstr>_P110030113</vt:lpstr>
      <vt:lpstr>_P110030114</vt:lpstr>
      <vt:lpstr>_P110030115</vt:lpstr>
      <vt:lpstr>_P110030201</vt:lpstr>
      <vt:lpstr>_P110030202</vt:lpstr>
      <vt:lpstr>_P110030203</vt:lpstr>
      <vt:lpstr>_P110030204</vt:lpstr>
      <vt:lpstr>_P110030205</vt:lpstr>
      <vt:lpstr>_P110030206</vt:lpstr>
      <vt:lpstr>_P110030207</vt:lpstr>
      <vt:lpstr>_P110030208</vt:lpstr>
      <vt:lpstr>_P110030209</vt:lpstr>
      <vt:lpstr>_P110030210</vt:lpstr>
      <vt:lpstr>_P110030211</vt:lpstr>
      <vt:lpstr>_P110030212</vt:lpstr>
      <vt:lpstr>_P110030213</vt:lpstr>
      <vt:lpstr>_P110030214</vt:lpstr>
      <vt:lpstr>_P110030215</vt:lpstr>
      <vt:lpstr>_P110031101</vt:lpstr>
      <vt:lpstr>_P110031102</vt:lpstr>
      <vt:lpstr>_P110031103</vt:lpstr>
      <vt:lpstr>_P110031104</vt:lpstr>
      <vt:lpstr>_P110031105</vt:lpstr>
      <vt:lpstr>_P110031106</vt:lpstr>
      <vt:lpstr>_P110031107</vt:lpstr>
      <vt:lpstr>_P110031108</vt:lpstr>
      <vt:lpstr>_P110031109</vt:lpstr>
      <vt:lpstr>_P110031110</vt:lpstr>
      <vt:lpstr>_P110031111</vt:lpstr>
      <vt:lpstr>_P110031112</vt:lpstr>
      <vt:lpstr>_P110031113</vt:lpstr>
      <vt:lpstr>_P110031114</vt:lpstr>
      <vt:lpstr>_P110031115</vt:lpstr>
      <vt:lpstr>_P110031201</vt:lpstr>
      <vt:lpstr>_P110031202</vt:lpstr>
      <vt:lpstr>_P110031203</vt:lpstr>
      <vt:lpstr>_P110031204</vt:lpstr>
      <vt:lpstr>_P110031205</vt:lpstr>
      <vt:lpstr>_P110031206</vt:lpstr>
      <vt:lpstr>_P110031207</vt:lpstr>
      <vt:lpstr>_P110031208</vt:lpstr>
      <vt:lpstr>_P110031209</vt:lpstr>
      <vt:lpstr>_P110031210</vt:lpstr>
      <vt:lpstr>_P110031211</vt:lpstr>
      <vt:lpstr>_P110031212</vt:lpstr>
      <vt:lpstr>_P110031213</vt:lpstr>
      <vt:lpstr>_P110031214</vt:lpstr>
      <vt:lpstr>_P110031215</vt:lpstr>
      <vt:lpstr>_P110032101</vt:lpstr>
      <vt:lpstr>_P110032102</vt:lpstr>
      <vt:lpstr>_P110032103</vt:lpstr>
      <vt:lpstr>_P110032104</vt:lpstr>
      <vt:lpstr>_P110032105</vt:lpstr>
      <vt:lpstr>_P110032106</vt:lpstr>
      <vt:lpstr>_P110032107</vt:lpstr>
      <vt:lpstr>_P110032108</vt:lpstr>
      <vt:lpstr>_P110032109</vt:lpstr>
      <vt:lpstr>_P110032110</vt:lpstr>
      <vt:lpstr>_P110032111</vt:lpstr>
      <vt:lpstr>_P110032112</vt:lpstr>
      <vt:lpstr>_P110032113</vt:lpstr>
      <vt:lpstr>_P110032114</vt:lpstr>
      <vt:lpstr>_P110032115</vt:lpstr>
      <vt:lpstr>_P110032201</vt:lpstr>
      <vt:lpstr>_P110032202</vt:lpstr>
      <vt:lpstr>_P110032203</vt:lpstr>
      <vt:lpstr>_P110032204</vt:lpstr>
      <vt:lpstr>_P110032205</vt:lpstr>
      <vt:lpstr>_P110032206</vt:lpstr>
      <vt:lpstr>_P110032207</vt:lpstr>
      <vt:lpstr>_P110032208</vt:lpstr>
      <vt:lpstr>_P110032209</vt:lpstr>
      <vt:lpstr>_P110032210</vt:lpstr>
      <vt:lpstr>_P110032211</vt:lpstr>
      <vt:lpstr>_P110032212</vt:lpstr>
      <vt:lpstr>_P110032213</vt:lpstr>
      <vt:lpstr>_P110032214</vt:lpstr>
      <vt:lpstr>_P110032215</vt:lpstr>
      <vt:lpstr>_P1100399101</vt:lpstr>
      <vt:lpstr>_P1100399102</vt:lpstr>
      <vt:lpstr>_P1100399103</vt:lpstr>
      <vt:lpstr>_P1100399104</vt:lpstr>
      <vt:lpstr>_P1100399105</vt:lpstr>
      <vt:lpstr>_P1100399106</vt:lpstr>
      <vt:lpstr>_P1100399107</vt:lpstr>
      <vt:lpstr>_P1100399108</vt:lpstr>
      <vt:lpstr>_P1100399109</vt:lpstr>
      <vt:lpstr>_P1100399110</vt:lpstr>
      <vt:lpstr>_P1100399111</vt:lpstr>
      <vt:lpstr>_P1100399112</vt:lpstr>
      <vt:lpstr>_P1100399113</vt:lpstr>
      <vt:lpstr>_P1100399114</vt:lpstr>
      <vt:lpstr>_P1100399115</vt:lpstr>
      <vt:lpstr>_P1100399201</vt:lpstr>
      <vt:lpstr>_P1100399202</vt:lpstr>
      <vt:lpstr>_P1100399203</vt:lpstr>
      <vt:lpstr>_P1100399204</vt:lpstr>
      <vt:lpstr>_P1100399205</vt:lpstr>
      <vt:lpstr>_P1100399206</vt:lpstr>
      <vt:lpstr>_P1100399207</vt:lpstr>
      <vt:lpstr>_P1100399208</vt:lpstr>
      <vt:lpstr>_P1100399209</vt:lpstr>
      <vt:lpstr>_P1100399210</vt:lpstr>
      <vt:lpstr>_P1100399211</vt:lpstr>
      <vt:lpstr>_P1100399212</vt:lpstr>
      <vt:lpstr>_P1100399213</vt:lpstr>
      <vt:lpstr>_P1100399214</vt:lpstr>
      <vt:lpstr>_P1100399215</vt:lpstr>
      <vt:lpstr>_P1100399301</vt:lpstr>
      <vt:lpstr>_P1100399302</vt:lpstr>
      <vt:lpstr>_P1100399303</vt:lpstr>
      <vt:lpstr>_P1100399304</vt:lpstr>
      <vt:lpstr>_P1100399305</vt:lpstr>
      <vt:lpstr>_P1100399306</vt:lpstr>
      <vt:lpstr>_P1100399307</vt:lpstr>
      <vt:lpstr>_P1100399308</vt:lpstr>
      <vt:lpstr>_P1100399309</vt:lpstr>
      <vt:lpstr>_P1100399310</vt:lpstr>
      <vt:lpstr>_P1100399311</vt:lpstr>
      <vt:lpstr>_P1100399312</vt:lpstr>
      <vt:lpstr>_P1100399313</vt:lpstr>
      <vt:lpstr>_P1100399314</vt:lpstr>
      <vt:lpstr>_P1100399315</vt:lpstr>
      <vt:lpstr>_P110041101</vt:lpstr>
      <vt:lpstr>_P110041102</vt:lpstr>
      <vt:lpstr>_P110041103</vt:lpstr>
      <vt:lpstr>_P110041104</vt:lpstr>
      <vt:lpstr>_P110041105</vt:lpstr>
      <vt:lpstr>_P110041106</vt:lpstr>
      <vt:lpstr>_P110041107</vt:lpstr>
      <vt:lpstr>_P110041108</vt:lpstr>
      <vt:lpstr>_P110041109</vt:lpstr>
      <vt:lpstr>_P110041110</vt:lpstr>
      <vt:lpstr>_P110041111</vt:lpstr>
      <vt:lpstr>_P110041112</vt:lpstr>
      <vt:lpstr>_P110041113</vt:lpstr>
      <vt:lpstr>_P110041114</vt:lpstr>
      <vt:lpstr>_P110041115</vt:lpstr>
      <vt:lpstr>_P110042101</vt:lpstr>
      <vt:lpstr>_P110042102</vt:lpstr>
      <vt:lpstr>_P110042103</vt:lpstr>
      <vt:lpstr>_P110042104</vt:lpstr>
      <vt:lpstr>_P110042105</vt:lpstr>
      <vt:lpstr>_P110042106</vt:lpstr>
      <vt:lpstr>_P110042107</vt:lpstr>
      <vt:lpstr>_P110042108</vt:lpstr>
      <vt:lpstr>_P110042109</vt:lpstr>
      <vt:lpstr>_P110042110</vt:lpstr>
      <vt:lpstr>_P110042111</vt:lpstr>
      <vt:lpstr>_P110042112</vt:lpstr>
      <vt:lpstr>_P110042113</vt:lpstr>
      <vt:lpstr>_P110042114</vt:lpstr>
      <vt:lpstr>_P110042115</vt:lpstr>
      <vt:lpstr>_P110043101</vt:lpstr>
      <vt:lpstr>_P110043102</vt:lpstr>
      <vt:lpstr>_P110043103</vt:lpstr>
      <vt:lpstr>_P110043104</vt:lpstr>
      <vt:lpstr>_P110043105</vt:lpstr>
      <vt:lpstr>_P110043106</vt:lpstr>
      <vt:lpstr>_P110043107</vt:lpstr>
      <vt:lpstr>_P110043108</vt:lpstr>
      <vt:lpstr>_P110043109</vt:lpstr>
      <vt:lpstr>_P110043110</vt:lpstr>
      <vt:lpstr>_P110043111</vt:lpstr>
      <vt:lpstr>_P110043112</vt:lpstr>
      <vt:lpstr>_P110043113</vt:lpstr>
      <vt:lpstr>_P110043114</vt:lpstr>
      <vt:lpstr>_P110043115</vt:lpstr>
      <vt:lpstr>_P110044101</vt:lpstr>
      <vt:lpstr>_P110044102</vt:lpstr>
      <vt:lpstr>_P110044103</vt:lpstr>
      <vt:lpstr>_P110044104</vt:lpstr>
      <vt:lpstr>_P110044105</vt:lpstr>
      <vt:lpstr>_P110044106</vt:lpstr>
      <vt:lpstr>_P110044107</vt:lpstr>
      <vt:lpstr>_P110044108</vt:lpstr>
      <vt:lpstr>_P110044109</vt:lpstr>
      <vt:lpstr>_P110044110</vt:lpstr>
      <vt:lpstr>_P110044111</vt:lpstr>
      <vt:lpstr>_P110044112</vt:lpstr>
      <vt:lpstr>_P110044113</vt:lpstr>
      <vt:lpstr>_P110044114</vt:lpstr>
      <vt:lpstr>_P110044115</vt:lpstr>
      <vt:lpstr>_P110045101</vt:lpstr>
      <vt:lpstr>_P110045102</vt:lpstr>
      <vt:lpstr>_P110045103</vt:lpstr>
      <vt:lpstr>_P110045104</vt:lpstr>
      <vt:lpstr>_P110045105</vt:lpstr>
      <vt:lpstr>_P110045106</vt:lpstr>
      <vt:lpstr>_P110045107</vt:lpstr>
      <vt:lpstr>_P110045108</vt:lpstr>
      <vt:lpstr>_P110045109</vt:lpstr>
      <vt:lpstr>_P110045110</vt:lpstr>
      <vt:lpstr>_P110045111</vt:lpstr>
      <vt:lpstr>_P110045112</vt:lpstr>
      <vt:lpstr>_P110045113</vt:lpstr>
      <vt:lpstr>_P110045114</vt:lpstr>
      <vt:lpstr>_P110045115</vt:lpstr>
      <vt:lpstr>_P110046101</vt:lpstr>
      <vt:lpstr>_P110046102</vt:lpstr>
      <vt:lpstr>_P110046103</vt:lpstr>
      <vt:lpstr>_P110046104</vt:lpstr>
      <vt:lpstr>_P110046105</vt:lpstr>
      <vt:lpstr>_P110046106</vt:lpstr>
      <vt:lpstr>_P110046107</vt:lpstr>
      <vt:lpstr>_P110046108</vt:lpstr>
      <vt:lpstr>_P110046109</vt:lpstr>
      <vt:lpstr>_P110046110</vt:lpstr>
      <vt:lpstr>_P110046111</vt:lpstr>
      <vt:lpstr>_P110046112</vt:lpstr>
      <vt:lpstr>_P110046113</vt:lpstr>
      <vt:lpstr>_P110046114</vt:lpstr>
      <vt:lpstr>_P110046115</vt:lpstr>
      <vt:lpstr>_P110047101</vt:lpstr>
      <vt:lpstr>_P110047102</vt:lpstr>
      <vt:lpstr>_P110047103</vt:lpstr>
      <vt:lpstr>_P110047104</vt:lpstr>
      <vt:lpstr>_P110047105</vt:lpstr>
      <vt:lpstr>_P110047106</vt:lpstr>
      <vt:lpstr>_P110047107</vt:lpstr>
      <vt:lpstr>_P110047108</vt:lpstr>
      <vt:lpstr>_P110047109</vt:lpstr>
      <vt:lpstr>_P110047110</vt:lpstr>
      <vt:lpstr>_P110047111</vt:lpstr>
      <vt:lpstr>_P110047112</vt:lpstr>
      <vt:lpstr>_P110047113</vt:lpstr>
      <vt:lpstr>_P110047114</vt:lpstr>
      <vt:lpstr>_P110047115</vt:lpstr>
      <vt:lpstr>_P110048101</vt:lpstr>
      <vt:lpstr>_P110048102</vt:lpstr>
      <vt:lpstr>_P110048103</vt:lpstr>
      <vt:lpstr>_P110048104</vt:lpstr>
      <vt:lpstr>_P110048105</vt:lpstr>
      <vt:lpstr>_P110048106</vt:lpstr>
      <vt:lpstr>_P110048107</vt:lpstr>
      <vt:lpstr>_P110048108</vt:lpstr>
      <vt:lpstr>_P110048109</vt:lpstr>
      <vt:lpstr>_P110048110</vt:lpstr>
      <vt:lpstr>_P110048111</vt:lpstr>
      <vt:lpstr>_P110048112</vt:lpstr>
      <vt:lpstr>_P110048113</vt:lpstr>
      <vt:lpstr>_P110048114</vt:lpstr>
      <vt:lpstr>_P110048115</vt:lpstr>
      <vt:lpstr>_P110049101</vt:lpstr>
      <vt:lpstr>_P110049102</vt:lpstr>
      <vt:lpstr>_P110049103</vt:lpstr>
      <vt:lpstr>_P110049104</vt:lpstr>
      <vt:lpstr>_P110049105</vt:lpstr>
      <vt:lpstr>_P110049106</vt:lpstr>
      <vt:lpstr>_P110049107</vt:lpstr>
      <vt:lpstr>_P110049108</vt:lpstr>
      <vt:lpstr>_P110049109</vt:lpstr>
      <vt:lpstr>_P110049110</vt:lpstr>
      <vt:lpstr>_P110049111</vt:lpstr>
      <vt:lpstr>_P110049112</vt:lpstr>
      <vt:lpstr>_P110049113</vt:lpstr>
      <vt:lpstr>_P110049114</vt:lpstr>
      <vt:lpstr>_P110049115</vt:lpstr>
      <vt:lpstr>_P110050101</vt:lpstr>
      <vt:lpstr>_P110050102</vt:lpstr>
      <vt:lpstr>_P110050103</vt:lpstr>
      <vt:lpstr>_P110050104</vt:lpstr>
      <vt:lpstr>_P110050105</vt:lpstr>
      <vt:lpstr>_P110050106</vt:lpstr>
      <vt:lpstr>_P110050107</vt:lpstr>
      <vt:lpstr>_P110050108</vt:lpstr>
      <vt:lpstr>_P110050109</vt:lpstr>
      <vt:lpstr>_P110050110</vt:lpstr>
      <vt:lpstr>_P110050111</vt:lpstr>
      <vt:lpstr>_P110050112</vt:lpstr>
      <vt:lpstr>_P110050113</vt:lpstr>
      <vt:lpstr>_P110050114</vt:lpstr>
      <vt:lpstr>_P110050115</vt:lpstr>
      <vt:lpstr>_P110051101</vt:lpstr>
      <vt:lpstr>_P110051102</vt:lpstr>
      <vt:lpstr>_P110051103</vt:lpstr>
      <vt:lpstr>_P110051104</vt:lpstr>
      <vt:lpstr>_P110051105</vt:lpstr>
      <vt:lpstr>_P110051106</vt:lpstr>
      <vt:lpstr>_P110051107</vt:lpstr>
      <vt:lpstr>_P110051108</vt:lpstr>
      <vt:lpstr>_P110051109</vt:lpstr>
      <vt:lpstr>_P110051110</vt:lpstr>
      <vt:lpstr>_P110051111</vt:lpstr>
      <vt:lpstr>_P110051112</vt:lpstr>
      <vt:lpstr>_P110051113</vt:lpstr>
      <vt:lpstr>_P110051114</vt:lpstr>
      <vt:lpstr>_P110051115</vt:lpstr>
      <vt:lpstr>_P110052101</vt:lpstr>
      <vt:lpstr>_P110052102</vt:lpstr>
      <vt:lpstr>_P110052103</vt:lpstr>
      <vt:lpstr>_P110052104</vt:lpstr>
      <vt:lpstr>_P110052105</vt:lpstr>
      <vt:lpstr>_P110052106</vt:lpstr>
      <vt:lpstr>_P110052107</vt:lpstr>
      <vt:lpstr>_P110052108</vt:lpstr>
      <vt:lpstr>_P110052109</vt:lpstr>
      <vt:lpstr>_P110052110</vt:lpstr>
      <vt:lpstr>_P110052111</vt:lpstr>
      <vt:lpstr>_P110052112</vt:lpstr>
      <vt:lpstr>_P110052113</vt:lpstr>
      <vt:lpstr>_P110052114</vt:lpstr>
      <vt:lpstr>_P110052115</vt:lpstr>
      <vt:lpstr>_P1100599101</vt:lpstr>
      <vt:lpstr>_P1100599102</vt:lpstr>
      <vt:lpstr>_P1100599103</vt:lpstr>
      <vt:lpstr>_P1100599104</vt:lpstr>
      <vt:lpstr>_P1100599105</vt:lpstr>
      <vt:lpstr>_P1100599106</vt:lpstr>
      <vt:lpstr>_P1100599107</vt:lpstr>
      <vt:lpstr>_P1100599108</vt:lpstr>
      <vt:lpstr>_P1100599109</vt:lpstr>
      <vt:lpstr>_P1100599110</vt:lpstr>
      <vt:lpstr>_P1100599111</vt:lpstr>
      <vt:lpstr>_P1100599112</vt:lpstr>
      <vt:lpstr>_P1100599113</vt:lpstr>
      <vt:lpstr>_P1100599114</vt:lpstr>
      <vt:lpstr>_P1100599115</vt:lpstr>
      <vt:lpstr>_P118001001</vt:lpstr>
      <vt:lpstr>_P118001002</vt:lpstr>
      <vt:lpstr>_P118002001</vt:lpstr>
      <vt:lpstr>_P118002002</vt:lpstr>
      <vt:lpstr>_P118003001</vt:lpstr>
      <vt:lpstr>_P118003002</vt:lpstr>
      <vt:lpstr>_P118004001</vt:lpstr>
      <vt:lpstr>_P118004002</vt:lpstr>
      <vt:lpstr>_P118005001</vt:lpstr>
      <vt:lpstr>_P118005002</vt:lpstr>
      <vt:lpstr>_P118006001</vt:lpstr>
      <vt:lpstr>_P118006002</vt:lpstr>
      <vt:lpstr>_P118007001</vt:lpstr>
      <vt:lpstr>_P118007002</vt:lpstr>
      <vt:lpstr>_P118008001</vt:lpstr>
      <vt:lpstr>_P118008002</vt:lpstr>
      <vt:lpstr>_P118009001</vt:lpstr>
      <vt:lpstr>_P118009002</vt:lpstr>
      <vt:lpstr>_P118010001</vt:lpstr>
      <vt:lpstr>_P118010002</vt:lpstr>
      <vt:lpstr>_P118011001</vt:lpstr>
      <vt:lpstr>_P118011002</vt:lpstr>
      <vt:lpstr>_P118012001</vt:lpstr>
      <vt:lpstr>_P118012002</vt:lpstr>
      <vt:lpstr>_P118013001</vt:lpstr>
      <vt:lpstr>_P118013002</vt:lpstr>
      <vt:lpstr>_P118014001</vt:lpstr>
      <vt:lpstr>_P118014002</vt:lpstr>
      <vt:lpstr>_P118015001</vt:lpstr>
      <vt:lpstr>_P118015002</vt:lpstr>
      <vt:lpstr>_P118016001</vt:lpstr>
      <vt:lpstr>_P118016002</vt:lpstr>
      <vt:lpstr>_P118017001</vt:lpstr>
      <vt:lpstr>_P118017002</vt:lpstr>
      <vt:lpstr>_P118018001</vt:lpstr>
      <vt:lpstr>_P118018002</vt:lpstr>
      <vt:lpstr>_P118019001</vt:lpstr>
      <vt:lpstr>_P118019002</vt:lpstr>
      <vt:lpstr>_P118020001</vt:lpstr>
      <vt:lpstr>_P118020002</vt:lpstr>
      <vt:lpstr>_P118021001</vt:lpstr>
      <vt:lpstr>_P118021002</vt:lpstr>
      <vt:lpstr>_P118022001</vt:lpstr>
      <vt:lpstr>_P118022002</vt:lpstr>
      <vt:lpstr>_P118023001</vt:lpstr>
      <vt:lpstr>_P118023002</vt:lpstr>
      <vt:lpstr>_P118024001</vt:lpstr>
      <vt:lpstr>_P118024002</vt:lpstr>
      <vt:lpstr>_P118025001</vt:lpstr>
      <vt:lpstr>_P118025002</vt:lpstr>
      <vt:lpstr>_P118026001</vt:lpstr>
      <vt:lpstr>_P118026002</vt:lpstr>
      <vt:lpstr>_P118027001</vt:lpstr>
      <vt:lpstr>_P118027002</vt:lpstr>
      <vt:lpstr>_P118028001</vt:lpstr>
      <vt:lpstr>_P118028002</vt:lpstr>
      <vt:lpstr>_P118029001</vt:lpstr>
      <vt:lpstr>_P118029002</vt:lpstr>
      <vt:lpstr>_P118029902</vt:lpstr>
      <vt:lpstr>_P119001002</vt:lpstr>
      <vt:lpstr>_P119001003</vt:lpstr>
      <vt:lpstr>_P119001004</vt:lpstr>
      <vt:lpstr>_P119001005</vt:lpstr>
      <vt:lpstr>_P119001006</vt:lpstr>
      <vt:lpstr>_P119002002</vt:lpstr>
      <vt:lpstr>_P119002003</vt:lpstr>
      <vt:lpstr>_P119002004</vt:lpstr>
      <vt:lpstr>_P119002005</vt:lpstr>
      <vt:lpstr>_P119002006</vt:lpstr>
      <vt:lpstr>_P119003002</vt:lpstr>
      <vt:lpstr>_P119003003</vt:lpstr>
      <vt:lpstr>_P119003004</vt:lpstr>
      <vt:lpstr>_P119003005</vt:lpstr>
      <vt:lpstr>_P119003006</vt:lpstr>
      <vt:lpstr>_P119004002</vt:lpstr>
      <vt:lpstr>_P119004003</vt:lpstr>
      <vt:lpstr>_P119004004</vt:lpstr>
      <vt:lpstr>_P119004005</vt:lpstr>
      <vt:lpstr>_P119004006</vt:lpstr>
      <vt:lpstr>_P119005002</vt:lpstr>
      <vt:lpstr>_P119005003</vt:lpstr>
      <vt:lpstr>_P119005004</vt:lpstr>
      <vt:lpstr>_P119005005</vt:lpstr>
      <vt:lpstr>_P119005006</vt:lpstr>
      <vt:lpstr>_P119006001</vt:lpstr>
      <vt:lpstr>_P119006002</vt:lpstr>
      <vt:lpstr>_P119006003</vt:lpstr>
      <vt:lpstr>_P119006004</vt:lpstr>
      <vt:lpstr>_P119006005</vt:lpstr>
      <vt:lpstr>_P119006006</vt:lpstr>
      <vt:lpstr>_P119007001</vt:lpstr>
      <vt:lpstr>_P119007002</vt:lpstr>
      <vt:lpstr>_P119007003</vt:lpstr>
      <vt:lpstr>_P119007004</vt:lpstr>
      <vt:lpstr>_P119007005</vt:lpstr>
      <vt:lpstr>_P119007006</vt:lpstr>
      <vt:lpstr>_P119008001</vt:lpstr>
      <vt:lpstr>_P119008002</vt:lpstr>
      <vt:lpstr>_P119008003</vt:lpstr>
      <vt:lpstr>_P119008004</vt:lpstr>
      <vt:lpstr>_P119008005</vt:lpstr>
      <vt:lpstr>_P119008006</vt:lpstr>
      <vt:lpstr>_P119009001</vt:lpstr>
      <vt:lpstr>_P119009002</vt:lpstr>
      <vt:lpstr>_P119009003</vt:lpstr>
      <vt:lpstr>_P119009004</vt:lpstr>
      <vt:lpstr>_P119009005</vt:lpstr>
      <vt:lpstr>_P119009006</vt:lpstr>
      <vt:lpstr>_P119010001</vt:lpstr>
      <vt:lpstr>_P119010002</vt:lpstr>
      <vt:lpstr>_P119010003</vt:lpstr>
      <vt:lpstr>_P119010004</vt:lpstr>
      <vt:lpstr>_P119010005</vt:lpstr>
      <vt:lpstr>_P119010006</vt:lpstr>
      <vt:lpstr>_P119019902</vt:lpstr>
      <vt:lpstr>_P119019903</vt:lpstr>
      <vt:lpstr>_P119019904</vt:lpstr>
      <vt:lpstr>_P119019905</vt:lpstr>
      <vt:lpstr>_P119019906</vt:lpstr>
      <vt:lpstr>_P120001002</vt:lpstr>
      <vt:lpstr>_P120001003</vt:lpstr>
      <vt:lpstr>_P120001004</vt:lpstr>
      <vt:lpstr>_P120001007</vt:lpstr>
      <vt:lpstr>_P120001008</vt:lpstr>
      <vt:lpstr>_P120001009</vt:lpstr>
      <vt:lpstr>_P120001010</vt:lpstr>
      <vt:lpstr>_P120001011</vt:lpstr>
      <vt:lpstr>_P120002002</vt:lpstr>
      <vt:lpstr>_P120002003</vt:lpstr>
      <vt:lpstr>_P120002004</vt:lpstr>
      <vt:lpstr>_P120002007</vt:lpstr>
      <vt:lpstr>_P120002008</vt:lpstr>
      <vt:lpstr>_P120002009</vt:lpstr>
      <vt:lpstr>_P120002010</vt:lpstr>
      <vt:lpstr>_P120002011</vt:lpstr>
      <vt:lpstr>_P120003002</vt:lpstr>
      <vt:lpstr>_P120003003</vt:lpstr>
      <vt:lpstr>_P120003004</vt:lpstr>
      <vt:lpstr>_P120003007</vt:lpstr>
      <vt:lpstr>_P120003008</vt:lpstr>
      <vt:lpstr>_P120003009</vt:lpstr>
      <vt:lpstr>_P120003010</vt:lpstr>
      <vt:lpstr>_P120003011</vt:lpstr>
      <vt:lpstr>_P120004002</vt:lpstr>
      <vt:lpstr>_P120004003</vt:lpstr>
      <vt:lpstr>_P120004004</vt:lpstr>
      <vt:lpstr>_P120004007</vt:lpstr>
      <vt:lpstr>_P120004008</vt:lpstr>
      <vt:lpstr>_P120004009</vt:lpstr>
      <vt:lpstr>_P120004010</vt:lpstr>
      <vt:lpstr>_P120004011</vt:lpstr>
      <vt:lpstr>_P120005002</vt:lpstr>
      <vt:lpstr>_P120005003</vt:lpstr>
      <vt:lpstr>_P120005004</vt:lpstr>
      <vt:lpstr>_P120005007</vt:lpstr>
      <vt:lpstr>_P120005008</vt:lpstr>
      <vt:lpstr>_P120005009</vt:lpstr>
      <vt:lpstr>_P120005010</vt:lpstr>
      <vt:lpstr>_P120005011</vt:lpstr>
      <vt:lpstr>_P120006002</vt:lpstr>
      <vt:lpstr>_P120006003</vt:lpstr>
      <vt:lpstr>_P120006004</vt:lpstr>
      <vt:lpstr>_P120006007</vt:lpstr>
      <vt:lpstr>_P120006008</vt:lpstr>
      <vt:lpstr>_P120006009</vt:lpstr>
      <vt:lpstr>_P120006010</vt:lpstr>
      <vt:lpstr>_P120006011</vt:lpstr>
      <vt:lpstr>_P120007002</vt:lpstr>
      <vt:lpstr>_P120007003</vt:lpstr>
      <vt:lpstr>_P120007004</vt:lpstr>
      <vt:lpstr>_P120007007</vt:lpstr>
      <vt:lpstr>_P120007008</vt:lpstr>
      <vt:lpstr>_P120007009</vt:lpstr>
      <vt:lpstr>_P120007010</vt:lpstr>
      <vt:lpstr>_P120007011</vt:lpstr>
      <vt:lpstr>_P120008002</vt:lpstr>
      <vt:lpstr>_P120008003</vt:lpstr>
      <vt:lpstr>_P120008004</vt:lpstr>
      <vt:lpstr>_P120008007</vt:lpstr>
      <vt:lpstr>_P120008008</vt:lpstr>
      <vt:lpstr>_P120008009</vt:lpstr>
      <vt:lpstr>_P120008010</vt:lpstr>
      <vt:lpstr>_P120008011</vt:lpstr>
      <vt:lpstr>_P120009002</vt:lpstr>
      <vt:lpstr>_P120009003</vt:lpstr>
      <vt:lpstr>_P120009004</vt:lpstr>
      <vt:lpstr>_P120009007</vt:lpstr>
      <vt:lpstr>_P120009008</vt:lpstr>
      <vt:lpstr>_P120009009</vt:lpstr>
      <vt:lpstr>_P120009010</vt:lpstr>
      <vt:lpstr>_P120009011</vt:lpstr>
      <vt:lpstr>_P120010002</vt:lpstr>
      <vt:lpstr>_P120010003</vt:lpstr>
      <vt:lpstr>_P120010004</vt:lpstr>
      <vt:lpstr>_P120010007</vt:lpstr>
      <vt:lpstr>_P120010008</vt:lpstr>
      <vt:lpstr>_P120010009</vt:lpstr>
      <vt:lpstr>_P120010010</vt:lpstr>
      <vt:lpstr>_P120010011</vt:lpstr>
      <vt:lpstr>_P120019902</vt:lpstr>
      <vt:lpstr>_P120019903</vt:lpstr>
      <vt:lpstr>_P120019904</vt:lpstr>
      <vt:lpstr>_P120019907</vt:lpstr>
      <vt:lpstr>_P120019908</vt:lpstr>
      <vt:lpstr>_P120019909</vt:lpstr>
      <vt:lpstr>_P120019910</vt:lpstr>
      <vt:lpstr>_P120019911</vt:lpstr>
      <vt:lpstr>_P1210.101001</vt:lpstr>
      <vt:lpstr>_P1210.101002</vt:lpstr>
      <vt:lpstr>_P1210.101003</vt:lpstr>
      <vt:lpstr>_P1210.101004</vt:lpstr>
      <vt:lpstr>_P1210.101005</vt:lpstr>
      <vt:lpstr>_P1210.101006</vt:lpstr>
      <vt:lpstr>_P1210.101007</vt:lpstr>
      <vt:lpstr>_P1210.101008</vt:lpstr>
      <vt:lpstr>_P1210.102001</vt:lpstr>
      <vt:lpstr>_P1210.102002</vt:lpstr>
      <vt:lpstr>_P1210.102003</vt:lpstr>
      <vt:lpstr>_P1210.102004</vt:lpstr>
      <vt:lpstr>_P1210.102005</vt:lpstr>
      <vt:lpstr>_P1210.102006</vt:lpstr>
      <vt:lpstr>_P1210.102007</vt:lpstr>
      <vt:lpstr>_P1210.102008</vt:lpstr>
      <vt:lpstr>_P1210.103001</vt:lpstr>
      <vt:lpstr>_P1210.103002</vt:lpstr>
      <vt:lpstr>_P1210.103003</vt:lpstr>
      <vt:lpstr>_P1210.103004</vt:lpstr>
      <vt:lpstr>_P1210.103005</vt:lpstr>
      <vt:lpstr>_P1210.103006</vt:lpstr>
      <vt:lpstr>_P1210.103007</vt:lpstr>
      <vt:lpstr>_P1210.103008</vt:lpstr>
      <vt:lpstr>_P1210.104001</vt:lpstr>
      <vt:lpstr>_P1210.104002</vt:lpstr>
      <vt:lpstr>_P1210.104003</vt:lpstr>
      <vt:lpstr>_P1210.104004</vt:lpstr>
      <vt:lpstr>_P1210.104005</vt:lpstr>
      <vt:lpstr>_P1210.104006</vt:lpstr>
      <vt:lpstr>_P1210.104007</vt:lpstr>
      <vt:lpstr>_P1210.104008</vt:lpstr>
      <vt:lpstr>_P1210.105001</vt:lpstr>
      <vt:lpstr>_P1210.105002</vt:lpstr>
      <vt:lpstr>_P1210.105003</vt:lpstr>
      <vt:lpstr>_P1210.105004</vt:lpstr>
      <vt:lpstr>_P1210.105005</vt:lpstr>
      <vt:lpstr>_P1210.105006</vt:lpstr>
      <vt:lpstr>_P1210.105007</vt:lpstr>
      <vt:lpstr>_P1210.105008</vt:lpstr>
      <vt:lpstr>_P1210.109901</vt:lpstr>
      <vt:lpstr>_P1210.109902</vt:lpstr>
      <vt:lpstr>_P1210.109903</vt:lpstr>
      <vt:lpstr>_P1210.109904</vt:lpstr>
      <vt:lpstr>_P1210.109905</vt:lpstr>
      <vt:lpstr>_P1210.109906</vt:lpstr>
      <vt:lpstr>_P1210.109907</vt:lpstr>
      <vt:lpstr>_P1210.109908</vt:lpstr>
      <vt:lpstr>_P1210.201002</vt:lpstr>
      <vt:lpstr>_P1210.201003</vt:lpstr>
      <vt:lpstr>_P1210.201004</vt:lpstr>
      <vt:lpstr>_P1210.202002</vt:lpstr>
      <vt:lpstr>_P1210.202003</vt:lpstr>
      <vt:lpstr>_P1210.202004</vt:lpstr>
      <vt:lpstr>_P1210.203002</vt:lpstr>
      <vt:lpstr>_P1210.203003</vt:lpstr>
      <vt:lpstr>_P1210.203004</vt:lpstr>
      <vt:lpstr>_P1210.204002</vt:lpstr>
      <vt:lpstr>_P1210.204003</vt:lpstr>
      <vt:lpstr>_P1210.204004</vt:lpstr>
      <vt:lpstr>_P1210.205002</vt:lpstr>
      <vt:lpstr>_P1210.205003</vt:lpstr>
      <vt:lpstr>_P1210.205004</vt:lpstr>
      <vt:lpstr>_P1210.206002</vt:lpstr>
      <vt:lpstr>_P1210.206003</vt:lpstr>
      <vt:lpstr>_P1210.206004</vt:lpstr>
      <vt:lpstr>_P1210.207002</vt:lpstr>
      <vt:lpstr>_P1210.207003</vt:lpstr>
      <vt:lpstr>_P1210.207004</vt:lpstr>
      <vt:lpstr>_P1210.208002</vt:lpstr>
      <vt:lpstr>_P1210.208003</vt:lpstr>
      <vt:lpstr>_P1210.208004</vt:lpstr>
      <vt:lpstr>_P1210.209002</vt:lpstr>
      <vt:lpstr>_P1210.209003</vt:lpstr>
      <vt:lpstr>_P1210.209004</vt:lpstr>
      <vt:lpstr>_P1210.209502</vt:lpstr>
      <vt:lpstr>_P1210.209503</vt:lpstr>
      <vt:lpstr>_P1210.209504</vt:lpstr>
      <vt:lpstr>_P1210.209902</vt:lpstr>
      <vt:lpstr>_P1210.209903</vt:lpstr>
      <vt:lpstr>_P1210.209904</vt:lpstr>
      <vt:lpstr>_P1210.210002</vt:lpstr>
      <vt:lpstr>_P1210.210003</vt:lpstr>
      <vt:lpstr>_P1210.210004</vt:lpstr>
      <vt:lpstr>_P1210.211002</vt:lpstr>
      <vt:lpstr>_P1210.211003</vt:lpstr>
      <vt:lpstr>_P1210.211004</vt:lpstr>
      <vt:lpstr>_P1210.212002</vt:lpstr>
      <vt:lpstr>_P1210.212003</vt:lpstr>
      <vt:lpstr>_P1210.212004</vt:lpstr>
      <vt:lpstr>_P1210.213002</vt:lpstr>
      <vt:lpstr>_P1210.213003</vt:lpstr>
      <vt:lpstr>_P1210.213004</vt:lpstr>
      <vt:lpstr>_P1210.214002</vt:lpstr>
      <vt:lpstr>_P1210.214003</vt:lpstr>
      <vt:lpstr>_P1210.214004</vt:lpstr>
      <vt:lpstr>_P1210.215002</vt:lpstr>
      <vt:lpstr>_P1210.215003</vt:lpstr>
      <vt:lpstr>_P1210.215004</vt:lpstr>
      <vt:lpstr>_P1210.216002</vt:lpstr>
      <vt:lpstr>_P1210.216003</vt:lpstr>
      <vt:lpstr>_P1210.216004</vt:lpstr>
      <vt:lpstr>_P1210.216502</vt:lpstr>
      <vt:lpstr>_P1210.216503</vt:lpstr>
      <vt:lpstr>_P1210.216504</vt:lpstr>
      <vt:lpstr>_P1210.219902</vt:lpstr>
      <vt:lpstr>_P1210.219903</vt:lpstr>
      <vt:lpstr>_P1210.219904</vt:lpstr>
      <vt:lpstr>_P1210.220002</vt:lpstr>
      <vt:lpstr>_P1210.220003</vt:lpstr>
      <vt:lpstr>_P1210.221002</vt:lpstr>
      <vt:lpstr>_P1210.221003</vt:lpstr>
      <vt:lpstr>_P1210.222002</vt:lpstr>
      <vt:lpstr>_P1210.222003</vt:lpstr>
      <vt:lpstr>_P1210.223002</vt:lpstr>
      <vt:lpstr>_P1210.223003</vt:lpstr>
      <vt:lpstr>_P1210.224002</vt:lpstr>
      <vt:lpstr>_P1210.224003</vt:lpstr>
      <vt:lpstr>_P1210.225002</vt:lpstr>
      <vt:lpstr>_P1210.225003</vt:lpstr>
      <vt:lpstr>_P1210.226002</vt:lpstr>
      <vt:lpstr>_P1210.226003</vt:lpstr>
      <vt:lpstr>_P1210.227002</vt:lpstr>
      <vt:lpstr>_P1210.227003</vt:lpstr>
      <vt:lpstr>_P1210.228502</vt:lpstr>
      <vt:lpstr>_P1210.228503</vt:lpstr>
      <vt:lpstr>_P1210.229902</vt:lpstr>
      <vt:lpstr>_P1210.229903</vt:lpstr>
      <vt:lpstr>_P1210.230002</vt:lpstr>
      <vt:lpstr>_P1210.230003</vt:lpstr>
      <vt:lpstr>_P1210.231002</vt:lpstr>
      <vt:lpstr>_P1210.231003</vt:lpstr>
      <vt:lpstr>_P1210.232002</vt:lpstr>
      <vt:lpstr>_P1210.232003</vt:lpstr>
      <vt:lpstr>_P1210.233002</vt:lpstr>
      <vt:lpstr>_P1210.233003</vt:lpstr>
      <vt:lpstr>_P1210.234002</vt:lpstr>
      <vt:lpstr>_P1210.234003</vt:lpstr>
      <vt:lpstr>_P1210.235002</vt:lpstr>
      <vt:lpstr>_P1210.235003</vt:lpstr>
      <vt:lpstr>_P1210.236002</vt:lpstr>
      <vt:lpstr>_P1210.236003</vt:lpstr>
      <vt:lpstr>_P1210.237502</vt:lpstr>
      <vt:lpstr>_P1210.237503</vt:lpstr>
      <vt:lpstr>_P1210.239902</vt:lpstr>
      <vt:lpstr>_P1210.239903</vt:lpstr>
      <vt:lpstr>_P121001002</vt:lpstr>
      <vt:lpstr>_P121001003</vt:lpstr>
      <vt:lpstr>_P121001004</vt:lpstr>
      <vt:lpstr>_P121001006</vt:lpstr>
      <vt:lpstr>_P121001008</vt:lpstr>
      <vt:lpstr>_P121002002</vt:lpstr>
      <vt:lpstr>_P121002003</vt:lpstr>
      <vt:lpstr>_P121002004</vt:lpstr>
      <vt:lpstr>_P121002006</vt:lpstr>
      <vt:lpstr>_P121003002</vt:lpstr>
      <vt:lpstr>_P121003003</vt:lpstr>
      <vt:lpstr>_P121003004</vt:lpstr>
      <vt:lpstr>_P121003006</vt:lpstr>
      <vt:lpstr>_P121003008</vt:lpstr>
      <vt:lpstr>_P121004002</vt:lpstr>
      <vt:lpstr>_P121004003</vt:lpstr>
      <vt:lpstr>_P121004004</vt:lpstr>
      <vt:lpstr>_P121004006</vt:lpstr>
      <vt:lpstr>_P121004008</vt:lpstr>
      <vt:lpstr>_P121009902</vt:lpstr>
      <vt:lpstr>_P121009903</vt:lpstr>
      <vt:lpstr>_P121009904</vt:lpstr>
      <vt:lpstr>_P121009906</vt:lpstr>
      <vt:lpstr>_P121009908</vt:lpstr>
      <vt:lpstr>_P121010002</vt:lpstr>
      <vt:lpstr>_P121010003</vt:lpstr>
      <vt:lpstr>_P121010004</vt:lpstr>
      <vt:lpstr>_P121010006</vt:lpstr>
      <vt:lpstr>_P121010008</vt:lpstr>
      <vt:lpstr>_P121011002</vt:lpstr>
      <vt:lpstr>_P121011003</vt:lpstr>
      <vt:lpstr>_P121011004</vt:lpstr>
      <vt:lpstr>_P121011006</vt:lpstr>
      <vt:lpstr>_P121011008</vt:lpstr>
      <vt:lpstr>_P121012002</vt:lpstr>
      <vt:lpstr>_P121012003</vt:lpstr>
      <vt:lpstr>_P121012004</vt:lpstr>
      <vt:lpstr>_P121012006</vt:lpstr>
      <vt:lpstr>_P121012008</vt:lpstr>
      <vt:lpstr>_P121013002</vt:lpstr>
      <vt:lpstr>_P121013003</vt:lpstr>
      <vt:lpstr>_P121013004</vt:lpstr>
      <vt:lpstr>_P121013006</vt:lpstr>
      <vt:lpstr>_P121013008</vt:lpstr>
      <vt:lpstr>_P121014002</vt:lpstr>
      <vt:lpstr>_P121014003</vt:lpstr>
      <vt:lpstr>_P121014004</vt:lpstr>
      <vt:lpstr>_P121014006</vt:lpstr>
      <vt:lpstr>_P121014008</vt:lpstr>
      <vt:lpstr>_P121015002</vt:lpstr>
      <vt:lpstr>_P121015003</vt:lpstr>
      <vt:lpstr>_P121015004</vt:lpstr>
      <vt:lpstr>_P121015006</vt:lpstr>
      <vt:lpstr>_P121015008</vt:lpstr>
      <vt:lpstr>_P121016002</vt:lpstr>
      <vt:lpstr>_P121016003</vt:lpstr>
      <vt:lpstr>_P121016004</vt:lpstr>
      <vt:lpstr>_P121016006</vt:lpstr>
      <vt:lpstr>_P121016008</vt:lpstr>
      <vt:lpstr>_P121019902</vt:lpstr>
      <vt:lpstr>_P121019903</vt:lpstr>
      <vt:lpstr>_P121019904</vt:lpstr>
      <vt:lpstr>_P121019906</vt:lpstr>
      <vt:lpstr>_P121019908</vt:lpstr>
      <vt:lpstr>_P121029902</vt:lpstr>
      <vt:lpstr>_P121029903</vt:lpstr>
      <vt:lpstr>_P121029904</vt:lpstr>
      <vt:lpstr>_P121029906</vt:lpstr>
      <vt:lpstr>_P121029908</vt:lpstr>
      <vt:lpstr>_P121030009</vt:lpstr>
      <vt:lpstr>_P121030010</vt:lpstr>
      <vt:lpstr>_P121030011</vt:lpstr>
      <vt:lpstr>_P121030013</vt:lpstr>
      <vt:lpstr>_P121030015</vt:lpstr>
      <vt:lpstr>_P121031009</vt:lpstr>
      <vt:lpstr>_P121031010</vt:lpstr>
      <vt:lpstr>_P121031011</vt:lpstr>
      <vt:lpstr>_P121031013</vt:lpstr>
      <vt:lpstr>_P121031015</vt:lpstr>
      <vt:lpstr>_P121032009</vt:lpstr>
      <vt:lpstr>_P121032010</vt:lpstr>
      <vt:lpstr>_P121032011</vt:lpstr>
      <vt:lpstr>_P121032013</vt:lpstr>
      <vt:lpstr>_P121032015</vt:lpstr>
      <vt:lpstr>_P121033009</vt:lpstr>
      <vt:lpstr>_P121033010</vt:lpstr>
      <vt:lpstr>_P121033011</vt:lpstr>
      <vt:lpstr>_P121033013</vt:lpstr>
      <vt:lpstr>_P121033015</vt:lpstr>
      <vt:lpstr>_P121039909</vt:lpstr>
      <vt:lpstr>_P121039910</vt:lpstr>
      <vt:lpstr>_P121039911</vt:lpstr>
      <vt:lpstr>_P121039913</vt:lpstr>
      <vt:lpstr>_P121039915</vt:lpstr>
      <vt:lpstr>_P121040009</vt:lpstr>
      <vt:lpstr>_P121040010</vt:lpstr>
      <vt:lpstr>_P121040011</vt:lpstr>
      <vt:lpstr>_P121040013</vt:lpstr>
      <vt:lpstr>_P121040015</vt:lpstr>
      <vt:lpstr>_P121041009</vt:lpstr>
      <vt:lpstr>_P121041010</vt:lpstr>
      <vt:lpstr>_P121041011</vt:lpstr>
      <vt:lpstr>_P121041013</vt:lpstr>
      <vt:lpstr>_P121041015</vt:lpstr>
      <vt:lpstr>_P121042009</vt:lpstr>
      <vt:lpstr>_P121042010</vt:lpstr>
      <vt:lpstr>_P121042011</vt:lpstr>
      <vt:lpstr>_P121042013</vt:lpstr>
      <vt:lpstr>_P121042015</vt:lpstr>
      <vt:lpstr>_P121043009</vt:lpstr>
      <vt:lpstr>_P121043010</vt:lpstr>
      <vt:lpstr>_P121043011</vt:lpstr>
      <vt:lpstr>_P121043013</vt:lpstr>
      <vt:lpstr>_P121043015</vt:lpstr>
      <vt:lpstr>_P121044009</vt:lpstr>
      <vt:lpstr>_P121044010</vt:lpstr>
      <vt:lpstr>_P121044011</vt:lpstr>
      <vt:lpstr>_P121044013</vt:lpstr>
      <vt:lpstr>_P121044015</vt:lpstr>
      <vt:lpstr>_P121045009</vt:lpstr>
      <vt:lpstr>_P121045010</vt:lpstr>
      <vt:lpstr>_P121045011</vt:lpstr>
      <vt:lpstr>_P121045013</vt:lpstr>
      <vt:lpstr>_P121045015</vt:lpstr>
      <vt:lpstr>_P121046009</vt:lpstr>
      <vt:lpstr>_P121046010</vt:lpstr>
      <vt:lpstr>_P121046011</vt:lpstr>
      <vt:lpstr>_P121046013</vt:lpstr>
      <vt:lpstr>_P121046015</vt:lpstr>
      <vt:lpstr>_P121049909</vt:lpstr>
      <vt:lpstr>_P121049910</vt:lpstr>
      <vt:lpstr>_P121049911</vt:lpstr>
      <vt:lpstr>_P121049913</vt:lpstr>
      <vt:lpstr>_P121049915</vt:lpstr>
      <vt:lpstr>_P121059909</vt:lpstr>
      <vt:lpstr>_P121059910</vt:lpstr>
      <vt:lpstr>_P121059911</vt:lpstr>
      <vt:lpstr>_P121059913</vt:lpstr>
      <vt:lpstr>_P121059915</vt:lpstr>
      <vt:lpstr>_P121060016</vt:lpstr>
      <vt:lpstr>_P121060017</vt:lpstr>
      <vt:lpstr>_P121060018</vt:lpstr>
      <vt:lpstr>_P121060019</vt:lpstr>
      <vt:lpstr>_P121061016</vt:lpstr>
      <vt:lpstr>_P121061017</vt:lpstr>
      <vt:lpstr>_P121061018</vt:lpstr>
      <vt:lpstr>_P121061019</vt:lpstr>
      <vt:lpstr>_P121062016</vt:lpstr>
      <vt:lpstr>_P121062017</vt:lpstr>
      <vt:lpstr>_P121062018</vt:lpstr>
      <vt:lpstr>_P121062019</vt:lpstr>
      <vt:lpstr>_P121063016</vt:lpstr>
      <vt:lpstr>_P121063017</vt:lpstr>
      <vt:lpstr>_P121063018</vt:lpstr>
      <vt:lpstr>_P121063019</vt:lpstr>
      <vt:lpstr>_P121069916</vt:lpstr>
      <vt:lpstr>_P121069917</vt:lpstr>
      <vt:lpstr>_P121069918</vt:lpstr>
      <vt:lpstr>_P121069919</vt:lpstr>
      <vt:lpstr>_P121070016</vt:lpstr>
      <vt:lpstr>_P121070017</vt:lpstr>
      <vt:lpstr>_P121070018</vt:lpstr>
      <vt:lpstr>_P121070019</vt:lpstr>
      <vt:lpstr>_P121071016</vt:lpstr>
      <vt:lpstr>_P121071017</vt:lpstr>
      <vt:lpstr>_P121071018</vt:lpstr>
      <vt:lpstr>_P121071019</vt:lpstr>
      <vt:lpstr>_P121072016</vt:lpstr>
      <vt:lpstr>_P121072017</vt:lpstr>
      <vt:lpstr>_P121072018</vt:lpstr>
      <vt:lpstr>_P121072019</vt:lpstr>
      <vt:lpstr>_P121073016</vt:lpstr>
      <vt:lpstr>_P121073017</vt:lpstr>
      <vt:lpstr>_P121073018</vt:lpstr>
      <vt:lpstr>_P121073019</vt:lpstr>
      <vt:lpstr>_P121074016</vt:lpstr>
      <vt:lpstr>_P121074017</vt:lpstr>
      <vt:lpstr>_P121074018</vt:lpstr>
      <vt:lpstr>_P121074019</vt:lpstr>
      <vt:lpstr>_P121075016</vt:lpstr>
      <vt:lpstr>_P121075017</vt:lpstr>
      <vt:lpstr>_P121075018</vt:lpstr>
      <vt:lpstr>_P121075019</vt:lpstr>
      <vt:lpstr>_P121076016</vt:lpstr>
      <vt:lpstr>_P121076017</vt:lpstr>
      <vt:lpstr>_P121076018</vt:lpstr>
      <vt:lpstr>_P121076019</vt:lpstr>
      <vt:lpstr>_P121079916</vt:lpstr>
      <vt:lpstr>_P121079917</vt:lpstr>
      <vt:lpstr>_P121079918</vt:lpstr>
      <vt:lpstr>_P121079919</vt:lpstr>
      <vt:lpstr>_P121089916</vt:lpstr>
      <vt:lpstr>_P121089917</vt:lpstr>
      <vt:lpstr>_P121089918</vt:lpstr>
      <vt:lpstr>_P121089919</vt:lpstr>
      <vt:lpstr>_P121202008</vt:lpstr>
      <vt:lpstr>_P1240.101002</vt:lpstr>
      <vt:lpstr>_P1240.101003</vt:lpstr>
      <vt:lpstr>_P1240.102002</vt:lpstr>
      <vt:lpstr>_P1240.102003</vt:lpstr>
      <vt:lpstr>_P1240.103002</vt:lpstr>
      <vt:lpstr>_P1240.103003</vt:lpstr>
      <vt:lpstr>_P1240.104002</vt:lpstr>
      <vt:lpstr>_P1240.104003</vt:lpstr>
      <vt:lpstr>_P1240.105002</vt:lpstr>
      <vt:lpstr>_P1240.105003</vt:lpstr>
      <vt:lpstr>_P1240.109902</vt:lpstr>
      <vt:lpstr>_P1240.109903</vt:lpstr>
      <vt:lpstr>_P124001001</vt:lpstr>
      <vt:lpstr>_P124001002</vt:lpstr>
      <vt:lpstr>_P124001003</vt:lpstr>
      <vt:lpstr>_P124001004</vt:lpstr>
      <vt:lpstr>_P124001005</vt:lpstr>
      <vt:lpstr>_P124001006</vt:lpstr>
      <vt:lpstr>_P124002001</vt:lpstr>
      <vt:lpstr>_P124002002</vt:lpstr>
      <vt:lpstr>_P124002003</vt:lpstr>
      <vt:lpstr>_P124002004</vt:lpstr>
      <vt:lpstr>_P124002005</vt:lpstr>
      <vt:lpstr>_P124002006</vt:lpstr>
      <vt:lpstr>_P124003001</vt:lpstr>
      <vt:lpstr>_P124003002</vt:lpstr>
      <vt:lpstr>_P124003003</vt:lpstr>
      <vt:lpstr>_P124003004</vt:lpstr>
      <vt:lpstr>_P124003005</vt:lpstr>
      <vt:lpstr>_P124003006</vt:lpstr>
      <vt:lpstr>_P124004001</vt:lpstr>
      <vt:lpstr>_P124004002</vt:lpstr>
      <vt:lpstr>_P124004003</vt:lpstr>
      <vt:lpstr>_P124004004</vt:lpstr>
      <vt:lpstr>_P124004005</vt:lpstr>
      <vt:lpstr>_P124004006</vt:lpstr>
      <vt:lpstr>_P124005001</vt:lpstr>
      <vt:lpstr>_P124005002</vt:lpstr>
      <vt:lpstr>_P124005003</vt:lpstr>
      <vt:lpstr>_P124005004</vt:lpstr>
      <vt:lpstr>_P124005005</vt:lpstr>
      <vt:lpstr>_P124005006</vt:lpstr>
      <vt:lpstr>_P124006001</vt:lpstr>
      <vt:lpstr>_P124006002</vt:lpstr>
      <vt:lpstr>_P124006003</vt:lpstr>
      <vt:lpstr>_P124006004</vt:lpstr>
      <vt:lpstr>_P124006005</vt:lpstr>
      <vt:lpstr>_P124006006</vt:lpstr>
      <vt:lpstr>_P124007001</vt:lpstr>
      <vt:lpstr>_P124007002</vt:lpstr>
      <vt:lpstr>_P124007003</vt:lpstr>
      <vt:lpstr>_P124007004</vt:lpstr>
      <vt:lpstr>_P124007005</vt:lpstr>
      <vt:lpstr>_P124007006</vt:lpstr>
      <vt:lpstr>_P124008001</vt:lpstr>
      <vt:lpstr>_P124008002</vt:lpstr>
      <vt:lpstr>_P124008003</vt:lpstr>
      <vt:lpstr>_P124008004</vt:lpstr>
      <vt:lpstr>_P124008005</vt:lpstr>
      <vt:lpstr>_P124008006</vt:lpstr>
      <vt:lpstr>_P124019901</vt:lpstr>
      <vt:lpstr>_P124019902</vt:lpstr>
      <vt:lpstr>_P124019903</vt:lpstr>
      <vt:lpstr>_P124019904</vt:lpstr>
      <vt:lpstr>_P124019905</vt:lpstr>
      <vt:lpstr>_P124019906</vt:lpstr>
      <vt:lpstr>_P1250.101002</vt:lpstr>
      <vt:lpstr>_P1250.101003</vt:lpstr>
      <vt:lpstr>_P1250.102002</vt:lpstr>
      <vt:lpstr>_P1250.102003</vt:lpstr>
      <vt:lpstr>_P1250.103002</vt:lpstr>
      <vt:lpstr>_P1250.103003</vt:lpstr>
      <vt:lpstr>_P1250.104002</vt:lpstr>
      <vt:lpstr>_P1250.104003</vt:lpstr>
      <vt:lpstr>_P1250.109902</vt:lpstr>
      <vt:lpstr>_P1250.109903</vt:lpstr>
      <vt:lpstr>_P125011002</vt:lpstr>
      <vt:lpstr>_P125011003</vt:lpstr>
      <vt:lpstr>_P125011004</vt:lpstr>
      <vt:lpstr>_P125011005</vt:lpstr>
      <vt:lpstr>_P125011006</vt:lpstr>
      <vt:lpstr>_P125011007</vt:lpstr>
      <vt:lpstr>_P125011202</vt:lpstr>
      <vt:lpstr>_P125011203</vt:lpstr>
      <vt:lpstr>_P125011204</vt:lpstr>
      <vt:lpstr>_P125011205</vt:lpstr>
      <vt:lpstr>_P125011206</vt:lpstr>
      <vt:lpstr>_P125011207</vt:lpstr>
      <vt:lpstr>_P125011402</vt:lpstr>
      <vt:lpstr>_P125011403</vt:lpstr>
      <vt:lpstr>_P125011404</vt:lpstr>
      <vt:lpstr>_P125011405</vt:lpstr>
      <vt:lpstr>_P125011406</vt:lpstr>
      <vt:lpstr>_P125011407</vt:lpstr>
      <vt:lpstr>_P125011902</vt:lpstr>
      <vt:lpstr>_P125011903</vt:lpstr>
      <vt:lpstr>_P125011904</vt:lpstr>
      <vt:lpstr>_P125011905</vt:lpstr>
      <vt:lpstr>_P125011906</vt:lpstr>
      <vt:lpstr>_P125011907</vt:lpstr>
      <vt:lpstr>_P125011908</vt:lpstr>
      <vt:lpstr>_P125012002</vt:lpstr>
      <vt:lpstr>_P125012003</vt:lpstr>
      <vt:lpstr>_P125012004</vt:lpstr>
      <vt:lpstr>_P125012005</vt:lpstr>
      <vt:lpstr>_P125012006</vt:lpstr>
      <vt:lpstr>_P125012007</vt:lpstr>
      <vt:lpstr>_P125012202</vt:lpstr>
      <vt:lpstr>_P125012203</vt:lpstr>
      <vt:lpstr>_P125012204</vt:lpstr>
      <vt:lpstr>_P125012205</vt:lpstr>
      <vt:lpstr>_P125012206</vt:lpstr>
      <vt:lpstr>_P125012207</vt:lpstr>
      <vt:lpstr>_P125012402</vt:lpstr>
      <vt:lpstr>_P125012403</vt:lpstr>
      <vt:lpstr>_P125012404</vt:lpstr>
      <vt:lpstr>_P125012405</vt:lpstr>
      <vt:lpstr>_P125012406</vt:lpstr>
      <vt:lpstr>_P125012407</vt:lpstr>
      <vt:lpstr>_P125012902</vt:lpstr>
      <vt:lpstr>_P125012903</vt:lpstr>
      <vt:lpstr>_P125012904</vt:lpstr>
      <vt:lpstr>_P125012905</vt:lpstr>
      <vt:lpstr>_P125012906</vt:lpstr>
      <vt:lpstr>_P125012907</vt:lpstr>
      <vt:lpstr>_P125012908</vt:lpstr>
      <vt:lpstr>_P125013002</vt:lpstr>
      <vt:lpstr>_P125013003</vt:lpstr>
      <vt:lpstr>_P125013004</vt:lpstr>
      <vt:lpstr>_P125013005</vt:lpstr>
      <vt:lpstr>_P125013006</vt:lpstr>
      <vt:lpstr>_P125013007</vt:lpstr>
      <vt:lpstr>_P125013202</vt:lpstr>
      <vt:lpstr>_P125013203</vt:lpstr>
      <vt:lpstr>_P125013204</vt:lpstr>
      <vt:lpstr>_P125013205</vt:lpstr>
      <vt:lpstr>_P125013206</vt:lpstr>
      <vt:lpstr>_P125013207</vt:lpstr>
      <vt:lpstr>_P125013402</vt:lpstr>
      <vt:lpstr>_P125013403</vt:lpstr>
      <vt:lpstr>_P125013404</vt:lpstr>
      <vt:lpstr>_P125013405</vt:lpstr>
      <vt:lpstr>_P125013406</vt:lpstr>
      <vt:lpstr>_P125013407</vt:lpstr>
      <vt:lpstr>_P125013602</vt:lpstr>
      <vt:lpstr>_P125013603</vt:lpstr>
      <vt:lpstr>_P125013604</vt:lpstr>
      <vt:lpstr>_P125013605</vt:lpstr>
      <vt:lpstr>_P125013606</vt:lpstr>
      <vt:lpstr>_P125013607</vt:lpstr>
      <vt:lpstr>_P125013802</vt:lpstr>
      <vt:lpstr>_P125013803</vt:lpstr>
      <vt:lpstr>_P125013804</vt:lpstr>
      <vt:lpstr>_P125013805</vt:lpstr>
      <vt:lpstr>_P125013806</vt:lpstr>
      <vt:lpstr>_P125013807</vt:lpstr>
      <vt:lpstr>_P125014002</vt:lpstr>
      <vt:lpstr>_P125014003</vt:lpstr>
      <vt:lpstr>_P125014004</vt:lpstr>
      <vt:lpstr>_P125014005</vt:lpstr>
      <vt:lpstr>_P125014006</vt:lpstr>
      <vt:lpstr>_P125014007</vt:lpstr>
      <vt:lpstr>_P125014202</vt:lpstr>
      <vt:lpstr>_P125014203</vt:lpstr>
      <vt:lpstr>_P125014204</vt:lpstr>
      <vt:lpstr>_P125014205</vt:lpstr>
      <vt:lpstr>_P125014206</vt:lpstr>
      <vt:lpstr>_P125014207</vt:lpstr>
      <vt:lpstr>_P125014402</vt:lpstr>
      <vt:lpstr>_P125014403</vt:lpstr>
      <vt:lpstr>_P125014404</vt:lpstr>
      <vt:lpstr>_P125014405</vt:lpstr>
      <vt:lpstr>_P125014406</vt:lpstr>
      <vt:lpstr>_P125014407</vt:lpstr>
      <vt:lpstr>_P125014902</vt:lpstr>
      <vt:lpstr>_P125014903</vt:lpstr>
      <vt:lpstr>_P125014904</vt:lpstr>
      <vt:lpstr>_P125014905</vt:lpstr>
      <vt:lpstr>_P125014906</vt:lpstr>
      <vt:lpstr>_P125014907</vt:lpstr>
      <vt:lpstr>_P125014908</vt:lpstr>
      <vt:lpstr>_P125015002</vt:lpstr>
      <vt:lpstr>_P125015003</vt:lpstr>
      <vt:lpstr>_P125015004</vt:lpstr>
      <vt:lpstr>_P125015005</vt:lpstr>
      <vt:lpstr>_P125015006</vt:lpstr>
      <vt:lpstr>_P125015007</vt:lpstr>
      <vt:lpstr>_P125015202</vt:lpstr>
      <vt:lpstr>_P125015203</vt:lpstr>
      <vt:lpstr>_P125015204</vt:lpstr>
      <vt:lpstr>_P125015205</vt:lpstr>
      <vt:lpstr>_P125015206</vt:lpstr>
      <vt:lpstr>_P125015207</vt:lpstr>
      <vt:lpstr>_P125015402</vt:lpstr>
      <vt:lpstr>_P125015403</vt:lpstr>
      <vt:lpstr>_P125015404</vt:lpstr>
      <vt:lpstr>_P125015405</vt:lpstr>
      <vt:lpstr>_P125015406</vt:lpstr>
      <vt:lpstr>_P125015407</vt:lpstr>
      <vt:lpstr>_P125015602</vt:lpstr>
      <vt:lpstr>_P125015603</vt:lpstr>
      <vt:lpstr>_P125015604</vt:lpstr>
      <vt:lpstr>_P125015605</vt:lpstr>
      <vt:lpstr>_P125015606</vt:lpstr>
      <vt:lpstr>_P125015607</vt:lpstr>
      <vt:lpstr>_P125015802</vt:lpstr>
      <vt:lpstr>_P125015803</vt:lpstr>
      <vt:lpstr>_P125015804</vt:lpstr>
      <vt:lpstr>_P125015805</vt:lpstr>
      <vt:lpstr>_P125015806</vt:lpstr>
      <vt:lpstr>_P125015807</vt:lpstr>
      <vt:lpstr>_P125016002</vt:lpstr>
      <vt:lpstr>_P125016003</vt:lpstr>
      <vt:lpstr>_P125016004</vt:lpstr>
      <vt:lpstr>_P125016005</vt:lpstr>
      <vt:lpstr>_P125016006</vt:lpstr>
      <vt:lpstr>_P125016007</vt:lpstr>
      <vt:lpstr>_P125016202</vt:lpstr>
      <vt:lpstr>_P125016203</vt:lpstr>
      <vt:lpstr>_P125016204</vt:lpstr>
      <vt:lpstr>_P125016205</vt:lpstr>
      <vt:lpstr>_P125016206</vt:lpstr>
      <vt:lpstr>_P125016207</vt:lpstr>
      <vt:lpstr>_P125016902</vt:lpstr>
      <vt:lpstr>_P125016903</vt:lpstr>
      <vt:lpstr>_P125016904</vt:lpstr>
      <vt:lpstr>_P125016905</vt:lpstr>
      <vt:lpstr>_P125016906</vt:lpstr>
      <vt:lpstr>_P125016907</vt:lpstr>
      <vt:lpstr>_P125016908</vt:lpstr>
      <vt:lpstr>_P125017002</vt:lpstr>
      <vt:lpstr>_P125017003</vt:lpstr>
      <vt:lpstr>_P125017004</vt:lpstr>
      <vt:lpstr>_P125017005</vt:lpstr>
      <vt:lpstr>_P125017006</vt:lpstr>
      <vt:lpstr>_P125017007</vt:lpstr>
      <vt:lpstr>_P125017202</vt:lpstr>
      <vt:lpstr>_P125017203</vt:lpstr>
      <vt:lpstr>_P125017204</vt:lpstr>
      <vt:lpstr>_P125017205</vt:lpstr>
      <vt:lpstr>_P125017206</vt:lpstr>
      <vt:lpstr>_P125017207</vt:lpstr>
      <vt:lpstr>_P125017402</vt:lpstr>
      <vt:lpstr>_P125017403</vt:lpstr>
      <vt:lpstr>_P125017404</vt:lpstr>
      <vt:lpstr>_P125017405</vt:lpstr>
      <vt:lpstr>_P125017406</vt:lpstr>
      <vt:lpstr>_P125017407</vt:lpstr>
      <vt:lpstr>_P125017602</vt:lpstr>
      <vt:lpstr>_P125017603</vt:lpstr>
      <vt:lpstr>_P125017604</vt:lpstr>
      <vt:lpstr>_P125017605</vt:lpstr>
      <vt:lpstr>_P125017606</vt:lpstr>
      <vt:lpstr>_P125017607</vt:lpstr>
      <vt:lpstr>_P125017802</vt:lpstr>
      <vt:lpstr>_P125017803</vt:lpstr>
      <vt:lpstr>_P125017804</vt:lpstr>
      <vt:lpstr>_P125017805</vt:lpstr>
      <vt:lpstr>_P125017806</vt:lpstr>
      <vt:lpstr>_P125017807</vt:lpstr>
      <vt:lpstr>_P125017902</vt:lpstr>
      <vt:lpstr>_P125017903</vt:lpstr>
      <vt:lpstr>_P125017904</vt:lpstr>
      <vt:lpstr>_P125017905</vt:lpstr>
      <vt:lpstr>_P125017906</vt:lpstr>
      <vt:lpstr>_P125017907</vt:lpstr>
      <vt:lpstr>_P125017908</vt:lpstr>
      <vt:lpstr>_P125018002</vt:lpstr>
      <vt:lpstr>_P125018003</vt:lpstr>
      <vt:lpstr>_P125018004</vt:lpstr>
      <vt:lpstr>_P125018005</vt:lpstr>
      <vt:lpstr>_P125018006</vt:lpstr>
      <vt:lpstr>_P125018007</vt:lpstr>
      <vt:lpstr>_P125018008</vt:lpstr>
      <vt:lpstr>_P125019002</vt:lpstr>
      <vt:lpstr>_P125019003</vt:lpstr>
      <vt:lpstr>_P125019004</vt:lpstr>
      <vt:lpstr>_P125019005</vt:lpstr>
      <vt:lpstr>_P125019006</vt:lpstr>
      <vt:lpstr>_P125019007</vt:lpstr>
      <vt:lpstr>_P125019008</vt:lpstr>
      <vt:lpstr>_P125020002</vt:lpstr>
      <vt:lpstr>_P125020003</vt:lpstr>
      <vt:lpstr>_P125020004</vt:lpstr>
      <vt:lpstr>_P125020005</vt:lpstr>
      <vt:lpstr>_P125020006</vt:lpstr>
      <vt:lpstr>_P125020007</vt:lpstr>
      <vt:lpstr>_P125020008</vt:lpstr>
      <vt:lpstr>_P125021002</vt:lpstr>
      <vt:lpstr>_P125021003</vt:lpstr>
      <vt:lpstr>_P125021004</vt:lpstr>
      <vt:lpstr>_P125021005</vt:lpstr>
      <vt:lpstr>_P125021006</vt:lpstr>
      <vt:lpstr>_P125021007</vt:lpstr>
      <vt:lpstr>_P125021202</vt:lpstr>
      <vt:lpstr>_P125021203</vt:lpstr>
      <vt:lpstr>_P125021204</vt:lpstr>
      <vt:lpstr>_P125021205</vt:lpstr>
      <vt:lpstr>_P125021206</vt:lpstr>
      <vt:lpstr>_P125021207</vt:lpstr>
      <vt:lpstr>_P125021402</vt:lpstr>
      <vt:lpstr>_P125021403</vt:lpstr>
      <vt:lpstr>_P125021404</vt:lpstr>
      <vt:lpstr>_P125021405</vt:lpstr>
      <vt:lpstr>_P125021406</vt:lpstr>
      <vt:lpstr>_P125021407</vt:lpstr>
      <vt:lpstr>_P125021602</vt:lpstr>
      <vt:lpstr>_P125021603</vt:lpstr>
      <vt:lpstr>_P125021604</vt:lpstr>
      <vt:lpstr>_P125021605</vt:lpstr>
      <vt:lpstr>_P125021606</vt:lpstr>
      <vt:lpstr>_P125021607</vt:lpstr>
      <vt:lpstr>_P125021802</vt:lpstr>
      <vt:lpstr>_P125021803</vt:lpstr>
      <vt:lpstr>_P125021804</vt:lpstr>
      <vt:lpstr>_P125021805</vt:lpstr>
      <vt:lpstr>_P125021806</vt:lpstr>
      <vt:lpstr>_P125021807</vt:lpstr>
      <vt:lpstr>_P125021902</vt:lpstr>
      <vt:lpstr>_P125021903</vt:lpstr>
      <vt:lpstr>_P125021904</vt:lpstr>
      <vt:lpstr>_P125021905</vt:lpstr>
      <vt:lpstr>_P125021906</vt:lpstr>
      <vt:lpstr>_P125021907</vt:lpstr>
      <vt:lpstr>_P125021908</vt:lpstr>
      <vt:lpstr>_P125022002</vt:lpstr>
      <vt:lpstr>_P125022003</vt:lpstr>
      <vt:lpstr>_P125022004</vt:lpstr>
      <vt:lpstr>_P125022005</vt:lpstr>
      <vt:lpstr>_P125022006</vt:lpstr>
      <vt:lpstr>_P125022007</vt:lpstr>
      <vt:lpstr>_P125022202</vt:lpstr>
      <vt:lpstr>_P125022203</vt:lpstr>
      <vt:lpstr>_P125022204</vt:lpstr>
      <vt:lpstr>_P125022205</vt:lpstr>
      <vt:lpstr>_P125022206</vt:lpstr>
      <vt:lpstr>_P125022207</vt:lpstr>
      <vt:lpstr>_P125022902</vt:lpstr>
      <vt:lpstr>_P125022903</vt:lpstr>
      <vt:lpstr>_P125022904</vt:lpstr>
      <vt:lpstr>_P125022905</vt:lpstr>
      <vt:lpstr>_P125022906</vt:lpstr>
      <vt:lpstr>_P125022907</vt:lpstr>
      <vt:lpstr>_P125022908</vt:lpstr>
      <vt:lpstr>_P125023002</vt:lpstr>
      <vt:lpstr>_P125023003</vt:lpstr>
      <vt:lpstr>_P125023004</vt:lpstr>
      <vt:lpstr>_P125023005</vt:lpstr>
      <vt:lpstr>_P125023006</vt:lpstr>
      <vt:lpstr>_P125023007</vt:lpstr>
      <vt:lpstr>_P125023008</vt:lpstr>
      <vt:lpstr>_P125024002</vt:lpstr>
      <vt:lpstr>_P125024003</vt:lpstr>
      <vt:lpstr>_P125024004</vt:lpstr>
      <vt:lpstr>_P125024005</vt:lpstr>
      <vt:lpstr>_P125024006</vt:lpstr>
      <vt:lpstr>_P125024007</vt:lpstr>
      <vt:lpstr>_P125024008</vt:lpstr>
      <vt:lpstr>_P125025002</vt:lpstr>
      <vt:lpstr>_P125025003</vt:lpstr>
      <vt:lpstr>_P125025004</vt:lpstr>
      <vt:lpstr>_P125025005</vt:lpstr>
      <vt:lpstr>_P125025006</vt:lpstr>
      <vt:lpstr>_P125025007</vt:lpstr>
      <vt:lpstr>_P125025008</vt:lpstr>
      <vt:lpstr>_P125026002</vt:lpstr>
      <vt:lpstr>_P125026003</vt:lpstr>
      <vt:lpstr>_P125026004</vt:lpstr>
      <vt:lpstr>_P125026005</vt:lpstr>
      <vt:lpstr>_P125026006</vt:lpstr>
      <vt:lpstr>_P125026007</vt:lpstr>
      <vt:lpstr>_P125026008</vt:lpstr>
      <vt:lpstr>_P125027002</vt:lpstr>
      <vt:lpstr>_P125027003</vt:lpstr>
      <vt:lpstr>_P125027004</vt:lpstr>
      <vt:lpstr>_P125027005</vt:lpstr>
      <vt:lpstr>_P125027006</vt:lpstr>
      <vt:lpstr>_P125027007</vt:lpstr>
      <vt:lpstr>_P125027202</vt:lpstr>
      <vt:lpstr>_P125027203</vt:lpstr>
      <vt:lpstr>_P125027204</vt:lpstr>
      <vt:lpstr>_P125027205</vt:lpstr>
      <vt:lpstr>_P125027206</vt:lpstr>
      <vt:lpstr>_P125027207</vt:lpstr>
      <vt:lpstr>_P125027902</vt:lpstr>
      <vt:lpstr>_P125027903</vt:lpstr>
      <vt:lpstr>_P125027904</vt:lpstr>
      <vt:lpstr>_P125027905</vt:lpstr>
      <vt:lpstr>_P125027906</vt:lpstr>
      <vt:lpstr>_P125027907</vt:lpstr>
      <vt:lpstr>_P125027908</vt:lpstr>
      <vt:lpstr>_P125028002</vt:lpstr>
      <vt:lpstr>_P125028003</vt:lpstr>
      <vt:lpstr>_P125028004</vt:lpstr>
      <vt:lpstr>_P125028005</vt:lpstr>
      <vt:lpstr>_P125028006</vt:lpstr>
      <vt:lpstr>_P125028007</vt:lpstr>
      <vt:lpstr>_P125028008</vt:lpstr>
      <vt:lpstr>_P125029002</vt:lpstr>
      <vt:lpstr>_P125029003</vt:lpstr>
      <vt:lpstr>_P125029004</vt:lpstr>
      <vt:lpstr>_P125029005</vt:lpstr>
      <vt:lpstr>_P125029006</vt:lpstr>
      <vt:lpstr>_P125029007</vt:lpstr>
      <vt:lpstr>_P125029008</vt:lpstr>
      <vt:lpstr>_P125039902</vt:lpstr>
      <vt:lpstr>_P125039903</vt:lpstr>
      <vt:lpstr>_P125039904</vt:lpstr>
      <vt:lpstr>_P125039905</vt:lpstr>
      <vt:lpstr>_P125039906</vt:lpstr>
      <vt:lpstr>_P125039907</vt:lpstr>
      <vt:lpstr>_P125039908</vt:lpstr>
      <vt:lpstr>_P126001002</vt:lpstr>
      <vt:lpstr>_P126001003</vt:lpstr>
      <vt:lpstr>_P126002002</vt:lpstr>
      <vt:lpstr>_P126002003</vt:lpstr>
      <vt:lpstr>_P126003002</vt:lpstr>
      <vt:lpstr>_P126003003</vt:lpstr>
      <vt:lpstr>_P126004002</vt:lpstr>
      <vt:lpstr>_P126004003</vt:lpstr>
      <vt:lpstr>_P126009902</vt:lpstr>
      <vt:lpstr>_P126009903</vt:lpstr>
      <vt:lpstr>_P127001002</vt:lpstr>
      <vt:lpstr>_P127001003</vt:lpstr>
      <vt:lpstr>_P127002002</vt:lpstr>
      <vt:lpstr>_P127002003</vt:lpstr>
      <vt:lpstr>_P127003002</vt:lpstr>
      <vt:lpstr>_P127003003</vt:lpstr>
      <vt:lpstr>_P127009902</vt:lpstr>
      <vt:lpstr>_P127009903</vt:lpstr>
      <vt:lpstr>_P1280.101002</vt:lpstr>
      <vt:lpstr>_P1280.101003</vt:lpstr>
      <vt:lpstr>_P1280.102002</vt:lpstr>
      <vt:lpstr>_P1280.102003</vt:lpstr>
      <vt:lpstr>_P1280.103002</vt:lpstr>
      <vt:lpstr>_P1280.103003</vt:lpstr>
      <vt:lpstr>_P1280.104002</vt:lpstr>
      <vt:lpstr>_P1280.104003</vt:lpstr>
      <vt:lpstr>_P1280.105002</vt:lpstr>
      <vt:lpstr>_P1280.105003</vt:lpstr>
      <vt:lpstr>_P1280.109902</vt:lpstr>
      <vt:lpstr>_P1280.109903</vt:lpstr>
      <vt:lpstr>_P128001002</vt:lpstr>
      <vt:lpstr>_P128001003</vt:lpstr>
      <vt:lpstr>_P128001004</vt:lpstr>
      <vt:lpstr>_P128001005</vt:lpstr>
      <vt:lpstr>_P128001006</vt:lpstr>
      <vt:lpstr>_P128002002</vt:lpstr>
      <vt:lpstr>_P128002003</vt:lpstr>
      <vt:lpstr>_P128002004</vt:lpstr>
      <vt:lpstr>_P128002005</vt:lpstr>
      <vt:lpstr>_P128002006</vt:lpstr>
      <vt:lpstr>_P128003002</vt:lpstr>
      <vt:lpstr>_P128003003</vt:lpstr>
      <vt:lpstr>_P128003004</vt:lpstr>
      <vt:lpstr>_P128003005</vt:lpstr>
      <vt:lpstr>_P128003006</vt:lpstr>
      <vt:lpstr>_P128004002</vt:lpstr>
      <vt:lpstr>_P128004003</vt:lpstr>
      <vt:lpstr>_P128004004</vt:lpstr>
      <vt:lpstr>_P128004005</vt:lpstr>
      <vt:lpstr>_P128004006</vt:lpstr>
      <vt:lpstr>_P128005002</vt:lpstr>
      <vt:lpstr>_P128005003</vt:lpstr>
      <vt:lpstr>_P128005004</vt:lpstr>
      <vt:lpstr>_P128005005</vt:lpstr>
      <vt:lpstr>_P128005006</vt:lpstr>
      <vt:lpstr>_P128006002</vt:lpstr>
      <vt:lpstr>_P128006003</vt:lpstr>
      <vt:lpstr>_P128006004</vt:lpstr>
      <vt:lpstr>_P128006005</vt:lpstr>
      <vt:lpstr>_P128006006</vt:lpstr>
      <vt:lpstr>_P128009902</vt:lpstr>
      <vt:lpstr>_P128009903</vt:lpstr>
      <vt:lpstr>_P128009904</vt:lpstr>
      <vt:lpstr>_P128009905</vt:lpstr>
      <vt:lpstr>_P128009906</vt:lpstr>
      <vt:lpstr>_P128009907</vt:lpstr>
      <vt:lpstr>_P128010002</vt:lpstr>
      <vt:lpstr>_P128010003</vt:lpstr>
      <vt:lpstr>_P128010004</vt:lpstr>
      <vt:lpstr>_P128010005</vt:lpstr>
      <vt:lpstr>_P128010006</vt:lpstr>
      <vt:lpstr>_P128011002</vt:lpstr>
      <vt:lpstr>_P128011003</vt:lpstr>
      <vt:lpstr>_P128011004</vt:lpstr>
      <vt:lpstr>_P128011005</vt:lpstr>
      <vt:lpstr>_P128011006</vt:lpstr>
      <vt:lpstr>_P128012002</vt:lpstr>
      <vt:lpstr>_P128012003</vt:lpstr>
      <vt:lpstr>_P128012004</vt:lpstr>
      <vt:lpstr>_P128012005</vt:lpstr>
      <vt:lpstr>_P128012006</vt:lpstr>
      <vt:lpstr>_P128019902</vt:lpstr>
      <vt:lpstr>_P128019903</vt:lpstr>
      <vt:lpstr>_P128019904</vt:lpstr>
      <vt:lpstr>_P128019905</vt:lpstr>
      <vt:lpstr>_P128019906</vt:lpstr>
      <vt:lpstr>_P128019907</vt:lpstr>
      <vt:lpstr>_P128020002</vt:lpstr>
      <vt:lpstr>_P128020003</vt:lpstr>
      <vt:lpstr>_P128020004</vt:lpstr>
      <vt:lpstr>_P128020005</vt:lpstr>
      <vt:lpstr>_P128020006</vt:lpstr>
      <vt:lpstr>_P128020007</vt:lpstr>
      <vt:lpstr>_P128029902</vt:lpstr>
      <vt:lpstr>_P128029903</vt:lpstr>
      <vt:lpstr>_P128029904</vt:lpstr>
      <vt:lpstr>_P128029905</vt:lpstr>
      <vt:lpstr>_P128029906</vt:lpstr>
      <vt:lpstr>_P128029907</vt:lpstr>
      <vt:lpstr>_P129001000</vt:lpstr>
      <vt:lpstr>_P129001001</vt:lpstr>
      <vt:lpstr>_P129001002</vt:lpstr>
      <vt:lpstr>_P129001003</vt:lpstr>
      <vt:lpstr>_P129001004</vt:lpstr>
      <vt:lpstr>_P129001005</vt:lpstr>
      <vt:lpstr>_P129001006</vt:lpstr>
      <vt:lpstr>_P129002000</vt:lpstr>
      <vt:lpstr>_P129002001</vt:lpstr>
      <vt:lpstr>_P129002002</vt:lpstr>
      <vt:lpstr>_P129002003</vt:lpstr>
      <vt:lpstr>_P129002004</vt:lpstr>
      <vt:lpstr>_P129002005</vt:lpstr>
      <vt:lpstr>_P129002006</vt:lpstr>
      <vt:lpstr>_P129003000</vt:lpstr>
      <vt:lpstr>_P129003001</vt:lpstr>
      <vt:lpstr>_P129003002</vt:lpstr>
      <vt:lpstr>_P129003003</vt:lpstr>
      <vt:lpstr>_P129003004</vt:lpstr>
      <vt:lpstr>_P129003005</vt:lpstr>
      <vt:lpstr>_P129003006</vt:lpstr>
      <vt:lpstr>_P129004000</vt:lpstr>
      <vt:lpstr>_P129004001</vt:lpstr>
      <vt:lpstr>_P129004002</vt:lpstr>
      <vt:lpstr>_P129004003</vt:lpstr>
      <vt:lpstr>_P129004004</vt:lpstr>
      <vt:lpstr>_P129004005</vt:lpstr>
      <vt:lpstr>_P129004006</vt:lpstr>
      <vt:lpstr>_P129005000</vt:lpstr>
      <vt:lpstr>_P129005001</vt:lpstr>
      <vt:lpstr>_P129005002</vt:lpstr>
      <vt:lpstr>_P129005003</vt:lpstr>
      <vt:lpstr>_P129005004</vt:lpstr>
      <vt:lpstr>_P129005005</vt:lpstr>
      <vt:lpstr>_P129005006</vt:lpstr>
      <vt:lpstr>_P129006000</vt:lpstr>
      <vt:lpstr>_P129006001</vt:lpstr>
      <vt:lpstr>_P129006002</vt:lpstr>
      <vt:lpstr>_P129006003</vt:lpstr>
      <vt:lpstr>_P129006004</vt:lpstr>
      <vt:lpstr>_P129006005</vt:lpstr>
      <vt:lpstr>_P129006006</vt:lpstr>
      <vt:lpstr>_P129007000</vt:lpstr>
      <vt:lpstr>_P129007001</vt:lpstr>
      <vt:lpstr>_P129007002</vt:lpstr>
      <vt:lpstr>_P129007003</vt:lpstr>
      <vt:lpstr>_P129007004</vt:lpstr>
      <vt:lpstr>_P129007005</vt:lpstr>
      <vt:lpstr>_P129007006</vt:lpstr>
      <vt:lpstr>_P129008000</vt:lpstr>
      <vt:lpstr>_P129008001</vt:lpstr>
      <vt:lpstr>_P129008002</vt:lpstr>
      <vt:lpstr>_P129008003</vt:lpstr>
      <vt:lpstr>_P129008004</vt:lpstr>
      <vt:lpstr>_P129008005</vt:lpstr>
      <vt:lpstr>_P129008006</vt:lpstr>
      <vt:lpstr>_P129009000</vt:lpstr>
      <vt:lpstr>_P129009001</vt:lpstr>
      <vt:lpstr>_P129009002</vt:lpstr>
      <vt:lpstr>_P129009003</vt:lpstr>
      <vt:lpstr>_P129009004</vt:lpstr>
      <vt:lpstr>_P129009005</vt:lpstr>
      <vt:lpstr>_P129009006</vt:lpstr>
      <vt:lpstr>_P129010000</vt:lpstr>
      <vt:lpstr>_P129010001</vt:lpstr>
      <vt:lpstr>_P129010002</vt:lpstr>
      <vt:lpstr>_P129010003</vt:lpstr>
      <vt:lpstr>_P129010004</vt:lpstr>
      <vt:lpstr>_P129010005</vt:lpstr>
      <vt:lpstr>_P129010006</vt:lpstr>
      <vt:lpstr>_P129011000</vt:lpstr>
      <vt:lpstr>_P129011001</vt:lpstr>
      <vt:lpstr>_P129011002</vt:lpstr>
      <vt:lpstr>_P129011003</vt:lpstr>
      <vt:lpstr>_P129011004</vt:lpstr>
      <vt:lpstr>_P129011005</vt:lpstr>
      <vt:lpstr>_P129011006</vt:lpstr>
      <vt:lpstr>_P129012000</vt:lpstr>
      <vt:lpstr>_P129012001</vt:lpstr>
      <vt:lpstr>_P129012002</vt:lpstr>
      <vt:lpstr>_P129012003</vt:lpstr>
      <vt:lpstr>_P129012004</vt:lpstr>
      <vt:lpstr>_P129012005</vt:lpstr>
      <vt:lpstr>_P129012006</vt:lpstr>
      <vt:lpstr>_P129013000</vt:lpstr>
      <vt:lpstr>_P129013001</vt:lpstr>
      <vt:lpstr>_P129013002</vt:lpstr>
      <vt:lpstr>_P129013003</vt:lpstr>
      <vt:lpstr>_P129013004</vt:lpstr>
      <vt:lpstr>_P129013005</vt:lpstr>
      <vt:lpstr>_P129013006</vt:lpstr>
      <vt:lpstr>_P129014000</vt:lpstr>
      <vt:lpstr>_P129014001</vt:lpstr>
      <vt:lpstr>_P129014002</vt:lpstr>
      <vt:lpstr>_P129014003</vt:lpstr>
      <vt:lpstr>_P129014004</vt:lpstr>
      <vt:lpstr>_P129014005</vt:lpstr>
      <vt:lpstr>_P129014006</vt:lpstr>
      <vt:lpstr>_P129015000</vt:lpstr>
      <vt:lpstr>_P129015001</vt:lpstr>
      <vt:lpstr>_P129015002</vt:lpstr>
      <vt:lpstr>_P129015003</vt:lpstr>
      <vt:lpstr>_P129015004</vt:lpstr>
      <vt:lpstr>_P129015005</vt:lpstr>
      <vt:lpstr>_P129015006</vt:lpstr>
      <vt:lpstr>_P129016000</vt:lpstr>
      <vt:lpstr>_P129016001</vt:lpstr>
      <vt:lpstr>_P129016002</vt:lpstr>
      <vt:lpstr>_P129016003</vt:lpstr>
      <vt:lpstr>_P129016004</vt:lpstr>
      <vt:lpstr>_P129016005</vt:lpstr>
      <vt:lpstr>_P129016006</vt:lpstr>
      <vt:lpstr>_P129017000</vt:lpstr>
      <vt:lpstr>_P129017001</vt:lpstr>
      <vt:lpstr>_P129017002</vt:lpstr>
      <vt:lpstr>_P129017003</vt:lpstr>
      <vt:lpstr>_P129017004</vt:lpstr>
      <vt:lpstr>_P129017005</vt:lpstr>
      <vt:lpstr>_P129017006</vt:lpstr>
      <vt:lpstr>_P129018000</vt:lpstr>
      <vt:lpstr>_P129018001</vt:lpstr>
      <vt:lpstr>_P129018002</vt:lpstr>
      <vt:lpstr>_P129018003</vt:lpstr>
      <vt:lpstr>_P129018004</vt:lpstr>
      <vt:lpstr>_P129018005</vt:lpstr>
      <vt:lpstr>_P129018006</vt:lpstr>
      <vt:lpstr>_P129019000</vt:lpstr>
      <vt:lpstr>_P129019001</vt:lpstr>
      <vt:lpstr>_P129019002</vt:lpstr>
      <vt:lpstr>_P129019003</vt:lpstr>
      <vt:lpstr>_P129019004</vt:lpstr>
      <vt:lpstr>_P129019005</vt:lpstr>
      <vt:lpstr>_P129019006</vt:lpstr>
      <vt:lpstr>_P129019901</vt:lpstr>
      <vt:lpstr>_P129019902</vt:lpstr>
      <vt:lpstr>_P129019903</vt:lpstr>
      <vt:lpstr>_P129019904</vt:lpstr>
      <vt:lpstr>_P129019905</vt:lpstr>
      <vt:lpstr>_P129019906</vt:lpstr>
      <vt:lpstr>_P129601001</vt:lpstr>
      <vt:lpstr>_P129601002</vt:lpstr>
      <vt:lpstr>_P129601003</vt:lpstr>
      <vt:lpstr>_P129601004</vt:lpstr>
      <vt:lpstr>_P129601005</vt:lpstr>
      <vt:lpstr>_P129602001</vt:lpstr>
      <vt:lpstr>_P129602002</vt:lpstr>
      <vt:lpstr>_P129602003</vt:lpstr>
      <vt:lpstr>_P129602004</vt:lpstr>
      <vt:lpstr>_P129602005</vt:lpstr>
      <vt:lpstr>_P129603001</vt:lpstr>
      <vt:lpstr>_P129603002</vt:lpstr>
      <vt:lpstr>_P129603003</vt:lpstr>
      <vt:lpstr>_P129603004</vt:lpstr>
      <vt:lpstr>_P129603005</vt:lpstr>
      <vt:lpstr>_P129604001</vt:lpstr>
      <vt:lpstr>_P129604002</vt:lpstr>
      <vt:lpstr>_P129604003</vt:lpstr>
      <vt:lpstr>_P129604004</vt:lpstr>
      <vt:lpstr>_P129604005</vt:lpstr>
      <vt:lpstr>_P129605001</vt:lpstr>
      <vt:lpstr>_P129605002</vt:lpstr>
      <vt:lpstr>_P129605003</vt:lpstr>
      <vt:lpstr>_P129605004</vt:lpstr>
      <vt:lpstr>_P129605005</vt:lpstr>
      <vt:lpstr>_P129606001</vt:lpstr>
      <vt:lpstr>_P129606002</vt:lpstr>
      <vt:lpstr>_P129606003</vt:lpstr>
      <vt:lpstr>_P129606004</vt:lpstr>
      <vt:lpstr>_P129606005</vt:lpstr>
      <vt:lpstr>_P129607001</vt:lpstr>
      <vt:lpstr>_P129607002</vt:lpstr>
      <vt:lpstr>_P129607003</vt:lpstr>
      <vt:lpstr>_P129607004</vt:lpstr>
      <vt:lpstr>_P129607005</vt:lpstr>
      <vt:lpstr>_P129608001</vt:lpstr>
      <vt:lpstr>_P129608002</vt:lpstr>
      <vt:lpstr>_P129608003</vt:lpstr>
      <vt:lpstr>_P129608004</vt:lpstr>
      <vt:lpstr>_P129608005</vt:lpstr>
      <vt:lpstr>_P129609001</vt:lpstr>
      <vt:lpstr>_P129609002</vt:lpstr>
      <vt:lpstr>_P129609003</vt:lpstr>
      <vt:lpstr>_P129609004</vt:lpstr>
      <vt:lpstr>_P129609005</vt:lpstr>
      <vt:lpstr>_P129610001</vt:lpstr>
      <vt:lpstr>_P129610002</vt:lpstr>
      <vt:lpstr>_P129610003</vt:lpstr>
      <vt:lpstr>_P129610004</vt:lpstr>
      <vt:lpstr>_P129610005</vt:lpstr>
      <vt:lpstr>_P129611001</vt:lpstr>
      <vt:lpstr>_P129611002</vt:lpstr>
      <vt:lpstr>_P129611003</vt:lpstr>
      <vt:lpstr>_P129611004</vt:lpstr>
      <vt:lpstr>_P129611005</vt:lpstr>
      <vt:lpstr>_P129612001</vt:lpstr>
      <vt:lpstr>_P129612002</vt:lpstr>
      <vt:lpstr>_P129612003</vt:lpstr>
      <vt:lpstr>_P129612004</vt:lpstr>
      <vt:lpstr>_P129612005</vt:lpstr>
      <vt:lpstr>_P129613001</vt:lpstr>
      <vt:lpstr>_P129613002</vt:lpstr>
      <vt:lpstr>_P129613003</vt:lpstr>
      <vt:lpstr>_P129613004</vt:lpstr>
      <vt:lpstr>_P129613005</vt:lpstr>
      <vt:lpstr>_P129614001</vt:lpstr>
      <vt:lpstr>_P129614002</vt:lpstr>
      <vt:lpstr>_P129614003</vt:lpstr>
      <vt:lpstr>_P129614004</vt:lpstr>
      <vt:lpstr>_P129614005</vt:lpstr>
      <vt:lpstr>_P129615001</vt:lpstr>
      <vt:lpstr>_P129615002</vt:lpstr>
      <vt:lpstr>_P129615003</vt:lpstr>
      <vt:lpstr>_P129615004</vt:lpstr>
      <vt:lpstr>_P129615005</vt:lpstr>
      <vt:lpstr>_P129616001</vt:lpstr>
      <vt:lpstr>_P129616002</vt:lpstr>
      <vt:lpstr>_P129616003</vt:lpstr>
      <vt:lpstr>_P129616004</vt:lpstr>
      <vt:lpstr>_P129616005</vt:lpstr>
      <vt:lpstr>_P129617001</vt:lpstr>
      <vt:lpstr>_P129617002</vt:lpstr>
      <vt:lpstr>_P129617003</vt:lpstr>
      <vt:lpstr>_P129617004</vt:lpstr>
      <vt:lpstr>_P129617005</vt:lpstr>
      <vt:lpstr>_P129618001</vt:lpstr>
      <vt:lpstr>_P129618002</vt:lpstr>
      <vt:lpstr>_P129618003</vt:lpstr>
      <vt:lpstr>_P129618004</vt:lpstr>
      <vt:lpstr>_P129618005</vt:lpstr>
      <vt:lpstr>_P129619902</vt:lpstr>
      <vt:lpstr>_P129619903</vt:lpstr>
      <vt:lpstr>_P129619904</vt:lpstr>
      <vt:lpstr>_P129619905</vt:lpstr>
      <vt:lpstr>_P129620003</vt:lpstr>
      <vt:lpstr>_P129621006</vt:lpstr>
      <vt:lpstr>_P129621007</vt:lpstr>
      <vt:lpstr>_P129622006</vt:lpstr>
      <vt:lpstr>_P129622007</vt:lpstr>
      <vt:lpstr>_P129623006</vt:lpstr>
      <vt:lpstr>_P129623007</vt:lpstr>
      <vt:lpstr>_P129624006</vt:lpstr>
      <vt:lpstr>_P129624007</vt:lpstr>
      <vt:lpstr>_P129625006</vt:lpstr>
      <vt:lpstr>_P129625007</vt:lpstr>
      <vt:lpstr>_P129626006</vt:lpstr>
      <vt:lpstr>_P129626007</vt:lpstr>
      <vt:lpstr>_P129627006</vt:lpstr>
      <vt:lpstr>_P129627007</vt:lpstr>
      <vt:lpstr>_P129628006</vt:lpstr>
      <vt:lpstr>_P129628007</vt:lpstr>
      <vt:lpstr>_P129629006</vt:lpstr>
      <vt:lpstr>_P129629007</vt:lpstr>
      <vt:lpstr>_P129630006</vt:lpstr>
      <vt:lpstr>_P129630007</vt:lpstr>
      <vt:lpstr>_P129631006</vt:lpstr>
      <vt:lpstr>_P129631007</vt:lpstr>
      <vt:lpstr>_P129632006</vt:lpstr>
      <vt:lpstr>_P129632007</vt:lpstr>
      <vt:lpstr>_P129633006</vt:lpstr>
      <vt:lpstr>_P129633007</vt:lpstr>
      <vt:lpstr>_P129634006</vt:lpstr>
      <vt:lpstr>_P129634007</vt:lpstr>
      <vt:lpstr>_P129635006</vt:lpstr>
      <vt:lpstr>_P129635007</vt:lpstr>
      <vt:lpstr>_P129636006</vt:lpstr>
      <vt:lpstr>_P129636007</vt:lpstr>
      <vt:lpstr>_P129637006</vt:lpstr>
      <vt:lpstr>_P129637007</vt:lpstr>
      <vt:lpstr>_P129638006</vt:lpstr>
      <vt:lpstr>_P129638007</vt:lpstr>
      <vt:lpstr>_P1297.101001</vt:lpstr>
      <vt:lpstr>_P1297.101002</vt:lpstr>
      <vt:lpstr>_P1297.101003</vt:lpstr>
      <vt:lpstr>_P1297.101004</vt:lpstr>
      <vt:lpstr>_P1297.101005</vt:lpstr>
      <vt:lpstr>_P1297.101006</vt:lpstr>
      <vt:lpstr>_P1297.101007</vt:lpstr>
      <vt:lpstr>_P1297.101008</vt:lpstr>
      <vt:lpstr>_P1297.101009</vt:lpstr>
      <vt:lpstr>_P1297.101010</vt:lpstr>
      <vt:lpstr>_P1297.101011</vt:lpstr>
      <vt:lpstr>_P1297.101012</vt:lpstr>
      <vt:lpstr>_P1297.101013</vt:lpstr>
      <vt:lpstr>_P1297.102001</vt:lpstr>
      <vt:lpstr>_P1297.102002</vt:lpstr>
      <vt:lpstr>_P1297.102003</vt:lpstr>
      <vt:lpstr>_P1297.102004</vt:lpstr>
      <vt:lpstr>_P1297.102005</vt:lpstr>
      <vt:lpstr>_P1297.102006</vt:lpstr>
      <vt:lpstr>_P1297.102007</vt:lpstr>
      <vt:lpstr>_P1297.102008</vt:lpstr>
      <vt:lpstr>_P1297.102009</vt:lpstr>
      <vt:lpstr>_P1297.102010</vt:lpstr>
      <vt:lpstr>_P1297.102011</vt:lpstr>
      <vt:lpstr>_P1297.102012</vt:lpstr>
      <vt:lpstr>_P1297.102013</vt:lpstr>
      <vt:lpstr>_P1297.103001</vt:lpstr>
      <vt:lpstr>_P1297.103002</vt:lpstr>
      <vt:lpstr>_P1297.103003</vt:lpstr>
      <vt:lpstr>_P1297.103004</vt:lpstr>
      <vt:lpstr>_P1297.103005</vt:lpstr>
      <vt:lpstr>_P1297.103006</vt:lpstr>
      <vt:lpstr>_P1297.103007</vt:lpstr>
      <vt:lpstr>_P1297.103008</vt:lpstr>
      <vt:lpstr>_P1297.103009</vt:lpstr>
      <vt:lpstr>_P1297.103010</vt:lpstr>
      <vt:lpstr>_P1297.103011</vt:lpstr>
      <vt:lpstr>_P1297.103012</vt:lpstr>
      <vt:lpstr>_P1297.103013</vt:lpstr>
      <vt:lpstr>_P1297.104001</vt:lpstr>
      <vt:lpstr>_P1297.104002</vt:lpstr>
      <vt:lpstr>_P1297.104003</vt:lpstr>
      <vt:lpstr>_P1297.104004</vt:lpstr>
      <vt:lpstr>_P1297.104005</vt:lpstr>
      <vt:lpstr>_P1297.104006</vt:lpstr>
      <vt:lpstr>_P1297.104007</vt:lpstr>
      <vt:lpstr>_P1297.104008</vt:lpstr>
      <vt:lpstr>_P1297.104009</vt:lpstr>
      <vt:lpstr>_P1297.104010</vt:lpstr>
      <vt:lpstr>_P1297.104011</vt:lpstr>
      <vt:lpstr>_P1297.104012</vt:lpstr>
      <vt:lpstr>_P1297.104013</vt:lpstr>
      <vt:lpstr>_P1297.105001</vt:lpstr>
      <vt:lpstr>_P1297.105002</vt:lpstr>
      <vt:lpstr>_P1297.105003</vt:lpstr>
      <vt:lpstr>_P1297.105004</vt:lpstr>
      <vt:lpstr>_P1297.105005</vt:lpstr>
      <vt:lpstr>_P1297.105006</vt:lpstr>
      <vt:lpstr>_P1297.105007</vt:lpstr>
      <vt:lpstr>_P1297.105008</vt:lpstr>
      <vt:lpstr>_P1297.105009</vt:lpstr>
      <vt:lpstr>_P1297.105010</vt:lpstr>
      <vt:lpstr>_P1297.105011</vt:lpstr>
      <vt:lpstr>_P1297.105012</vt:lpstr>
      <vt:lpstr>_P1297.105013</vt:lpstr>
      <vt:lpstr>_P1297.106001</vt:lpstr>
      <vt:lpstr>_P1297.106002</vt:lpstr>
      <vt:lpstr>_P1297.106003</vt:lpstr>
      <vt:lpstr>_P1297.106004</vt:lpstr>
      <vt:lpstr>_P1297.106005</vt:lpstr>
      <vt:lpstr>_P1297.106006</vt:lpstr>
      <vt:lpstr>_P1297.106007</vt:lpstr>
      <vt:lpstr>_P1297.106008</vt:lpstr>
      <vt:lpstr>_P1297.106009</vt:lpstr>
      <vt:lpstr>_P1297.106010</vt:lpstr>
      <vt:lpstr>_P1297.106011</vt:lpstr>
      <vt:lpstr>_P1297.106012</vt:lpstr>
      <vt:lpstr>_P1297.106013</vt:lpstr>
      <vt:lpstr>_P1297.107001</vt:lpstr>
      <vt:lpstr>_P1297.107002</vt:lpstr>
      <vt:lpstr>_P1297.107003</vt:lpstr>
      <vt:lpstr>_P1297.107004</vt:lpstr>
      <vt:lpstr>_P1297.107005</vt:lpstr>
      <vt:lpstr>_P1297.107006</vt:lpstr>
      <vt:lpstr>_P1297.107007</vt:lpstr>
      <vt:lpstr>_P1297.107008</vt:lpstr>
      <vt:lpstr>_P1297.107009</vt:lpstr>
      <vt:lpstr>_P1297.107010</vt:lpstr>
      <vt:lpstr>_P1297.107011</vt:lpstr>
      <vt:lpstr>_P1297.107012</vt:lpstr>
      <vt:lpstr>_P1297.107013</vt:lpstr>
      <vt:lpstr>_P1297.108001</vt:lpstr>
      <vt:lpstr>_P1297.108002</vt:lpstr>
      <vt:lpstr>_P1297.108003</vt:lpstr>
      <vt:lpstr>_P1297.108004</vt:lpstr>
      <vt:lpstr>_P1297.108005</vt:lpstr>
      <vt:lpstr>_P1297.108006</vt:lpstr>
      <vt:lpstr>_P1297.108007</vt:lpstr>
      <vt:lpstr>_P1297.108008</vt:lpstr>
      <vt:lpstr>_P1297.108009</vt:lpstr>
      <vt:lpstr>_P1297.108010</vt:lpstr>
      <vt:lpstr>_P1297.108011</vt:lpstr>
      <vt:lpstr>_P1297.108012</vt:lpstr>
      <vt:lpstr>_P1297.108013</vt:lpstr>
      <vt:lpstr>_P1297.109001</vt:lpstr>
      <vt:lpstr>_P1297.109002</vt:lpstr>
      <vt:lpstr>_P1297.109003</vt:lpstr>
      <vt:lpstr>_P1297.109004</vt:lpstr>
      <vt:lpstr>_P1297.109005</vt:lpstr>
      <vt:lpstr>_P1297.109006</vt:lpstr>
      <vt:lpstr>_P1297.109007</vt:lpstr>
      <vt:lpstr>_P1297.109008</vt:lpstr>
      <vt:lpstr>_P1297.109009</vt:lpstr>
      <vt:lpstr>_P1297.109010</vt:lpstr>
      <vt:lpstr>_P1297.109011</vt:lpstr>
      <vt:lpstr>_P1297.109012</vt:lpstr>
      <vt:lpstr>_P1297.109013</vt:lpstr>
      <vt:lpstr>_P1297.110001</vt:lpstr>
      <vt:lpstr>_P1297.110002</vt:lpstr>
      <vt:lpstr>_P1297.110003</vt:lpstr>
      <vt:lpstr>_P1297.110004</vt:lpstr>
      <vt:lpstr>_P1297.110005</vt:lpstr>
      <vt:lpstr>_P1297.110006</vt:lpstr>
      <vt:lpstr>_P1297.110007</vt:lpstr>
      <vt:lpstr>_P1297.110008</vt:lpstr>
      <vt:lpstr>_P1297.110009</vt:lpstr>
      <vt:lpstr>_P1297.110010</vt:lpstr>
      <vt:lpstr>_P1297.110011</vt:lpstr>
      <vt:lpstr>_P1297.110012</vt:lpstr>
      <vt:lpstr>_P1297.110013</vt:lpstr>
      <vt:lpstr>_P1297.111001</vt:lpstr>
      <vt:lpstr>_P1297.111002</vt:lpstr>
      <vt:lpstr>_P1297.111003</vt:lpstr>
      <vt:lpstr>_P1297.111004</vt:lpstr>
      <vt:lpstr>_P1297.111005</vt:lpstr>
      <vt:lpstr>_P1297.111006</vt:lpstr>
      <vt:lpstr>_P1297.111007</vt:lpstr>
      <vt:lpstr>_P1297.111008</vt:lpstr>
      <vt:lpstr>_P1297.111009</vt:lpstr>
      <vt:lpstr>_P1297.111010</vt:lpstr>
      <vt:lpstr>_P1297.111011</vt:lpstr>
      <vt:lpstr>_P1297.111012</vt:lpstr>
      <vt:lpstr>_P1297.111013</vt:lpstr>
      <vt:lpstr>_P1297.112001</vt:lpstr>
      <vt:lpstr>_P1297.112002</vt:lpstr>
      <vt:lpstr>_P1297.112003</vt:lpstr>
      <vt:lpstr>_P1297.112004</vt:lpstr>
      <vt:lpstr>_P1297.112005</vt:lpstr>
      <vt:lpstr>_P1297.112006</vt:lpstr>
      <vt:lpstr>_P1297.112007</vt:lpstr>
      <vt:lpstr>_P1297.112008</vt:lpstr>
      <vt:lpstr>_P1297.112009</vt:lpstr>
      <vt:lpstr>_P1297.112010</vt:lpstr>
      <vt:lpstr>_P1297.112011</vt:lpstr>
      <vt:lpstr>_P1297.112012</vt:lpstr>
      <vt:lpstr>_P1297.112013</vt:lpstr>
      <vt:lpstr>_P1297.113001</vt:lpstr>
      <vt:lpstr>_P1297.113002</vt:lpstr>
      <vt:lpstr>_P1297.113003</vt:lpstr>
      <vt:lpstr>_P1297.113004</vt:lpstr>
      <vt:lpstr>_P1297.113005</vt:lpstr>
      <vt:lpstr>_P1297.113006</vt:lpstr>
      <vt:lpstr>_P1297.113007</vt:lpstr>
      <vt:lpstr>_P1297.113008</vt:lpstr>
      <vt:lpstr>_P1297.113009</vt:lpstr>
      <vt:lpstr>_P1297.113010</vt:lpstr>
      <vt:lpstr>_P1297.113011</vt:lpstr>
      <vt:lpstr>_P1297.113012</vt:lpstr>
      <vt:lpstr>_P1297.113013</vt:lpstr>
      <vt:lpstr>_P1297.114001</vt:lpstr>
      <vt:lpstr>_P1297.114002</vt:lpstr>
      <vt:lpstr>_P1297.114003</vt:lpstr>
      <vt:lpstr>_P1297.114004</vt:lpstr>
      <vt:lpstr>_P1297.114005</vt:lpstr>
      <vt:lpstr>_P1297.114006</vt:lpstr>
      <vt:lpstr>_P1297.114007</vt:lpstr>
      <vt:lpstr>_P1297.114008</vt:lpstr>
      <vt:lpstr>_P1297.114009</vt:lpstr>
      <vt:lpstr>_P1297.114010</vt:lpstr>
      <vt:lpstr>_P1297.114011</vt:lpstr>
      <vt:lpstr>_P1297.114012</vt:lpstr>
      <vt:lpstr>_P1297.114013</vt:lpstr>
      <vt:lpstr>_P1297.115001</vt:lpstr>
      <vt:lpstr>_P1297.115002</vt:lpstr>
      <vt:lpstr>_P1297.115003</vt:lpstr>
      <vt:lpstr>_P1297.115004</vt:lpstr>
      <vt:lpstr>_P1297.115005</vt:lpstr>
      <vt:lpstr>_P1297.115006</vt:lpstr>
      <vt:lpstr>_P1297.115007</vt:lpstr>
      <vt:lpstr>_P1297.115008</vt:lpstr>
      <vt:lpstr>_P1297.115009</vt:lpstr>
      <vt:lpstr>_P1297.115010</vt:lpstr>
      <vt:lpstr>_P1297.115011</vt:lpstr>
      <vt:lpstr>_P1297.115012</vt:lpstr>
      <vt:lpstr>_P1297.115013</vt:lpstr>
      <vt:lpstr>_P1297.116001</vt:lpstr>
      <vt:lpstr>_P1297.116002</vt:lpstr>
      <vt:lpstr>_P1297.116003</vt:lpstr>
      <vt:lpstr>_P1297.116004</vt:lpstr>
      <vt:lpstr>_P1297.116005</vt:lpstr>
      <vt:lpstr>_P1297.116006</vt:lpstr>
      <vt:lpstr>_P1297.116007</vt:lpstr>
      <vt:lpstr>_P1297.116008</vt:lpstr>
      <vt:lpstr>_P1297.116009</vt:lpstr>
      <vt:lpstr>_P1297.116010</vt:lpstr>
      <vt:lpstr>_P1297.116011</vt:lpstr>
      <vt:lpstr>_P1297.116012</vt:lpstr>
      <vt:lpstr>_P1297.116013</vt:lpstr>
      <vt:lpstr>_P1297.117001</vt:lpstr>
      <vt:lpstr>_P1297.117002</vt:lpstr>
      <vt:lpstr>_P1297.117003</vt:lpstr>
      <vt:lpstr>_P1297.117004</vt:lpstr>
      <vt:lpstr>_P1297.117005</vt:lpstr>
      <vt:lpstr>_P1297.117006</vt:lpstr>
      <vt:lpstr>_P1297.117007</vt:lpstr>
      <vt:lpstr>_P1297.117008</vt:lpstr>
      <vt:lpstr>_P1297.117009</vt:lpstr>
      <vt:lpstr>_P1297.117010</vt:lpstr>
      <vt:lpstr>_P1297.117011</vt:lpstr>
      <vt:lpstr>_P1297.117012</vt:lpstr>
      <vt:lpstr>_P1297.117013</vt:lpstr>
      <vt:lpstr>_P1297.118001</vt:lpstr>
      <vt:lpstr>_P1297.118002</vt:lpstr>
      <vt:lpstr>_P1297.118003</vt:lpstr>
      <vt:lpstr>_P1297.118004</vt:lpstr>
      <vt:lpstr>_P1297.118005</vt:lpstr>
      <vt:lpstr>_P1297.118006</vt:lpstr>
      <vt:lpstr>_P1297.118007</vt:lpstr>
      <vt:lpstr>_P1297.118008</vt:lpstr>
      <vt:lpstr>_P1297.118009</vt:lpstr>
      <vt:lpstr>_P1297.118010</vt:lpstr>
      <vt:lpstr>_P1297.118011</vt:lpstr>
      <vt:lpstr>_P1297.118012</vt:lpstr>
      <vt:lpstr>_P1297.118013</vt:lpstr>
      <vt:lpstr>_P1297.119905</vt:lpstr>
      <vt:lpstr>_P1297.119906</vt:lpstr>
      <vt:lpstr>_P1297.119907</vt:lpstr>
      <vt:lpstr>_P1297.119910</vt:lpstr>
      <vt:lpstr>_P1297.119913</vt:lpstr>
      <vt:lpstr>_P129701001</vt:lpstr>
      <vt:lpstr>_P129701002</vt:lpstr>
      <vt:lpstr>_P129701003</vt:lpstr>
      <vt:lpstr>_P129701004</vt:lpstr>
      <vt:lpstr>_P129701005</vt:lpstr>
      <vt:lpstr>_P129701006</vt:lpstr>
      <vt:lpstr>_P129701007</vt:lpstr>
      <vt:lpstr>_P129701008</vt:lpstr>
      <vt:lpstr>_P129701009</vt:lpstr>
      <vt:lpstr>_P129701010</vt:lpstr>
      <vt:lpstr>_P129701011</vt:lpstr>
      <vt:lpstr>_P129701012</vt:lpstr>
      <vt:lpstr>_P129701013</vt:lpstr>
      <vt:lpstr>_P129702001</vt:lpstr>
      <vt:lpstr>_P129702002</vt:lpstr>
      <vt:lpstr>_P129702003</vt:lpstr>
      <vt:lpstr>_P129702004</vt:lpstr>
      <vt:lpstr>_P129702005</vt:lpstr>
      <vt:lpstr>_P129702006</vt:lpstr>
      <vt:lpstr>_P129702007</vt:lpstr>
      <vt:lpstr>_P129702008</vt:lpstr>
      <vt:lpstr>_P129702009</vt:lpstr>
      <vt:lpstr>_P129702010</vt:lpstr>
      <vt:lpstr>_P129702011</vt:lpstr>
      <vt:lpstr>_P129702012</vt:lpstr>
      <vt:lpstr>_P129702013</vt:lpstr>
      <vt:lpstr>_P129703001</vt:lpstr>
      <vt:lpstr>_P129703002</vt:lpstr>
      <vt:lpstr>_P129703003</vt:lpstr>
      <vt:lpstr>_P129703004</vt:lpstr>
      <vt:lpstr>_P129703005</vt:lpstr>
      <vt:lpstr>_P129703006</vt:lpstr>
      <vt:lpstr>_P129703007</vt:lpstr>
      <vt:lpstr>_P129703008</vt:lpstr>
      <vt:lpstr>_P129703009</vt:lpstr>
      <vt:lpstr>_P129703010</vt:lpstr>
      <vt:lpstr>_P129703011</vt:lpstr>
      <vt:lpstr>_P129703012</vt:lpstr>
      <vt:lpstr>_P129703013</vt:lpstr>
      <vt:lpstr>_P129704001</vt:lpstr>
      <vt:lpstr>_P129704002</vt:lpstr>
      <vt:lpstr>_P129704003</vt:lpstr>
      <vt:lpstr>_P129704004</vt:lpstr>
      <vt:lpstr>_P129704005</vt:lpstr>
      <vt:lpstr>_P129704006</vt:lpstr>
      <vt:lpstr>_P129704007</vt:lpstr>
      <vt:lpstr>_P129704008</vt:lpstr>
      <vt:lpstr>_P129704009</vt:lpstr>
      <vt:lpstr>_P129704010</vt:lpstr>
      <vt:lpstr>_P129704011</vt:lpstr>
      <vt:lpstr>_P129704012</vt:lpstr>
      <vt:lpstr>_P129704013</vt:lpstr>
      <vt:lpstr>_P129705001</vt:lpstr>
      <vt:lpstr>_P129705002</vt:lpstr>
      <vt:lpstr>_P129705003</vt:lpstr>
      <vt:lpstr>_P129705004</vt:lpstr>
      <vt:lpstr>_P129705005</vt:lpstr>
      <vt:lpstr>_P129705006</vt:lpstr>
      <vt:lpstr>_P129705007</vt:lpstr>
      <vt:lpstr>_P129705008</vt:lpstr>
      <vt:lpstr>_P129705009</vt:lpstr>
      <vt:lpstr>_P129705010</vt:lpstr>
      <vt:lpstr>_P129705011</vt:lpstr>
      <vt:lpstr>_P129705012</vt:lpstr>
      <vt:lpstr>_P129705013</vt:lpstr>
      <vt:lpstr>_P129706001</vt:lpstr>
      <vt:lpstr>_P129706002</vt:lpstr>
      <vt:lpstr>_P129706003</vt:lpstr>
      <vt:lpstr>_P129706004</vt:lpstr>
      <vt:lpstr>_P129706005</vt:lpstr>
      <vt:lpstr>_P129706006</vt:lpstr>
      <vt:lpstr>_P129706007</vt:lpstr>
      <vt:lpstr>_P129706008</vt:lpstr>
      <vt:lpstr>_P129706009</vt:lpstr>
      <vt:lpstr>_P129706010</vt:lpstr>
      <vt:lpstr>_P129706011</vt:lpstr>
      <vt:lpstr>_P129706012</vt:lpstr>
      <vt:lpstr>_P129706013</vt:lpstr>
      <vt:lpstr>_P129707001</vt:lpstr>
      <vt:lpstr>_P129707002</vt:lpstr>
      <vt:lpstr>_P129707003</vt:lpstr>
      <vt:lpstr>_P129707004</vt:lpstr>
      <vt:lpstr>_P129707005</vt:lpstr>
      <vt:lpstr>_P129707006</vt:lpstr>
      <vt:lpstr>_P129707007</vt:lpstr>
      <vt:lpstr>_P129707008</vt:lpstr>
      <vt:lpstr>_P129707009</vt:lpstr>
      <vt:lpstr>_P129707010</vt:lpstr>
      <vt:lpstr>_P129707011</vt:lpstr>
      <vt:lpstr>_P129707012</vt:lpstr>
      <vt:lpstr>_P129707013</vt:lpstr>
      <vt:lpstr>_P129708001</vt:lpstr>
      <vt:lpstr>_P129708002</vt:lpstr>
      <vt:lpstr>_P129708003</vt:lpstr>
      <vt:lpstr>_P129708004</vt:lpstr>
      <vt:lpstr>_P129708005</vt:lpstr>
      <vt:lpstr>_P129708006</vt:lpstr>
      <vt:lpstr>_P129708007</vt:lpstr>
      <vt:lpstr>_P129708008</vt:lpstr>
      <vt:lpstr>_P129708009</vt:lpstr>
      <vt:lpstr>_P129708010</vt:lpstr>
      <vt:lpstr>_P129708011</vt:lpstr>
      <vt:lpstr>_P129708012</vt:lpstr>
      <vt:lpstr>_P129708013</vt:lpstr>
      <vt:lpstr>_P129709001</vt:lpstr>
      <vt:lpstr>_P129709002</vt:lpstr>
      <vt:lpstr>_P129709003</vt:lpstr>
      <vt:lpstr>_P129709004</vt:lpstr>
      <vt:lpstr>_P129709005</vt:lpstr>
      <vt:lpstr>_P129709006</vt:lpstr>
      <vt:lpstr>_P129709007</vt:lpstr>
      <vt:lpstr>_P129709008</vt:lpstr>
      <vt:lpstr>_P129709009</vt:lpstr>
      <vt:lpstr>_P129709010</vt:lpstr>
      <vt:lpstr>_P129709011</vt:lpstr>
      <vt:lpstr>_P129709012</vt:lpstr>
      <vt:lpstr>_P129709013</vt:lpstr>
      <vt:lpstr>_P129710001</vt:lpstr>
      <vt:lpstr>_P129710002</vt:lpstr>
      <vt:lpstr>_P129710003</vt:lpstr>
      <vt:lpstr>_P129710004</vt:lpstr>
      <vt:lpstr>_P129710005</vt:lpstr>
      <vt:lpstr>_P129710006</vt:lpstr>
      <vt:lpstr>_P129710007</vt:lpstr>
      <vt:lpstr>_P129710008</vt:lpstr>
      <vt:lpstr>_P129710009</vt:lpstr>
      <vt:lpstr>_P129710010</vt:lpstr>
      <vt:lpstr>_P129710011</vt:lpstr>
      <vt:lpstr>_P129710012</vt:lpstr>
      <vt:lpstr>_P129710013</vt:lpstr>
      <vt:lpstr>_P129711001</vt:lpstr>
      <vt:lpstr>_P129711002</vt:lpstr>
      <vt:lpstr>_P129711003</vt:lpstr>
      <vt:lpstr>_P129711004</vt:lpstr>
      <vt:lpstr>_P129711005</vt:lpstr>
      <vt:lpstr>_P129711006</vt:lpstr>
      <vt:lpstr>_P129711007</vt:lpstr>
      <vt:lpstr>_P129711008</vt:lpstr>
      <vt:lpstr>_P129711009</vt:lpstr>
      <vt:lpstr>_P129711010</vt:lpstr>
      <vt:lpstr>_P129711011</vt:lpstr>
      <vt:lpstr>_P129711012</vt:lpstr>
      <vt:lpstr>_P129711013</vt:lpstr>
      <vt:lpstr>_P129712001</vt:lpstr>
      <vt:lpstr>_P129712002</vt:lpstr>
      <vt:lpstr>_P129712003</vt:lpstr>
      <vt:lpstr>_P129712004</vt:lpstr>
      <vt:lpstr>_P129712005</vt:lpstr>
      <vt:lpstr>_P129712006</vt:lpstr>
      <vt:lpstr>_P129712007</vt:lpstr>
      <vt:lpstr>_P129712008</vt:lpstr>
      <vt:lpstr>_P129712009</vt:lpstr>
      <vt:lpstr>_P129712010</vt:lpstr>
      <vt:lpstr>_P129712011</vt:lpstr>
      <vt:lpstr>_P129712012</vt:lpstr>
      <vt:lpstr>_P129712013</vt:lpstr>
      <vt:lpstr>_P129713001</vt:lpstr>
      <vt:lpstr>_P129713002</vt:lpstr>
      <vt:lpstr>_P129713003</vt:lpstr>
      <vt:lpstr>_P129713004</vt:lpstr>
      <vt:lpstr>_P129713005</vt:lpstr>
      <vt:lpstr>_P129713006</vt:lpstr>
      <vt:lpstr>_P129713007</vt:lpstr>
      <vt:lpstr>_P129713008</vt:lpstr>
      <vt:lpstr>_P129713009</vt:lpstr>
      <vt:lpstr>_P129713010</vt:lpstr>
      <vt:lpstr>_P129713011</vt:lpstr>
      <vt:lpstr>_P129713012</vt:lpstr>
      <vt:lpstr>_P129713013</vt:lpstr>
      <vt:lpstr>_P129714001</vt:lpstr>
      <vt:lpstr>_P129714002</vt:lpstr>
      <vt:lpstr>_P129714003</vt:lpstr>
      <vt:lpstr>_P129714004</vt:lpstr>
      <vt:lpstr>_P129714005</vt:lpstr>
      <vt:lpstr>_P129714006</vt:lpstr>
      <vt:lpstr>_P129714007</vt:lpstr>
      <vt:lpstr>_P129714008</vt:lpstr>
      <vt:lpstr>_P129714009</vt:lpstr>
      <vt:lpstr>_P129714010</vt:lpstr>
      <vt:lpstr>_P129714011</vt:lpstr>
      <vt:lpstr>_P129714012</vt:lpstr>
      <vt:lpstr>_P129714013</vt:lpstr>
      <vt:lpstr>_P129715001</vt:lpstr>
      <vt:lpstr>_P129715002</vt:lpstr>
      <vt:lpstr>_P129715003</vt:lpstr>
      <vt:lpstr>_P129715004</vt:lpstr>
      <vt:lpstr>_P129715005</vt:lpstr>
      <vt:lpstr>_P129715006</vt:lpstr>
      <vt:lpstr>_P129715007</vt:lpstr>
      <vt:lpstr>_P129715008</vt:lpstr>
      <vt:lpstr>_P129715009</vt:lpstr>
      <vt:lpstr>_P129715010</vt:lpstr>
      <vt:lpstr>_P129715011</vt:lpstr>
      <vt:lpstr>_P129715012</vt:lpstr>
      <vt:lpstr>_P129715013</vt:lpstr>
      <vt:lpstr>_P129716001</vt:lpstr>
      <vt:lpstr>_P129716002</vt:lpstr>
      <vt:lpstr>_P129716003</vt:lpstr>
      <vt:lpstr>_P129716004</vt:lpstr>
      <vt:lpstr>_P129716005</vt:lpstr>
      <vt:lpstr>_P129716006</vt:lpstr>
      <vt:lpstr>_P129716007</vt:lpstr>
      <vt:lpstr>_P129716008</vt:lpstr>
      <vt:lpstr>_P129716009</vt:lpstr>
      <vt:lpstr>_P129716010</vt:lpstr>
      <vt:lpstr>_P129716011</vt:lpstr>
      <vt:lpstr>_P129716012</vt:lpstr>
      <vt:lpstr>_P129716013</vt:lpstr>
      <vt:lpstr>_P129717001</vt:lpstr>
      <vt:lpstr>_P129717002</vt:lpstr>
      <vt:lpstr>_P129717003</vt:lpstr>
      <vt:lpstr>_P129717004</vt:lpstr>
      <vt:lpstr>_P129717005</vt:lpstr>
      <vt:lpstr>_P129717006</vt:lpstr>
      <vt:lpstr>_P129717007</vt:lpstr>
      <vt:lpstr>_P129717008</vt:lpstr>
      <vt:lpstr>_P129717009</vt:lpstr>
      <vt:lpstr>_P129717010</vt:lpstr>
      <vt:lpstr>_P129717011</vt:lpstr>
      <vt:lpstr>_P129717012</vt:lpstr>
      <vt:lpstr>_P129717013</vt:lpstr>
      <vt:lpstr>_P129718001</vt:lpstr>
      <vt:lpstr>_P129718002</vt:lpstr>
      <vt:lpstr>_P129718003</vt:lpstr>
      <vt:lpstr>_P129718004</vt:lpstr>
      <vt:lpstr>_P129718005</vt:lpstr>
      <vt:lpstr>_P129718006</vt:lpstr>
      <vt:lpstr>_P129718007</vt:lpstr>
      <vt:lpstr>_P129718008</vt:lpstr>
      <vt:lpstr>_P129718009</vt:lpstr>
      <vt:lpstr>_P129718010</vt:lpstr>
      <vt:lpstr>_P129718011</vt:lpstr>
      <vt:lpstr>_P129718012</vt:lpstr>
      <vt:lpstr>_P129718013</vt:lpstr>
      <vt:lpstr>_P129719905</vt:lpstr>
      <vt:lpstr>_P129719906</vt:lpstr>
      <vt:lpstr>_P129719907</vt:lpstr>
      <vt:lpstr>_P129719910</vt:lpstr>
      <vt:lpstr>_P129719913</vt:lpstr>
      <vt:lpstr>_P129801001</vt:lpstr>
      <vt:lpstr>_P129801002</vt:lpstr>
      <vt:lpstr>_P129801003</vt:lpstr>
      <vt:lpstr>_P129801004</vt:lpstr>
      <vt:lpstr>_P129801005</vt:lpstr>
      <vt:lpstr>_P129801006</vt:lpstr>
      <vt:lpstr>_P129801007</vt:lpstr>
      <vt:lpstr>_P129801008</vt:lpstr>
      <vt:lpstr>_P129801009</vt:lpstr>
      <vt:lpstr>_P129801010</vt:lpstr>
      <vt:lpstr>_P129801011</vt:lpstr>
      <vt:lpstr>_P129801012</vt:lpstr>
      <vt:lpstr>_P129801013</vt:lpstr>
      <vt:lpstr>_P129801014</vt:lpstr>
      <vt:lpstr>_P129801015</vt:lpstr>
      <vt:lpstr>_P129801016</vt:lpstr>
      <vt:lpstr>_P129801017</vt:lpstr>
      <vt:lpstr>_P129801018</vt:lpstr>
      <vt:lpstr>_P129802001</vt:lpstr>
      <vt:lpstr>_P129802002</vt:lpstr>
      <vt:lpstr>_P129802003</vt:lpstr>
      <vt:lpstr>_P129802004</vt:lpstr>
      <vt:lpstr>_P129802005</vt:lpstr>
      <vt:lpstr>_P129802006</vt:lpstr>
      <vt:lpstr>_P129802007</vt:lpstr>
      <vt:lpstr>_P129802008</vt:lpstr>
      <vt:lpstr>_P129802009</vt:lpstr>
      <vt:lpstr>_P129802010</vt:lpstr>
      <vt:lpstr>_P129802011</vt:lpstr>
      <vt:lpstr>_P129802012</vt:lpstr>
      <vt:lpstr>_P129802013</vt:lpstr>
      <vt:lpstr>_P129802014</vt:lpstr>
      <vt:lpstr>_P129802015</vt:lpstr>
      <vt:lpstr>_P129802016</vt:lpstr>
      <vt:lpstr>_P129802017</vt:lpstr>
      <vt:lpstr>_P129802018</vt:lpstr>
      <vt:lpstr>_P129803001</vt:lpstr>
      <vt:lpstr>_P129803002</vt:lpstr>
      <vt:lpstr>_P129803003</vt:lpstr>
      <vt:lpstr>_P129803004</vt:lpstr>
      <vt:lpstr>_P129803005</vt:lpstr>
      <vt:lpstr>_P129803006</vt:lpstr>
      <vt:lpstr>_P129803007</vt:lpstr>
      <vt:lpstr>_P129803008</vt:lpstr>
      <vt:lpstr>_P129803009</vt:lpstr>
      <vt:lpstr>_P129803010</vt:lpstr>
      <vt:lpstr>_P129803011</vt:lpstr>
      <vt:lpstr>_P129803012</vt:lpstr>
      <vt:lpstr>_P129803013</vt:lpstr>
      <vt:lpstr>_P129803014</vt:lpstr>
      <vt:lpstr>_P129803015</vt:lpstr>
      <vt:lpstr>_P129803016</vt:lpstr>
      <vt:lpstr>_P129803017</vt:lpstr>
      <vt:lpstr>_P129803018</vt:lpstr>
      <vt:lpstr>_P129804001</vt:lpstr>
      <vt:lpstr>_P129804002</vt:lpstr>
      <vt:lpstr>_P129804003</vt:lpstr>
      <vt:lpstr>_P129804004</vt:lpstr>
      <vt:lpstr>_P129804005</vt:lpstr>
      <vt:lpstr>_P129804006</vt:lpstr>
      <vt:lpstr>_P129804007</vt:lpstr>
      <vt:lpstr>_P129804008</vt:lpstr>
      <vt:lpstr>_P129804009</vt:lpstr>
      <vt:lpstr>_P129804010</vt:lpstr>
      <vt:lpstr>_P129804011</vt:lpstr>
      <vt:lpstr>_P129804012</vt:lpstr>
      <vt:lpstr>_P129804013</vt:lpstr>
      <vt:lpstr>_P129804014</vt:lpstr>
      <vt:lpstr>_P129804015</vt:lpstr>
      <vt:lpstr>_P129804016</vt:lpstr>
      <vt:lpstr>_P129804017</vt:lpstr>
      <vt:lpstr>_P129804018</vt:lpstr>
      <vt:lpstr>_P129805001</vt:lpstr>
      <vt:lpstr>_P129805002</vt:lpstr>
      <vt:lpstr>_P129805003</vt:lpstr>
      <vt:lpstr>_P129805004</vt:lpstr>
      <vt:lpstr>_P129805005</vt:lpstr>
      <vt:lpstr>_P129805006</vt:lpstr>
      <vt:lpstr>_P129805007</vt:lpstr>
      <vt:lpstr>_P129805008</vt:lpstr>
      <vt:lpstr>_P129805009</vt:lpstr>
      <vt:lpstr>_P129805010</vt:lpstr>
      <vt:lpstr>_P129805011</vt:lpstr>
      <vt:lpstr>_P129805012</vt:lpstr>
      <vt:lpstr>_P129805013</vt:lpstr>
      <vt:lpstr>_P129805014</vt:lpstr>
      <vt:lpstr>_P129805015</vt:lpstr>
      <vt:lpstr>_P129805016</vt:lpstr>
      <vt:lpstr>_P129805017</vt:lpstr>
      <vt:lpstr>_P129805018</vt:lpstr>
      <vt:lpstr>_P129806001</vt:lpstr>
      <vt:lpstr>_P129806002</vt:lpstr>
      <vt:lpstr>_P129806003</vt:lpstr>
      <vt:lpstr>_P129806004</vt:lpstr>
      <vt:lpstr>_P129806005</vt:lpstr>
      <vt:lpstr>_P129806006</vt:lpstr>
      <vt:lpstr>_P129806007</vt:lpstr>
      <vt:lpstr>_P129806008</vt:lpstr>
      <vt:lpstr>_P129806009</vt:lpstr>
      <vt:lpstr>_P129806010</vt:lpstr>
      <vt:lpstr>_P129806011</vt:lpstr>
      <vt:lpstr>_P129806012</vt:lpstr>
      <vt:lpstr>_P129806013</vt:lpstr>
      <vt:lpstr>_P129806014</vt:lpstr>
      <vt:lpstr>_P129806015</vt:lpstr>
      <vt:lpstr>_P129806016</vt:lpstr>
      <vt:lpstr>_P129806017</vt:lpstr>
      <vt:lpstr>_P129806018</vt:lpstr>
      <vt:lpstr>_P129807001</vt:lpstr>
      <vt:lpstr>_P129807002</vt:lpstr>
      <vt:lpstr>_P129807003</vt:lpstr>
      <vt:lpstr>_P129807004</vt:lpstr>
      <vt:lpstr>_P129807005</vt:lpstr>
      <vt:lpstr>_P129807006</vt:lpstr>
      <vt:lpstr>_P129807007</vt:lpstr>
      <vt:lpstr>_P129807008</vt:lpstr>
      <vt:lpstr>_P129807009</vt:lpstr>
      <vt:lpstr>_P129807010</vt:lpstr>
      <vt:lpstr>_P129807011</vt:lpstr>
      <vt:lpstr>_P129807012</vt:lpstr>
      <vt:lpstr>_P129807013</vt:lpstr>
      <vt:lpstr>_P129807014</vt:lpstr>
      <vt:lpstr>_P129807015</vt:lpstr>
      <vt:lpstr>_P129807016</vt:lpstr>
      <vt:lpstr>_P129807017</vt:lpstr>
      <vt:lpstr>_P129807018</vt:lpstr>
      <vt:lpstr>_P129808001</vt:lpstr>
      <vt:lpstr>_P129808002</vt:lpstr>
      <vt:lpstr>_P129808003</vt:lpstr>
      <vt:lpstr>_P129808004</vt:lpstr>
      <vt:lpstr>_P129808005</vt:lpstr>
      <vt:lpstr>_P129808006</vt:lpstr>
      <vt:lpstr>_P129808007</vt:lpstr>
      <vt:lpstr>_P129808008</vt:lpstr>
      <vt:lpstr>_P129808009</vt:lpstr>
      <vt:lpstr>_P129808010</vt:lpstr>
      <vt:lpstr>_P129808011</vt:lpstr>
      <vt:lpstr>_P129808012</vt:lpstr>
      <vt:lpstr>_P129808013</vt:lpstr>
      <vt:lpstr>_P129808014</vt:lpstr>
      <vt:lpstr>_P129808015</vt:lpstr>
      <vt:lpstr>_P129808016</vt:lpstr>
      <vt:lpstr>_P129808017</vt:lpstr>
      <vt:lpstr>_P129808018</vt:lpstr>
      <vt:lpstr>_P129809001</vt:lpstr>
      <vt:lpstr>_P129809002</vt:lpstr>
      <vt:lpstr>_P129809003</vt:lpstr>
      <vt:lpstr>_P129809004</vt:lpstr>
      <vt:lpstr>_P129809005</vt:lpstr>
      <vt:lpstr>_P129809006</vt:lpstr>
      <vt:lpstr>_P129809007</vt:lpstr>
      <vt:lpstr>_P129809008</vt:lpstr>
      <vt:lpstr>_P129809009</vt:lpstr>
      <vt:lpstr>_P129809010</vt:lpstr>
      <vt:lpstr>_P129809011</vt:lpstr>
      <vt:lpstr>_P129809012</vt:lpstr>
      <vt:lpstr>_P129809013</vt:lpstr>
      <vt:lpstr>_P129809014</vt:lpstr>
      <vt:lpstr>_P129809015</vt:lpstr>
      <vt:lpstr>_P129809016</vt:lpstr>
      <vt:lpstr>_P129809017</vt:lpstr>
      <vt:lpstr>_P129809018</vt:lpstr>
      <vt:lpstr>_P129810001</vt:lpstr>
      <vt:lpstr>_P129810002</vt:lpstr>
      <vt:lpstr>_P129810003</vt:lpstr>
      <vt:lpstr>_P129810004</vt:lpstr>
      <vt:lpstr>_P129810005</vt:lpstr>
      <vt:lpstr>_P129810006</vt:lpstr>
      <vt:lpstr>_P129810007</vt:lpstr>
      <vt:lpstr>_P129810008</vt:lpstr>
      <vt:lpstr>_P129810009</vt:lpstr>
      <vt:lpstr>_P129810010</vt:lpstr>
      <vt:lpstr>_P129810011</vt:lpstr>
      <vt:lpstr>_P129810012</vt:lpstr>
      <vt:lpstr>_P129810013</vt:lpstr>
      <vt:lpstr>_P129810014</vt:lpstr>
      <vt:lpstr>_P129810015</vt:lpstr>
      <vt:lpstr>_P129810016</vt:lpstr>
      <vt:lpstr>_P129810017</vt:lpstr>
      <vt:lpstr>_P129810018</vt:lpstr>
      <vt:lpstr>_P129811001</vt:lpstr>
      <vt:lpstr>_P129811002</vt:lpstr>
      <vt:lpstr>_P129811003</vt:lpstr>
      <vt:lpstr>_P129811004</vt:lpstr>
      <vt:lpstr>_P129811005</vt:lpstr>
      <vt:lpstr>_P129811006</vt:lpstr>
      <vt:lpstr>_P129811007</vt:lpstr>
      <vt:lpstr>_P129811008</vt:lpstr>
      <vt:lpstr>_P129811009</vt:lpstr>
      <vt:lpstr>_P129811010</vt:lpstr>
      <vt:lpstr>_P129811011</vt:lpstr>
      <vt:lpstr>_P129811012</vt:lpstr>
      <vt:lpstr>_P129811013</vt:lpstr>
      <vt:lpstr>_P129811014</vt:lpstr>
      <vt:lpstr>_P129811015</vt:lpstr>
      <vt:lpstr>_P129811016</vt:lpstr>
      <vt:lpstr>_P129811017</vt:lpstr>
      <vt:lpstr>_P129811018</vt:lpstr>
      <vt:lpstr>_P129812001</vt:lpstr>
      <vt:lpstr>_P129812002</vt:lpstr>
      <vt:lpstr>_P129812003</vt:lpstr>
      <vt:lpstr>_P129812004</vt:lpstr>
      <vt:lpstr>_P129812005</vt:lpstr>
      <vt:lpstr>_P129812006</vt:lpstr>
      <vt:lpstr>_P129812007</vt:lpstr>
      <vt:lpstr>_P129812008</vt:lpstr>
      <vt:lpstr>_P129812009</vt:lpstr>
      <vt:lpstr>_P129812010</vt:lpstr>
      <vt:lpstr>_P129812011</vt:lpstr>
      <vt:lpstr>_P129812012</vt:lpstr>
      <vt:lpstr>_P129812013</vt:lpstr>
      <vt:lpstr>_P129812014</vt:lpstr>
      <vt:lpstr>_P129812015</vt:lpstr>
      <vt:lpstr>_P129812016</vt:lpstr>
      <vt:lpstr>_P129812017</vt:lpstr>
      <vt:lpstr>_P129812018</vt:lpstr>
      <vt:lpstr>_P129813001</vt:lpstr>
      <vt:lpstr>_P129813002</vt:lpstr>
      <vt:lpstr>_P129813003</vt:lpstr>
      <vt:lpstr>_P129813004</vt:lpstr>
      <vt:lpstr>_P129813005</vt:lpstr>
      <vt:lpstr>_P129813006</vt:lpstr>
      <vt:lpstr>_P129813007</vt:lpstr>
      <vt:lpstr>_P129813008</vt:lpstr>
      <vt:lpstr>_P129813009</vt:lpstr>
      <vt:lpstr>_P129813010</vt:lpstr>
      <vt:lpstr>_P129813011</vt:lpstr>
      <vt:lpstr>_P129813012</vt:lpstr>
      <vt:lpstr>_P129813013</vt:lpstr>
      <vt:lpstr>_P129813014</vt:lpstr>
      <vt:lpstr>_P129813015</vt:lpstr>
      <vt:lpstr>_P129813016</vt:lpstr>
      <vt:lpstr>_P129813017</vt:lpstr>
      <vt:lpstr>_P129813018</vt:lpstr>
      <vt:lpstr>_P129814001</vt:lpstr>
      <vt:lpstr>_P129814002</vt:lpstr>
      <vt:lpstr>_P129814003</vt:lpstr>
      <vt:lpstr>_P129814004</vt:lpstr>
      <vt:lpstr>_P129814005</vt:lpstr>
      <vt:lpstr>_P129814006</vt:lpstr>
      <vt:lpstr>_P129814007</vt:lpstr>
      <vt:lpstr>_P129814008</vt:lpstr>
      <vt:lpstr>_P129814009</vt:lpstr>
      <vt:lpstr>_P129814010</vt:lpstr>
      <vt:lpstr>_P129814011</vt:lpstr>
      <vt:lpstr>_P129814012</vt:lpstr>
      <vt:lpstr>_P129814013</vt:lpstr>
      <vt:lpstr>_P129814014</vt:lpstr>
      <vt:lpstr>_P129814015</vt:lpstr>
      <vt:lpstr>_P129814016</vt:lpstr>
      <vt:lpstr>_P129814017</vt:lpstr>
      <vt:lpstr>_P129814018</vt:lpstr>
      <vt:lpstr>_P129815001</vt:lpstr>
      <vt:lpstr>_P129815002</vt:lpstr>
      <vt:lpstr>_P129815003</vt:lpstr>
      <vt:lpstr>_P129815004</vt:lpstr>
      <vt:lpstr>_P129815005</vt:lpstr>
      <vt:lpstr>_P129815006</vt:lpstr>
      <vt:lpstr>_P129815007</vt:lpstr>
      <vt:lpstr>_P129815008</vt:lpstr>
      <vt:lpstr>_P129815009</vt:lpstr>
      <vt:lpstr>_P129815010</vt:lpstr>
      <vt:lpstr>_P129815011</vt:lpstr>
      <vt:lpstr>_P129815012</vt:lpstr>
      <vt:lpstr>_P129815013</vt:lpstr>
      <vt:lpstr>_P129815014</vt:lpstr>
      <vt:lpstr>_P129815015</vt:lpstr>
      <vt:lpstr>_P129815016</vt:lpstr>
      <vt:lpstr>_P129815017</vt:lpstr>
      <vt:lpstr>_P129815018</vt:lpstr>
      <vt:lpstr>_P129816001</vt:lpstr>
      <vt:lpstr>_P129816002</vt:lpstr>
      <vt:lpstr>_P129816003</vt:lpstr>
      <vt:lpstr>_P129816004</vt:lpstr>
      <vt:lpstr>_P129816005</vt:lpstr>
      <vt:lpstr>_P129816006</vt:lpstr>
      <vt:lpstr>_P129816007</vt:lpstr>
      <vt:lpstr>_P129816008</vt:lpstr>
      <vt:lpstr>_P129816009</vt:lpstr>
      <vt:lpstr>_P129816010</vt:lpstr>
      <vt:lpstr>_P129816011</vt:lpstr>
      <vt:lpstr>_P129816012</vt:lpstr>
      <vt:lpstr>_P129816013</vt:lpstr>
      <vt:lpstr>_P129816014</vt:lpstr>
      <vt:lpstr>_P129816015</vt:lpstr>
      <vt:lpstr>_P129816016</vt:lpstr>
      <vt:lpstr>_P129816017</vt:lpstr>
      <vt:lpstr>_P129816018</vt:lpstr>
      <vt:lpstr>_P129817001</vt:lpstr>
      <vt:lpstr>_P129817002</vt:lpstr>
      <vt:lpstr>_P129817003</vt:lpstr>
      <vt:lpstr>_P129817004</vt:lpstr>
      <vt:lpstr>_P129817005</vt:lpstr>
      <vt:lpstr>_P129817006</vt:lpstr>
      <vt:lpstr>_P129817007</vt:lpstr>
      <vt:lpstr>_P129817008</vt:lpstr>
      <vt:lpstr>_P129817009</vt:lpstr>
      <vt:lpstr>_P129817010</vt:lpstr>
      <vt:lpstr>_P129817011</vt:lpstr>
      <vt:lpstr>_P129817012</vt:lpstr>
      <vt:lpstr>_P129817013</vt:lpstr>
      <vt:lpstr>_P129817014</vt:lpstr>
      <vt:lpstr>_P129817015</vt:lpstr>
      <vt:lpstr>_P129817016</vt:lpstr>
      <vt:lpstr>_P129817017</vt:lpstr>
      <vt:lpstr>_P129817018</vt:lpstr>
      <vt:lpstr>_P129818001</vt:lpstr>
      <vt:lpstr>_P129818002</vt:lpstr>
      <vt:lpstr>_P129818003</vt:lpstr>
      <vt:lpstr>_P129818004</vt:lpstr>
      <vt:lpstr>_P129818005</vt:lpstr>
      <vt:lpstr>_P129818006</vt:lpstr>
      <vt:lpstr>_P129818007</vt:lpstr>
      <vt:lpstr>_P129818008</vt:lpstr>
      <vt:lpstr>_P129818009</vt:lpstr>
      <vt:lpstr>_P129818010</vt:lpstr>
      <vt:lpstr>_P129818011</vt:lpstr>
      <vt:lpstr>_P129818012</vt:lpstr>
      <vt:lpstr>_P129818013</vt:lpstr>
      <vt:lpstr>_P129818014</vt:lpstr>
      <vt:lpstr>_P129818015</vt:lpstr>
      <vt:lpstr>_P129818016</vt:lpstr>
      <vt:lpstr>_P129818017</vt:lpstr>
      <vt:lpstr>_P129818018</vt:lpstr>
      <vt:lpstr>_P129819001</vt:lpstr>
      <vt:lpstr>_P129819002</vt:lpstr>
      <vt:lpstr>_P129819003</vt:lpstr>
      <vt:lpstr>_P129819004</vt:lpstr>
      <vt:lpstr>_P129819005</vt:lpstr>
      <vt:lpstr>_P129819006</vt:lpstr>
      <vt:lpstr>_P129819007</vt:lpstr>
      <vt:lpstr>_P129819008</vt:lpstr>
      <vt:lpstr>_P129819009</vt:lpstr>
      <vt:lpstr>_P129819010</vt:lpstr>
      <vt:lpstr>_P129819011</vt:lpstr>
      <vt:lpstr>_P129819012</vt:lpstr>
      <vt:lpstr>_P129819013</vt:lpstr>
      <vt:lpstr>_P129819014</vt:lpstr>
      <vt:lpstr>_P129819015</vt:lpstr>
      <vt:lpstr>_P129819016</vt:lpstr>
      <vt:lpstr>_P129819017</vt:lpstr>
      <vt:lpstr>_P129819018</vt:lpstr>
      <vt:lpstr>_P129820001</vt:lpstr>
      <vt:lpstr>_P129820002</vt:lpstr>
      <vt:lpstr>_P129820003</vt:lpstr>
      <vt:lpstr>_P129820004</vt:lpstr>
      <vt:lpstr>_P129820005</vt:lpstr>
      <vt:lpstr>_P129820006</vt:lpstr>
      <vt:lpstr>_P129820007</vt:lpstr>
      <vt:lpstr>_P129820008</vt:lpstr>
      <vt:lpstr>_P129820009</vt:lpstr>
      <vt:lpstr>_P129820010</vt:lpstr>
      <vt:lpstr>_P129820011</vt:lpstr>
      <vt:lpstr>_P129820012</vt:lpstr>
      <vt:lpstr>_P129820013</vt:lpstr>
      <vt:lpstr>_P129820014</vt:lpstr>
      <vt:lpstr>_P129820015</vt:lpstr>
      <vt:lpstr>_P129820016</vt:lpstr>
      <vt:lpstr>_P129820017</vt:lpstr>
      <vt:lpstr>_P129820018</vt:lpstr>
      <vt:lpstr>_P129821001</vt:lpstr>
      <vt:lpstr>_P129821002</vt:lpstr>
      <vt:lpstr>_P129821003</vt:lpstr>
      <vt:lpstr>_P129821004</vt:lpstr>
      <vt:lpstr>_P129821005</vt:lpstr>
      <vt:lpstr>_P129821006</vt:lpstr>
      <vt:lpstr>_P129821007</vt:lpstr>
      <vt:lpstr>_P129821008</vt:lpstr>
      <vt:lpstr>_P129821009</vt:lpstr>
      <vt:lpstr>_P129821010</vt:lpstr>
      <vt:lpstr>_P129821011</vt:lpstr>
      <vt:lpstr>_P129821012</vt:lpstr>
      <vt:lpstr>_P129821013</vt:lpstr>
      <vt:lpstr>_P129821014</vt:lpstr>
      <vt:lpstr>_P129821015</vt:lpstr>
      <vt:lpstr>_P129821016</vt:lpstr>
      <vt:lpstr>_P129821017</vt:lpstr>
      <vt:lpstr>_P129821018</vt:lpstr>
      <vt:lpstr>_P129822001</vt:lpstr>
      <vt:lpstr>_P129822002</vt:lpstr>
      <vt:lpstr>_P129822003</vt:lpstr>
      <vt:lpstr>_P129822004</vt:lpstr>
      <vt:lpstr>_P129822005</vt:lpstr>
      <vt:lpstr>_P129822006</vt:lpstr>
      <vt:lpstr>_P129822007</vt:lpstr>
      <vt:lpstr>_P129822008</vt:lpstr>
      <vt:lpstr>_P129822009</vt:lpstr>
      <vt:lpstr>_P129822010</vt:lpstr>
      <vt:lpstr>_P129822011</vt:lpstr>
      <vt:lpstr>_P129822012</vt:lpstr>
      <vt:lpstr>_P129822013</vt:lpstr>
      <vt:lpstr>_P129822014</vt:lpstr>
      <vt:lpstr>_P129822015</vt:lpstr>
      <vt:lpstr>_P129822016</vt:lpstr>
      <vt:lpstr>_P129822017</vt:lpstr>
      <vt:lpstr>_P129822018</vt:lpstr>
      <vt:lpstr>_P129823001</vt:lpstr>
      <vt:lpstr>_P129823002</vt:lpstr>
      <vt:lpstr>_P129823003</vt:lpstr>
      <vt:lpstr>_P129823004</vt:lpstr>
      <vt:lpstr>_P129823005</vt:lpstr>
      <vt:lpstr>_P129823006</vt:lpstr>
      <vt:lpstr>_P129823007</vt:lpstr>
      <vt:lpstr>_P129823008</vt:lpstr>
      <vt:lpstr>_P129823009</vt:lpstr>
      <vt:lpstr>_P129823010</vt:lpstr>
      <vt:lpstr>_P129823011</vt:lpstr>
      <vt:lpstr>_P129823012</vt:lpstr>
      <vt:lpstr>_P129823013</vt:lpstr>
      <vt:lpstr>_P129823014</vt:lpstr>
      <vt:lpstr>_P129823015</vt:lpstr>
      <vt:lpstr>_P129823016</vt:lpstr>
      <vt:lpstr>_P129823017</vt:lpstr>
      <vt:lpstr>_P129823018</vt:lpstr>
      <vt:lpstr>_P129824001</vt:lpstr>
      <vt:lpstr>_P129824002</vt:lpstr>
      <vt:lpstr>_P129824003</vt:lpstr>
      <vt:lpstr>_P129824004</vt:lpstr>
      <vt:lpstr>_P129824005</vt:lpstr>
      <vt:lpstr>_P129824006</vt:lpstr>
      <vt:lpstr>_P129824007</vt:lpstr>
      <vt:lpstr>_P129824008</vt:lpstr>
      <vt:lpstr>_P129824009</vt:lpstr>
      <vt:lpstr>_P129824010</vt:lpstr>
      <vt:lpstr>_P129824011</vt:lpstr>
      <vt:lpstr>_P129824012</vt:lpstr>
      <vt:lpstr>_P129824013</vt:lpstr>
      <vt:lpstr>_P129824014</vt:lpstr>
      <vt:lpstr>_P129824015</vt:lpstr>
      <vt:lpstr>_P129824016</vt:lpstr>
      <vt:lpstr>_P129824017</vt:lpstr>
      <vt:lpstr>_P129824018</vt:lpstr>
      <vt:lpstr>_P129825001</vt:lpstr>
      <vt:lpstr>_P129825002</vt:lpstr>
      <vt:lpstr>_P129825003</vt:lpstr>
      <vt:lpstr>_P129825004</vt:lpstr>
      <vt:lpstr>_P129825005</vt:lpstr>
      <vt:lpstr>_P129825006</vt:lpstr>
      <vt:lpstr>_P129825007</vt:lpstr>
      <vt:lpstr>_P129825008</vt:lpstr>
      <vt:lpstr>_P129825009</vt:lpstr>
      <vt:lpstr>_P129825010</vt:lpstr>
      <vt:lpstr>_P129825011</vt:lpstr>
      <vt:lpstr>_P129825012</vt:lpstr>
      <vt:lpstr>_P129825013</vt:lpstr>
      <vt:lpstr>_P129825014</vt:lpstr>
      <vt:lpstr>_P129825015</vt:lpstr>
      <vt:lpstr>_P129825016</vt:lpstr>
      <vt:lpstr>_P129825017</vt:lpstr>
      <vt:lpstr>_P129825018</vt:lpstr>
      <vt:lpstr>_P129829907</vt:lpstr>
      <vt:lpstr>_P129829908</vt:lpstr>
      <vt:lpstr>_P129829909</vt:lpstr>
      <vt:lpstr>_P129829910</vt:lpstr>
      <vt:lpstr>_P129829914</vt:lpstr>
      <vt:lpstr>_P129829918</vt:lpstr>
      <vt:lpstr>_P140001001</vt:lpstr>
      <vt:lpstr>_P140001002</vt:lpstr>
      <vt:lpstr>_P140001003</vt:lpstr>
      <vt:lpstr>_P140001004</vt:lpstr>
      <vt:lpstr>_P140001005</vt:lpstr>
      <vt:lpstr>_P140002001</vt:lpstr>
      <vt:lpstr>_P140002002</vt:lpstr>
      <vt:lpstr>_P140002003</vt:lpstr>
      <vt:lpstr>_P140002004</vt:lpstr>
      <vt:lpstr>_P140002005</vt:lpstr>
      <vt:lpstr>_P140003001</vt:lpstr>
      <vt:lpstr>_P140003002</vt:lpstr>
      <vt:lpstr>_P140003003</vt:lpstr>
      <vt:lpstr>_P140003004</vt:lpstr>
      <vt:lpstr>_P140003005</vt:lpstr>
      <vt:lpstr>_P140004001</vt:lpstr>
      <vt:lpstr>_P140004002</vt:lpstr>
      <vt:lpstr>_P140004003</vt:lpstr>
      <vt:lpstr>_P140004004</vt:lpstr>
      <vt:lpstr>_P140004005</vt:lpstr>
      <vt:lpstr>_P140005001</vt:lpstr>
      <vt:lpstr>_P140005002</vt:lpstr>
      <vt:lpstr>_P140005003</vt:lpstr>
      <vt:lpstr>_P140005004</vt:lpstr>
      <vt:lpstr>_P140005005</vt:lpstr>
      <vt:lpstr>_P140006001</vt:lpstr>
      <vt:lpstr>_P140006002</vt:lpstr>
      <vt:lpstr>_P140006003</vt:lpstr>
      <vt:lpstr>_P140006004</vt:lpstr>
      <vt:lpstr>_P140006005</vt:lpstr>
      <vt:lpstr>_P140007001</vt:lpstr>
      <vt:lpstr>_P140007002</vt:lpstr>
      <vt:lpstr>_P140007003</vt:lpstr>
      <vt:lpstr>_P140007004</vt:lpstr>
      <vt:lpstr>_P140007005</vt:lpstr>
      <vt:lpstr>_P140008001</vt:lpstr>
      <vt:lpstr>_P140008002</vt:lpstr>
      <vt:lpstr>_P140008003</vt:lpstr>
      <vt:lpstr>_P140008004</vt:lpstr>
      <vt:lpstr>_P140008005</vt:lpstr>
      <vt:lpstr>_P140009001</vt:lpstr>
      <vt:lpstr>_P140009002</vt:lpstr>
      <vt:lpstr>_P140009003</vt:lpstr>
      <vt:lpstr>_P140009004</vt:lpstr>
      <vt:lpstr>_P140009005</vt:lpstr>
      <vt:lpstr>_P140010001</vt:lpstr>
      <vt:lpstr>_P140010002</vt:lpstr>
      <vt:lpstr>_P140010003</vt:lpstr>
      <vt:lpstr>_P140010004</vt:lpstr>
      <vt:lpstr>_P140010005</vt:lpstr>
      <vt:lpstr>_P140011001</vt:lpstr>
      <vt:lpstr>_P140011002</vt:lpstr>
      <vt:lpstr>_P140011003</vt:lpstr>
      <vt:lpstr>_P140011004</vt:lpstr>
      <vt:lpstr>_P140011005</vt:lpstr>
      <vt:lpstr>_P140012001</vt:lpstr>
      <vt:lpstr>_P140012002</vt:lpstr>
      <vt:lpstr>_P140012003</vt:lpstr>
      <vt:lpstr>_P140012004</vt:lpstr>
      <vt:lpstr>_P140012005</vt:lpstr>
      <vt:lpstr>_P140013001</vt:lpstr>
      <vt:lpstr>_P140013002</vt:lpstr>
      <vt:lpstr>_P140013003</vt:lpstr>
      <vt:lpstr>_P140013004</vt:lpstr>
      <vt:lpstr>_P140013005</vt:lpstr>
      <vt:lpstr>_P140014001</vt:lpstr>
      <vt:lpstr>_P140014002</vt:lpstr>
      <vt:lpstr>_P140014003</vt:lpstr>
      <vt:lpstr>_P140014004</vt:lpstr>
      <vt:lpstr>_P140014005</vt:lpstr>
      <vt:lpstr>_P140015001</vt:lpstr>
      <vt:lpstr>_P140015002</vt:lpstr>
      <vt:lpstr>_P140015003</vt:lpstr>
      <vt:lpstr>_P140015004</vt:lpstr>
      <vt:lpstr>_P140015005</vt:lpstr>
      <vt:lpstr>_P140016001</vt:lpstr>
      <vt:lpstr>_P140016002</vt:lpstr>
      <vt:lpstr>_P140016003</vt:lpstr>
      <vt:lpstr>_P140016004</vt:lpstr>
      <vt:lpstr>_P140016005</vt:lpstr>
      <vt:lpstr>_P140017001</vt:lpstr>
      <vt:lpstr>_P140017002</vt:lpstr>
      <vt:lpstr>_P140017003</vt:lpstr>
      <vt:lpstr>_P140017004</vt:lpstr>
      <vt:lpstr>_P140017005</vt:lpstr>
      <vt:lpstr>_P140018001</vt:lpstr>
      <vt:lpstr>_P140018002</vt:lpstr>
      <vt:lpstr>_P140018003</vt:lpstr>
      <vt:lpstr>_P140018004</vt:lpstr>
      <vt:lpstr>_P140018005</vt:lpstr>
      <vt:lpstr>_P140019001</vt:lpstr>
      <vt:lpstr>_P140019002</vt:lpstr>
      <vt:lpstr>_P140019003</vt:lpstr>
      <vt:lpstr>_P140019004</vt:lpstr>
      <vt:lpstr>_P140019005</vt:lpstr>
      <vt:lpstr>_P140019904</vt:lpstr>
      <vt:lpstr>_P140019905</vt:lpstr>
      <vt:lpstr>_P141001001</vt:lpstr>
      <vt:lpstr>_P141001002</vt:lpstr>
      <vt:lpstr>_P141001003</vt:lpstr>
      <vt:lpstr>_P141001004</vt:lpstr>
      <vt:lpstr>_P141001005</vt:lpstr>
      <vt:lpstr>_P141001006</vt:lpstr>
      <vt:lpstr>_P141001007</vt:lpstr>
      <vt:lpstr>_P141001008</vt:lpstr>
      <vt:lpstr>_P141001009</vt:lpstr>
      <vt:lpstr>_P141001010</vt:lpstr>
      <vt:lpstr>_P141001011</vt:lpstr>
      <vt:lpstr>_P141001012</vt:lpstr>
      <vt:lpstr>_P141001013</vt:lpstr>
      <vt:lpstr>_P141002001</vt:lpstr>
      <vt:lpstr>_P141002002</vt:lpstr>
      <vt:lpstr>_P141002003</vt:lpstr>
      <vt:lpstr>_P141002004</vt:lpstr>
      <vt:lpstr>_P141002005</vt:lpstr>
      <vt:lpstr>_P141002006</vt:lpstr>
      <vt:lpstr>_P141002007</vt:lpstr>
      <vt:lpstr>_P141002008</vt:lpstr>
      <vt:lpstr>_P141002009</vt:lpstr>
      <vt:lpstr>_P141002010</vt:lpstr>
      <vt:lpstr>_P141002011</vt:lpstr>
      <vt:lpstr>_P141002012</vt:lpstr>
      <vt:lpstr>_P141002013</vt:lpstr>
      <vt:lpstr>_P141003001</vt:lpstr>
      <vt:lpstr>_P141003002</vt:lpstr>
      <vt:lpstr>_P141003003</vt:lpstr>
      <vt:lpstr>_P141003004</vt:lpstr>
      <vt:lpstr>_P141003005</vt:lpstr>
      <vt:lpstr>_P141003006</vt:lpstr>
      <vt:lpstr>_P141003007</vt:lpstr>
      <vt:lpstr>_P141003008</vt:lpstr>
      <vt:lpstr>_P141003009</vt:lpstr>
      <vt:lpstr>_P141003010</vt:lpstr>
      <vt:lpstr>_P141003011</vt:lpstr>
      <vt:lpstr>_P141003012</vt:lpstr>
      <vt:lpstr>_P141003013</vt:lpstr>
      <vt:lpstr>_P141004001</vt:lpstr>
      <vt:lpstr>_P141004002</vt:lpstr>
      <vt:lpstr>_P141004003</vt:lpstr>
      <vt:lpstr>_P141004004</vt:lpstr>
      <vt:lpstr>_P141004005</vt:lpstr>
      <vt:lpstr>_P141004006</vt:lpstr>
      <vt:lpstr>_P141004007</vt:lpstr>
      <vt:lpstr>_P141004008</vt:lpstr>
      <vt:lpstr>_P141004009</vt:lpstr>
      <vt:lpstr>_P141004010</vt:lpstr>
      <vt:lpstr>_P141004011</vt:lpstr>
      <vt:lpstr>_P141004012</vt:lpstr>
      <vt:lpstr>_P141004013</vt:lpstr>
      <vt:lpstr>_P141005001</vt:lpstr>
      <vt:lpstr>_P141005002</vt:lpstr>
      <vt:lpstr>_P141005003</vt:lpstr>
      <vt:lpstr>_P141005004</vt:lpstr>
      <vt:lpstr>_P141005005</vt:lpstr>
      <vt:lpstr>_P141005006</vt:lpstr>
      <vt:lpstr>_P141005007</vt:lpstr>
      <vt:lpstr>_P141005008</vt:lpstr>
      <vt:lpstr>_P141005009</vt:lpstr>
      <vt:lpstr>_P141005010</vt:lpstr>
      <vt:lpstr>_P141005011</vt:lpstr>
      <vt:lpstr>_P141005012</vt:lpstr>
      <vt:lpstr>_P141005013</vt:lpstr>
      <vt:lpstr>_P141006001</vt:lpstr>
      <vt:lpstr>_P141006002</vt:lpstr>
      <vt:lpstr>_P141006003</vt:lpstr>
      <vt:lpstr>_P141006004</vt:lpstr>
      <vt:lpstr>_P141006005</vt:lpstr>
      <vt:lpstr>_P141006006</vt:lpstr>
      <vt:lpstr>_P141006007</vt:lpstr>
      <vt:lpstr>_P141006008</vt:lpstr>
      <vt:lpstr>_P141006009</vt:lpstr>
      <vt:lpstr>_P141006010</vt:lpstr>
      <vt:lpstr>_P141006011</vt:lpstr>
      <vt:lpstr>_P141006012</vt:lpstr>
      <vt:lpstr>_P141006013</vt:lpstr>
      <vt:lpstr>_P141007001</vt:lpstr>
      <vt:lpstr>_P141007002</vt:lpstr>
      <vt:lpstr>_P141007003</vt:lpstr>
      <vt:lpstr>_P141007004</vt:lpstr>
      <vt:lpstr>_P141007005</vt:lpstr>
      <vt:lpstr>_P141007006</vt:lpstr>
      <vt:lpstr>_P141007007</vt:lpstr>
      <vt:lpstr>_P141007008</vt:lpstr>
      <vt:lpstr>_P141007009</vt:lpstr>
      <vt:lpstr>_P141007010</vt:lpstr>
      <vt:lpstr>_P141007011</vt:lpstr>
      <vt:lpstr>_P141007012</vt:lpstr>
      <vt:lpstr>_P141007013</vt:lpstr>
      <vt:lpstr>_P141008001</vt:lpstr>
      <vt:lpstr>_P141008002</vt:lpstr>
      <vt:lpstr>_P141008003</vt:lpstr>
      <vt:lpstr>_P141008004</vt:lpstr>
      <vt:lpstr>_P141008005</vt:lpstr>
      <vt:lpstr>_P141008006</vt:lpstr>
      <vt:lpstr>_P141008007</vt:lpstr>
      <vt:lpstr>_P141008008</vt:lpstr>
      <vt:lpstr>_P141008009</vt:lpstr>
      <vt:lpstr>_P141008010</vt:lpstr>
      <vt:lpstr>_P141008011</vt:lpstr>
      <vt:lpstr>_P141008012</vt:lpstr>
      <vt:lpstr>_P141008013</vt:lpstr>
      <vt:lpstr>_P141009001</vt:lpstr>
      <vt:lpstr>_P141009002</vt:lpstr>
      <vt:lpstr>_P141009003</vt:lpstr>
      <vt:lpstr>_P141009004</vt:lpstr>
      <vt:lpstr>_P141009005</vt:lpstr>
      <vt:lpstr>_P141009006</vt:lpstr>
      <vt:lpstr>_P141009007</vt:lpstr>
      <vt:lpstr>_P141009008</vt:lpstr>
      <vt:lpstr>_P141009009</vt:lpstr>
      <vt:lpstr>_P141009010</vt:lpstr>
      <vt:lpstr>_P141009011</vt:lpstr>
      <vt:lpstr>_P141009012</vt:lpstr>
      <vt:lpstr>_P141009013</vt:lpstr>
      <vt:lpstr>_P141010001</vt:lpstr>
      <vt:lpstr>_P141010002</vt:lpstr>
      <vt:lpstr>_P141010003</vt:lpstr>
      <vt:lpstr>_P141010004</vt:lpstr>
      <vt:lpstr>_P141010005</vt:lpstr>
      <vt:lpstr>_P141010006</vt:lpstr>
      <vt:lpstr>_P141010007</vt:lpstr>
      <vt:lpstr>_P141010008</vt:lpstr>
      <vt:lpstr>_P141010009</vt:lpstr>
      <vt:lpstr>_P141010010</vt:lpstr>
      <vt:lpstr>_P141010011</vt:lpstr>
      <vt:lpstr>_P141010012</vt:lpstr>
      <vt:lpstr>_P141010013</vt:lpstr>
      <vt:lpstr>_P141011001</vt:lpstr>
      <vt:lpstr>_P141011002</vt:lpstr>
      <vt:lpstr>_P141011003</vt:lpstr>
      <vt:lpstr>_P141011004</vt:lpstr>
      <vt:lpstr>_P141011005</vt:lpstr>
      <vt:lpstr>_P141011006</vt:lpstr>
      <vt:lpstr>_P141011007</vt:lpstr>
      <vt:lpstr>_P141011008</vt:lpstr>
      <vt:lpstr>_P141011009</vt:lpstr>
      <vt:lpstr>_P141011010</vt:lpstr>
      <vt:lpstr>_P141011011</vt:lpstr>
      <vt:lpstr>_P141011012</vt:lpstr>
      <vt:lpstr>_P141011013</vt:lpstr>
      <vt:lpstr>_P141012001</vt:lpstr>
      <vt:lpstr>_P141012002</vt:lpstr>
      <vt:lpstr>_P141012003</vt:lpstr>
      <vt:lpstr>_P141012004</vt:lpstr>
      <vt:lpstr>_P141012005</vt:lpstr>
      <vt:lpstr>_P141012006</vt:lpstr>
      <vt:lpstr>_P141012007</vt:lpstr>
      <vt:lpstr>_P141012008</vt:lpstr>
      <vt:lpstr>_P141012009</vt:lpstr>
      <vt:lpstr>_P141012010</vt:lpstr>
      <vt:lpstr>_P141012011</vt:lpstr>
      <vt:lpstr>_P141012012</vt:lpstr>
      <vt:lpstr>_P141012013</vt:lpstr>
      <vt:lpstr>_P141013001</vt:lpstr>
      <vt:lpstr>_P141013002</vt:lpstr>
      <vt:lpstr>_P141013003</vt:lpstr>
      <vt:lpstr>_P141013004</vt:lpstr>
      <vt:lpstr>_P141013005</vt:lpstr>
      <vt:lpstr>_P141013006</vt:lpstr>
      <vt:lpstr>_P141013007</vt:lpstr>
      <vt:lpstr>_P141013008</vt:lpstr>
      <vt:lpstr>_P141013009</vt:lpstr>
      <vt:lpstr>_P141013010</vt:lpstr>
      <vt:lpstr>_P141013011</vt:lpstr>
      <vt:lpstr>_P141013012</vt:lpstr>
      <vt:lpstr>_P141013013</vt:lpstr>
      <vt:lpstr>_P141014001</vt:lpstr>
      <vt:lpstr>_P141014002</vt:lpstr>
      <vt:lpstr>_P141014003</vt:lpstr>
      <vt:lpstr>_P141014004</vt:lpstr>
      <vt:lpstr>_P141014005</vt:lpstr>
      <vt:lpstr>_P141014006</vt:lpstr>
      <vt:lpstr>_P141014007</vt:lpstr>
      <vt:lpstr>_P141014008</vt:lpstr>
      <vt:lpstr>_P141014009</vt:lpstr>
      <vt:lpstr>_P141014010</vt:lpstr>
      <vt:lpstr>_P141014011</vt:lpstr>
      <vt:lpstr>_P141014012</vt:lpstr>
      <vt:lpstr>_P141014013</vt:lpstr>
      <vt:lpstr>_P141015001</vt:lpstr>
      <vt:lpstr>_P141015002</vt:lpstr>
      <vt:lpstr>_P141015003</vt:lpstr>
      <vt:lpstr>_P141015004</vt:lpstr>
      <vt:lpstr>_P141015005</vt:lpstr>
      <vt:lpstr>_P141015006</vt:lpstr>
      <vt:lpstr>_P141015007</vt:lpstr>
      <vt:lpstr>_P141015008</vt:lpstr>
      <vt:lpstr>_P141015009</vt:lpstr>
      <vt:lpstr>_P141015010</vt:lpstr>
      <vt:lpstr>_P141015011</vt:lpstr>
      <vt:lpstr>_P141015012</vt:lpstr>
      <vt:lpstr>_P141015013</vt:lpstr>
      <vt:lpstr>_P141016001</vt:lpstr>
      <vt:lpstr>_P141016002</vt:lpstr>
      <vt:lpstr>_P141016003</vt:lpstr>
      <vt:lpstr>_P141016004</vt:lpstr>
      <vt:lpstr>_P141016005</vt:lpstr>
      <vt:lpstr>_P141016006</vt:lpstr>
      <vt:lpstr>_P141016007</vt:lpstr>
      <vt:lpstr>_P141016008</vt:lpstr>
      <vt:lpstr>_P141016009</vt:lpstr>
      <vt:lpstr>_P141016010</vt:lpstr>
      <vt:lpstr>_P141016011</vt:lpstr>
      <vt:lpstr>_P141016012</vt:lpstr>
      <vt:lpstr>_P141016013</vt:lpstr>
      <vt:lpstr>_P141017001</vt:lpstr>
      <vt:lpstr>_P141017002</vt:lpstr>
      <vt:lpstr>_P141017003</vt:lpstr>
      <vt:lpstr>_P141017004</vt:lpstr>
      <vt:lpstr>_P141017005</vt:lpstr>
      <vt:lpstr>_P141017006</vt:lpstr>
      <vt:lpstr>_P141017007</vt:lpstr>
      <vt:lpstr>_P141017008</vt:lpstr>
      <vt:lpstr>_P141017009</vt:lpstr>
      <vt:lpstr>_P141017010</vt:lpstr>
      <vt:lpstr>_P141017011</vt:lpstr>
      <vt:lpstr>_P141017012</vt:lpstr>
      <vt:lpstr>_P141017013</vt:lpstr>
      <vt:lpstr>_P141018001</vt:lpstr>
      <vt:lpstr>_P141018002</vt:lpstr>
      <vt:lpstr>_P141018003</vt:lpstr>
      <vt:lpstr>_P141018004</vt:lpstr>
      <vt:lpstr>_P141018005</vt:lpstr>
      <vt:lpstr>_P141018006</vt:lpstr>
      <vt:lpstr>_P141018007</vt:lpstr>
      <vt:lpstr>_P141018008</vt:lpstr>
      <vt:lpstr>_P141018009</vt:lpstr>
      <vt:lpstr>_P141018010</vt:lpstr>
      <vt:lpstr>_P141018011</vt:lpstr>
      <vt:lpstr>_P141018012</vt:lpstr>
      <vt:lpstr>_P141018013</vt:lpstr>
      <vt:lpstr>_P141019906</vt:lpstr>
      <vt:lpstr>_P141019907</vt:lpstr>
      <vt:lpstr>_P141019908</vt:lpstr>
      <vt:lpstr>_P141019909</vt:lpstr>
      <vt:lpstr>_P141019914</vt:lpstr>
      <vt:lpstr>_P150001001</vt:lpstr>
      <vt:lpstr>_P150001002</vt:lpstr>
      <vt:lpstr>_P150001003</vt:lpstr>
      <vt:lpstr>_P150001004</vt:lpstr>
      <vt:lpstr>_P150001005</vt:lpstr>
      <vt:lpstr>_P150001006</vt:lpstr>
      <vt:lpstr>_P150001007</vt:lpstr>
      <vt:lpstr>_P150001008</vt:lpstr>
      <vt:lpstr>_P150001009</vt:lpstr>
      <vt:lpstr>_P150001010</vt:lpstr>
      <vt:lpstr>_P150001011</vt:lpstr>
      <vt:lpstr>_P150002001</vt:lpstr>
      <vt:lpstr>_P150002002</vt:lpstr>
      <vt:lpstr>_P150002003</vt:lpstr>
      <vt:lpstr>_P150002004</vt:lpstr>
      <vt:lpstr>_P150002005</vt:lpstr>
      <vt:lpstr>_P150002006</vt:lpstr>
      <vt:lpstr>_P150002007</vt:lpstr>
      <vt:lpstr>_P150002008</vt:lpstr>
      <vt:lpstr>_P150002009</vt:lpstr>
      <vt:lpstr>_P150002010</vt:lpstr>
      <vt:lpstr>_P150002011</vt:lpstr>
      <vt:lpstr>_P150003001</vt:lpstr>
      <vt:lpstr>_P150003002</vt:lpstr>
      <vt:lpstr>_P150003003</vt:lpstr>
      <vt:lpstr>_P150003004</vt:lpstr>
      <vt:lpstr>_P150003005</vt:lpstr>
      <vt:lpstr>_P150003006</vt:lpstr>
      <vt:lpstr>_P150003007</vt:lpstr>
      <vt:lpstr>_P150003008</vt:lpstr>
      <vt:lpstr>_P150003009</vt:lpstr>
      <vt:lpstr>_P150003010</vt:lpstr>
      <vt:lpstr>_P150003011</vt:lpstr>
      <vt:lpstr>_P150004001</vt:lpstr>
      <vt:lpstr>_P150004002</vt:lpstr>
      <vt:lpstr>_P150004003</vt:lpstr>
      <vt:lpstr>_P150004004</vt:lpstr>
      <vt:lpstr>_P150004005</vt:lpstr>
      <vt:lpstr>_P150004006</vt:lpstr>
      <vt:lpstr>_P150004007</vt:lpstr>
      <vt:lpstr>_P150004008</vt:lpstr>
      <vt:lpstr>_P150004009</vt:lpstr>
      <vt:lpstr>_P150004010</vt:lpstr>
      <vt:lpstr>_P150004011</vt:lpstr>
      <vt:lpstr>_P150005001</vt:lpstr>
      <vt:lpstr>_P150005002</vt:lpstr>
      <vt:lpstr>_P150005003</vt:lpstr>
      <vt:lpstr>_P150005004</vt:lpstr>
      <vt:lpstr>_P150005005</vt:lpstr>
      <vt:lpstr>_P150005006</vt:lpstr>
      <vt:lpstr>_P150005007</vt:lpstr>
      <vt:lpstr>_P150005008</vt:lpstr>
      <vt:lpstr>_P150005009</vt:lpstr>
      <vt:lpstr>_P150005010</vt:lpstr>
      <vt:lpstr>_P150005011</vt:lpstr>
      <vt:lpstr>_P150006001</vt:lpstr>
      <vt:lpstr>_P150006002</vt:lpstr>
      <vt:lpstr>_P150006003</vt:lpstr>
      <vt:lpstr>_P150006004</vt:lpstr>
      <vt:lpstr>_P150006005</vt:lpstr>
      <vt:lpstr>_P150006006</vt:lpstr>
      <vt:lpstr>_P150006007</vt:lpstr>
      <vt:lpstr>_P150006008</vt:lpstr>
      <vt:lpstr>_P150006009</vt:lpstr>
      <vt:lpstr>_P150006010</vt:lpstr>
      <vt:lpstr>_P150006011</vt:lpstr>
      <vt:lpstr>_P150007001</vt:lpstr>
      <vt:lpstr>_P150007002</vt:lpstr>
      <vt:lpstr>_P150007003</vt:lpstr>
      <vt:lpstr>_P150007004</vt:lpstr>
      <vt:lpstr>_P150007005</vt:lpstr>
      <vt:lpstr>_P150007006</vt:lpstr>
      <vt:lpstr>_P150007007</vt:lpstr>
      <vt:lpstr>_P150007008</vt:lpstr>
      <vt:lpstr>_P150007009</vt:lpstr>
      <vt:lpstr>_P150007010</vt:lpstr>
      <vt:lpstr>_P150007011</vt:lpstr>
      <vt:lpstr>_P150008001</vt:lpstr>
      <vt:lpstr>_P150008002</vt:lpstr>
      <vt:lpstr>_P150008003</vt:lpstr>
      <vt:lpstr>_P150008004</vt:lpstr>
      <vt:lpstr>_P150008005</vt:lpstr>
      <vt:lpstr>_P150008006</vt:lpstr>
      <vt:lpstr>_P150008007</vt:lpstr>
      <vt:lpstr>_P150008008</vt:lpstr>
      <vt:lpstr>_P150008009</vt:lpstr>
      <vt:lpstr>_P150008010</vt:lpstr>
      <vt:lpstr>_P150008011</vt:lpstr>
      <vt:lpstr>_P150009903</vt:lpstr>
      <vt:lpstr>_P150009904</vt:lpstr>
      <vt:lpstr>_P150009905</vt:lpstr>
      <vt:lpstr>_P150009906</vt:lpstr>
      <vt:lpstr>_P150009907</vt:lpstr>
      <vt:lpstr>_P150009908</vt:lpstr>
      <vt:lpstr>_P150009909</vt:lpstr>
      <vt:lpstr>_P150009910</vt:lpstr>
      <vt:lpstr>_P150009911</vt:lpstr>
      <vt:lpstr>_P150011001</vt:lpstr>
      <vt:lpstr>_P150011002</vt:lpstr>
      <vt:lpstr>_P150011003</vt:lpstr>
      <vt:lpstr>_P150011004</vt:lpstr>
      <vt:lpstr>_P150011005</vt:lpstr>
      <vt:lpstr>_P150011006</vt:lpstr>
      <vt:lpstr>_P150011007</vt:lpstr>
      <vt:lpstr>_P150011008</vt:lpstr>
      <vt:lpstr>_P150011009</vt:lpstr>
      <vt:lpstr>_P150011010</vt:lpstr>
      <vt:lpstr>_P150011011</vt:lpstr>
      <vt:lpstr>_P150012001</vt:lpstr>
      <vt:lpstr>_P150012002</vt:lpstr>
      <vt:lpstr>_P150012003</vt:lpstr>
      <vt:lpstr>_P150012004</vt:lpstr>
      <vt:lpstr>_P150012005</vt:lpstr>
      <vt:lpstr>_P150012006</vt:lpstr>
      <vt:lpstr>_P150012007</vt:lpstr>
      <vt:lpstr>_P150012008</vt:lpstr>
      <vt:lpstr>_P150012009</vt:lpstr>
      <vt:lpstr>_P150012010</vt:lpstr>
      <vt:lpstr>_P150012011</vt:lpstr>
      <vt:lpstr>_P150013001</vt:lpstr>
      <vt:lpstr>_P150013002</vt:lpstr>
      <vt:lpstr>_P150013003</vt:lpstr>
      <vt:lpstr>_P150013004</vt:lpstr>
      <vt:lpstr>_P150013005</vt:lpstr>
      <vt:lpstr>_P150013006</vt:lpstr>
      <vt:lpstr>_P150013007</vt:lpstr>
      <vt:lpstr>_P150013008</vt:lpstr>
      <vt:lpstr>_P150013009</vt:lpstr>
      <vt:lpstr>_P150013010</vt:lpstr>
      <vt:lpstr>_P150013011</vt:lpstr>
      <vt:lpstr>_P150014001</vt:lpstr>
      <vt:lpstr>_P150014002</vt:lpstr>
      <vt:lpstr>_P150014003</vt:lpstr>
      <vt:lpstr>_P150014004</vt:lpstr>
      <vt:lpstr>_P150014005</vt:lpstr>
      <vt:lpstr>_P150014006</vt:lpstr>
      <vt:lpstr>_P150014007</vt:lpstr>
      <vt:lpstr>_P150014008</vt:lpstr>
      <vt:lpstr>_P150014009</vt:lpstr>
      <vt:lpstr>_P150014010</vt:lpstr>
      <vt:lpstr>_P150014011</vt:lpstr>
      <vt:lpstr>_P150015001</vt:lpstr>
      <vt:lpstr>_P150015002</vt:lpstr>
      <vt:lpstr>_P150015003</vt:lpstr>
      <vt:lpstr>_P150015004</vt:lpstr>
      <vt:lpstr>_P150015005</vt:lpstr>
      <vt:lpstr>_P150015006</vt:lpstr>
      <vt:lpstr>_P150015007</vt:lpstr>
      <vt:lpstr>_P150015008</vt:lpstr>
      <vt:lpstr>_P150015009</vt:lpstr>
      <vt:lpstr>_P150015010</vt:lpstr>
      <vt:lpstr>_P150015011</vt:lpstr>
      <vt:lpstr>_P150016001</vt:lpstr>
      <vt:lpstr>_P150016002</vt:lpstr>
      <vt:lpstr>_P150016003</vt:lpstr>
      <vt:lpstr>_P150016004</vt:lpstr>
      <vt:lpstr>_P150016005</vt:lpstr>
      <vt:lpstr>_P150016006</vt:lpstr>
      <vt:lpstr>_P150016007</vt:lpstr>
      <vt:lpstr>_P150016008</vt:lpstr>
      <vt:lpstr>_P150016009</vt:lpstr>
      <vt:lpstr>_P150016010</vt:lpstr>
      <vt:lpstr>_P150016011</vt:lpstr>
      <vt:lpstr>_P150017001</vt:lpstr>
      <vt:lpstr>_P150017002</vt:lpstr>
      <vt:lpstr>_P150017003</vt:lpstr>
      <vt:lpstr>_P150017004</vt:lpstr>
      <vt:lpstr>_P150017005</vt:lpstr>
      <vt:lpstr>_P150017006</vt:lpstr>
      <vt:lpstr>_P150017007</vt:lpstr>
      <vt:lpstr>_P150017008</vt:lpstr>
      <vt:lpstr>_P150017009</vt:lpstr>
      <vt:lpstr>_P150017010</vt:lpstr>
      <vt:lpstr>_P150017011</vt:lpstr>
      <vt:lpstr>_P150018001</vt:lpstr>
      <vt:lpstr>_P150018002</vt:lpstr>
      <vt:lpstr>_P150018003</vt:lpstr>
      <vt:lpstr>_P150018004</vt:lpstr>
      <vt:lpstr>_P150018005</vt:lpstr>
      <vt:lpstr>_P150018006</vt:lpstr>
      <vt:lpstr>_P150018007</vt:lpstr>
      <vt:lpstr>_P150018008</vt:lpstr>
      <vt:lpstr>_P150018009</vt:lpstr>
      <vt:lpstr>_P150018010</vt:lpstr>
      <vt:lpstr>_P150018011</vt:lpstr>
      <vt:lpstr>_P150019003</vt:lpstr>
      <vt:lpstr>_P150019004</vt:lpstr>
      <vt:lpstr>_P150019005</vt:lpstr>
      <vt:lpstr>_P150019006</vt:lpstr>
      <vt:lpstr>_P150019007</vt:lpstr>
      <vt:lpstr>_P150019008</vt:lpstr>
      <vt:lpstr>_P150019009</vt:lpstr>
      <vt:lpstr>_P150019010</vt:lpstr>
      <vt:lpstr>_P150019011</vt:lpstr>
      <vt:lpstr>_P150019903</vt:lpstr>
      <vt:lpstr>_P150019904</vt:lpstr>
      <vt:lpstr>_P150019905</vt:lpstr>
      <vt:lpstr>_P150019906</vt:lpstr>
      <vt:lpstr>_P150019907</vt:lpstr>
      <vt:lpstr>_P150019908</vt:lpstr>
      <vt:lpstr>_P150019909</vt:lpstr>
      <vt:lpstr>_P150019910</vt:lpstr>
      <vt:lpstr>_P150019911</vt:lpstr>
      <vt:lpstr>_P1610.101001</vt:lpstr>
      <vt:lpstr>_P1610.101002</vt:lpstr>
      <vt:lpstr>_P1610.101003</vt:lpstr>
      <vt:lpstr>_P1610.101004</vt:lpstr>
      <vt:lpstr>_P1610.101005</vt:lpstr>
      <vt:lpstr>_P1610.102001</vt:lpstr>
      <vt:lpstr>_P1610.102002</vt:lpstr>
      <vt:lpstr>_P1610.102003</vt:lpstr>
      <vt:lpstr>_P1610.102004</vt:lpstr>
      <vt:lpstr>_P1610.102005</vt:lpstr>
      <vt:lpstr>_P1610.103001</vt:lpstr>
      <vt:lpstr>_P1610.103002</vt:lpstr>
      <vt:lpstr>_P1610.103003</vt:lpstr>
      <vt:lpstr>_P1610.103004</vt:lpstr>
      <vt:lpstr>_P1610.103005</vt:lpstr>
      <vt:lpstr>_P1610.104001</vt:lpstr>
      <vt:lpstr>_P1610.104002</vt:lpstr>
      <vt:lpstr>_P1610.104003</vt:lpstr>
      <vt:lpstr>_P1610.104004</vt:lpstr>
      <vt:lpstr>_P1610.104005</vt:lpstr>
      <vt:lpstr>_P1610.105001</vt:lpstr>
      <vt:lpstr>_P1610.105002</vt:lpstr>
      <vt:lpstr>_P1610.105003</vt:lpstr>
      <vt:lpstr>_P1610.105004</vt:lpstr>
      <vt:lpstr>_P1610.105005</vt:lpstr>
      <vt:lpstr>_P1610.109901</vt:lpstr>
      <vt:lpstr>_P1610.109902</vt:lpstr>
      <vt:lpstr>_P1610.109903</vt:lpstr>
      <vt:lpstr>_P1610.109904</vt:lpstr>
      <vt:lpstr>_P1610.109905</vt:lpstr>
      <vt:lpstr>_P1610.110001</vt:lpstr>
      <vt:lpstr>_P1610.110002</vt:lpstr>
      <vt:lpstr>_P1610.110003</vt:lpstr>
      <vt:lpstr>_P1610.110004</vt:lpstr>
      <vt:lpstr>_P1610.110005</vt:lpstr>
      <vt:lpstr>_P1610.111001</vt:lpstr>
      <vt:lpstr>_P1610.111002</vt:lpstr>
      <vt:lpstr>_P1610.111003</vt:lpstr>
      <vt:lpstr>_P1610.111004</vt:lpstr>
      <vt:lpstr>_P1610.111005</vt:lpstr>
      <vt:lpstr>_P1610.112001</vt:lpstr>
      <vt:lpstr>_P1610.112002</vt:lpstr>
      <vt:lpstr>_P1610.112003</vt:lpstr>
      <vt:lpstr>_P1610.112004</vt:lpstr>
      <vt:lpstr>_P1610.112005</vt:lpstr>
      <vt:lpstr>_P1610.113001</vt:lpstr>
      <vt:lpstr>_P1610.113002</vt:lpstr>
      <vt:lpstr>_P1610.113003</vt:lpstr>
      <vt:lpstr>_P1610.113004</vt:lpstr>
      <vt:lpstr>_P1610.113005</vt:lpstr>
      <vt:lpstr>_P1610.114001</vt:lpstr>
      <vt:lpstr>_P1610.114002</vt:lpstr>
      <vt:lpstr>_P1610.114003</vt:lpstr>
      <vt:lpstr>_P1610.114004</vt:lpstr>
      <vt:lpstr>_P1610.114005</vt:lpstr>
      <vt:lpstr>_P1610.119901</vt:lpstr>
      <vt:lpstr>_P1610.119902</vt:lpstr>
      <vt:lpstr>_P1610.119903</vt:lpstr>
      <vt:lpstr>_P1610.119904</vt:lpstr>
      <vt:lpstr>_P1610.119905</vt:lpstr>
      <vt:lpstr>_P1610.120001</vt:lpstr>
      <vt:lpstr>_P1610.120002</vt:lpstr>
      <vt:lpstr>_P1610.120003</vt:lpstr>
      <vt:lpstr>_P1610.120004</vt:lpstr>
      <vt:lpstr>_P1610.120005</vt:lpstr>
      <vt:lpstr>_P1610.121001</vt:lpstr>
      <vt:lpstr>_P1610.121002</vt:lpstr>
      <vt:lpstr>_P1610.121003</vt:lpstr>
      <vt:lpstr>_P1610.121004</vt:lpstr>
      <vt:lpstr>_P1610.121005</vt:lpstr>
      <vt:lpstr>_P1610.122001</vt:lpstr>
      <vt:lpstr>_P1610.122002</vt:lpstr>
      <vt:lpstr>_P1610.122003</vt:lpstr>
      <vt:lpstr>_P1610.122004</vt:lpstr>
      <vt:lpstr>_P1610.122005</vt:lpstr>
      <vt:lpstr>_P1610.123001</vt:lpstr>
      <vt:lpstr>_P1610.123002</vt:lpstr>
      <vt:lpstr>_P1610.123003</vt:lpstr>
      <vt:lpstr>_P1610.123004</vt:lpstr>
      <vt:lpstr>_P1610.123005</vt:lpstr>
      <vt:lpstr>_P1610.124001</vt:lpstr>
      <vt:lpstr>_P1610.124002</vt:lpstr>
      <vt:lpstr>_P1610.124003</vt:lpstr>
      <vt:lpstr>_P1610.124004</vt:lpstr>
      <vt:lpstr>_P1610.124005</vt:lpstr>
      <vt:lpstr>_P1610.125001</vt:lpstr>
      <vt:lpstr>_P1610.125002</vt:lpstr>
      <vt:lpstr>_P1610.125003</vt:lpstr>
      <vt:lpstr>_P1610.125004</vt:lpstr>
      <vt:lpstr>_P1610.125005</vt:lpstr>
      <vt:lpstr>_P1610.129901</vt:lpstr>
      <vt:lpstr>_P1610.129902</vt:lpstr>
      <vt:lpstr>_P1610.129903</vt:lpstr>
      <vt:lpstr>_P1610.129904</vt:lpstr>
      <vt:lpstr>_P1610.129905</vt:lpstr>
      <vt:lpstr>_P1610.139901</vt:lpstr>
      <vt:lpstr>_P1610.139902</vt:lpstr>
      <vt:lpstr>_P1610.139903</vt:lpstr>
      <vt:lpstr>_P1610.139904</vt:lpstr>
      <vt:lpstr>_P1610.139905</vt:lpstr>
      <vt:lpstr>_P1610.201002</vt:lpstr>
      <vt:lpstr>_P1610.201003</vt:lpstr>
      <vt:lpstr>_P1610.201004</vt:lpstr>
      <vt:lpstr>_P1610.201005</vt:lpstr>
      <vt:lpstr>_P1610.202002</vt:lpstr>
      <vt:lpstr>_P1610.202003</vt:lpstr>
      <vt:lpstr>_P1610.202004</vt:lpstr>
      <vt:lpstr>_P1610.202005</vt:lpstr>
      <vt:lpstr>_P1610.203002</vt:lpstr>
      <vt:lpstr>_P1610.203003</vt:lpstr>
      <vt:lpstr>_P1610.203004</vt:lpstr>
      <vt:lpstr>_P1610.203005</vt:lpstr>
      <vt:lpstr>_P1610.204002</vt:lpstr>
      <vt:lpstr>_P1610.204003</vt:lpstr>
      <vt:lpstr>_P1610.204004</vt:lpstr>
      <vt:lpstr>_P1610.204005</vt:lpstr>
      <vt:lpstr>_P1610.205002</vt:lpstr>
      <vt:lpstr>_P1610.205003</vt:lpstr>
      <vt:lpstr>_P1610.205004</vt:lpstr>
      <vt:lpstr>_P1610.205005</vt:lpstr>
      <vt:lpstr>_P1610.206002</vt:lpstr>
      <vt:lpstr>_P1610.206003</vt:lpstr>
      <vt:lpstr>_P1610.206004</vt:lpstr>
      <vt:lpstr>_P1610.206005</vt:lpstr>
      <vt:lpstr>_P1610.209902</vt:lpstr>
      <vt:lpstr>_P1610.209903</vt:lpstr>
      <vt:lpstr>_P1610.209904</vt:lpstr>
      <vt:lpstr>_P1610.209905</vt:lpstr>
      <vt:lpstr>_P1610.211002</vt:lpstr>
      <vt:lpstr>_P1610.211003</vt:lpstr>
      <vt:lpstr>_P1610.211004</vt:lpstr>
      <vt:lpstr>_P1610.211005</vt:lpstr>
      <vt:lpstr>_P1610.212002</vt:lpstr>
      <vt:lpstr>_P1610.212003</vt:lpstr>
      <vt:lpstr>_P1610.212004</vt:lpstr>
      <vt:lpstr>_P1610.212005</vt:lpstr>
      <vt:lpstr>_P1610.213002</vt:lpstr>
      <vt:lpstr>_P1610.213003</vt:lpstr>
      <vt:lpstr>_P1610.213004</vt:lpstr>
      <vt:lpstr>_P1610.213005</vt:lpstr>
      <vt:lpstr>_P1610.214002</vt:lpstr>
      <vt:lpstr>_P1610.214003</vt:lpstr>
      <vt:lpstr>_P1610.214004</vt:lpstr>
      <vt:lpstr>_P1610.214005</vt:lpstr>
      <vt:lpstr>_P1610.215002</vt:lpstr>
      <vt:lpstr>_P1610.215003</vt:lpstr>
      <vt:lpstr>_P1610.215004</vt:lpstr>
      <vt:lpstr>_P1610.215005</vt:lpstr>
      <vt:lpstr>_P1610.216002</vt:lpstr>
      <vt:lpstr>_P1610.216003</vt:lpstr>
      <vt:lpstr>_P1610.216004</vt:lpstr>
      <vt:lpstr>_P1610.216005</vt:lpstr>
      <vt:lpstr>_P1610.219902</vt:lpstr>
      <vt:lpstr>_P1610.219903</vt:lpstr>
      <vt:lpstr>_P1610.219904</vt:lpstr>
      <vt:lpstr>_P1610.219905</vt:lpstr>
      <vt:lpstr>_P1610.221006</vt:lpstr>
      <vt:lpstr>_P1610.221007</vt:lpstr>
      <vt:lpstr>_P1610.221008</vt:lpstr>
      <vt:lpstr>_P1610.221009</vt:lpstr>
      <vt:lpstr>_P1610.222006</vt:lpstr>
      <vt:lpstr>_P1610.222007</vt:lpstr>
      <vt:lpstr>_P1610.222008</vt:lpstr>
      <vt:lpstr>_P1610.222009</vt:lpstr>
      <vt:lpstr>_P1610.223006</vt:lpstr>
      <vt:lpstr>_P1610.223007</vt:lpstr>
      <vt:lpstr>_P1610.223008</vt:lpstr>
      <vt:lpstr>_P1610.223009</vt:lpstr>
      <vt:lpstr>_P1610.224006</vt:lpstr>
      <vt:lpstr>_P1610.224007</vt:lpstr>
      <vt:lpstr>_P1610.224008</vt:lpstr>
      <vt:lpstr>_P1610.224009</vt:lpstr>
      <vt:lpstr>_P1610.225006</vt:lpstr>
      <vt:lpstr>_P1610.225007</vt:lpstr>
      <vt:lpstr>_P1610.225008</vt:lpstr>
      <vt:lpstr>_P1610.225009</vt:lpstr>
      <vt:lpstr>_P1610.311001</vt:lpstr>
      <vt:lpstr>_P1610.311002</vt:lpstr>
      <vt:lpstr>_P1610.311003</vt:lpstr>
      <vt:lpstr>_P1610.311004</vt:lpstr>
      <vt:lpstr>_P1610.312001</vt:lpstr>
      <vt:lpstr>_P1610.312002</vt:lpstr>
      <vt:lpstr>_P1610.312003</vt:lpstr>
      <vt:lpstr>_P1610.312004</vt:lpstr>
      <vt:lpstr>_P1610.313001</vt:lpstr>
      <vt:lpstr>_P1610.313002</vt:lpstr>
      <vt:lpstr>_P1610.313003</vt:lpstr>
      <vt:lpstr>_P1610.313004</vt:lpstr>
      <vt:lpstr>_P1610.314001</vt:lpstr>
      <vt:lpstr>_P1610.314002</vt:lpstr>
      <vt:lpstr>_P1610.314003</vt:lpstr>
      <vt:lpstr>_P1610.314004</vt:lpstr>
      <vt:lpstr>_P1610.315001</vt:lpstr>
      <vt:lpstr>_P1610.315002</vt:lpstr>
      <vt:lpstr>_P1610.315003</vt:lpstr>
      <vt:lpstr>_P1610.315004</vt:lpstr>
      <vt:lpstr>_P1610.319901</vt:lpstr>
      <vt:lpstr>_P1610.319902</vt:lpstr>
      <vt:lpstr>_P1610.319903</vt:lpstr>
      <vt:lpstr>_P1610.319904</vt:lpstr>
      <vt:lpstr>_P1610.321001</vt:lpstr>
      <vt:lpstr>_P1610.321002</vt:lpstr>
      <vt:lpstr>_P1610.321003</vt:lpstr>
      <vt:lpstr>_P1610.321004</vt:lpstr>
      <vt:lpstr>_P1610.322001</vt:lpstr>
      <vt:lpstr>_P1610.322002</vt:lpstr>
      <vt:lpstr>_P1610.322003</vt:lpstr>
      <vt:lpstr>_P1610.322004</vt:lpstr>
      <vt:lpstr>_P1610.323001</vt:lpstr>
      <vt:lpstr>_P1610.323002</vt:lpstr>
      <vt:lpstr>_P1610.323003</vt:lpstr>
      <vt:lpstr>_P1610.323004</vt:lpstr>
      <vt:lpstr>_P1610.324001</vt:lpstr>
      <vt:lpstr>_P1610.324002</vt:lpstr>
      <vt:lpstr>_P1610.324003</vt:lpstr>
      <vt:lpstr>_P1610.324004</vt:lpstr>
      <vt:lpstr>_P1610.329901</vt:lpstr>
      <vt:lpstr>_P1610.329902</vt:lpstr>
      <vt:lpstr>_P1610.329903</vt:lpstr>
      <vt:lpstr>_P1610.329904</vt:lpstr>
      <vt:lpstr>_P1610.331001</vt:lpstr>
      <vt:lpstr>_P1610.331002</vt:lpstr>
      <vt:lpstr>_P1610.331003</vt:lpstr>
      <vt:lpstr>_P1610.331004</vt:lpstr>
      <vt:lpstr>_P1610.332001</vt:lpstr>
      <vt:lpstr>_P1610.332002</vt:lpstr>
      <vt:lpstr>_P1610.332003</vt:lpstr>
      <vt:lpstr>_P1610.332004</vt:lpstr>
      <vt:lpstr>_P1610.333001</vt:lpstr>
      <vt:lpstr>_P1610.333002</vt:lpstr>
      <vt:lpstr>_P1610.333003</vt:lpstr>
      <vt:lpstr>_P1610.333004</vt:lpstr>
      <vt:lpstr>_P1610.334001</vt:lpstr>
      <vt:lpstr>_P1610.334002</vt:lpstr>
      <vt:lpstr>_P1610.334003</vt:lpstr>
      <vt:lpstr>_P1610.334004</vt:lpstr>
      <vt:lpstr>_P1610.339901</vt:lpstr>
      <vt:lpstr>_P1610.339902</vt:lpstr>
      <vt:lpstr>_P1610.339903</vt:lpstr>
      <vt:lpstr>_P1610.339904</vt:lpstr>
      <vt:lpstr>_P1610.349901</vt:lpstr>
      <vt:lpstr>_P1610.349902</vt:lpstr>
      <vt:lpstr>_P1610.349903</vt:lpstr>
      <vt:lpstr>_P1610.349904</vt:lpstr>
      <vt:lpstr>_P1610.350001</vt:lpstr>
      <vt:lpstr>_P1610.350002</vt:lpstr>
      <vt:lpstr>_P1610.350003</vt:lpstr>
      <vt:lpstr>_P1610.350004</vt:lpstr>
      <vt:lpstr>_P1610.369901</vt:lpstr>
      <vt:lpstr>_P1610.369902</vt:lpstr>
      <vt:lpstr>_P1610.369903</vt:lpstr>
      <vt:lpstr>_P1610.369904</vt:lpstr>
      <vt:lpstr>_P161002001</vt:lpstr>
      <vt:lpstr>_P161002002</vt:lpstr>
      <vt:lpstr>_P161002003</vt:lpstr>
      <vt:lpstr>_P161003001</vt:lpstr>
      <vt:lpstr>_P161003002</vt:lpstr>
      <vt:lpstr>_P161003003</vt:lpstr>
      <vt:lpstr>_P161004001</vt:lpstr>
      <vt:lpstr>_P161004002</vt:lpstr>
      <vt:lpstr>_P161004003</vt:lpstr>
      <vt:lpstr>_P161004901</vt:lpstr>
      <vt:lpstr>_P161004902</vt:lpstr>
      <vt:lpstr>_P161004903</vt:lpstr>
      <vt:lpstr>_P161005001</vt:lpstr>
      <vt:lpstr>_P161005002</vt:lpstr>
      <vt:lpstr>_P161005003</vt:lpstr>
      <vt:lpstr>_P161006001</vt:lpstr>
      <vt:lpstr>_P161006002</vt:lpstr>
      <vt:lpstr>_P161006003</vt:lpstr>
      <vt:lpstr>_P161007001</vt:lpstr>
      <vt:lpstr>_P161007002</vt:lpstr>
      <vt:lpstr>_P161007003</vt:lpstr>
      <vt:lpstr>_P161008001</vt:lpstr>
      <vt:lpstr>_P161008002</vt:lpstr>
      <vt:lpstr>_P161008003</vt:lpstr>
      <vt:lpstr>_P161009001</vt:lpstr>
      <vt:lpstr>_P161009002</vt:lpstr>
      <vt:lpstr>_P161009003</vt:lpstr>
      <vt:lpstr>_P161009901</vt:lpstr>
      <vt:lpstr>_P161009902</vt:lpstr>
      <vt:lpstr>_P161009903</vt:lpstr>
      <vt:lpstr>_P161011001</vt:lpstr>
      <vt:lpstr>_P161011002</vt:lpstr>
      <vt:lpstr>_P161011003</vt:lpstr>
      <vt:lpstr>_P161012001</vt:lpstr>
      <vt:lpstr>_P161012002</vt:lpstr>
      <vt:lpstr>_P161012003</vt:lpstr>
      <vt:lpstr>_P161013001</vt:lpstr>
      <vt:lpstr>_P161013002</vt:lpstr>
      <vt:lpstr>_P161013003</vt:lpstr>
      <vt:lpstr>_P161014001</vt:lpstr>
      <vt:lpstr>_P161014002</vt:lpstr>
      <vt:lpstr>_P161014003</vt:lpstr>
      <vt:lpstr>_P161015001</vt:lpstr>
      <vt:lpstr>_P161015002</vt:lpstr>
      <vt:lpstr>_P161015003</vt:lpstr>
      <vt:lpstr>_P161019901</vt:lpstr>
      <vt:lpstr>_P161019902</vt:lpstr>
      <vt:lpstr>_P161019903</vt:lpstr>
      <vt:lpstr>_P161021001</vt:lpstr>
      <vt:lpstr>_P161021002</vt:lpstr>
      <vt:lpstr>_P161021003</vt:lpstr>
      <vt:lpstr>_P161022001</vt:lpstr>
      <vt:lpstr>_P161022002</vt:lpstr>
      <vt:lpstr>_P161022003</vt:lpstr>
      <vt:lpstr>_P161023001</vt:lpstr>
      <vt:lpstr>_P161023002</vt:lpstr>
      <vt:lpstr>_P161023003</vt:lpstr>
      <vt:lpstr>_P161024001</vt:lpstr>
      <vt:lpstr>_P161024002</vt:lpstr>
      <vt:lpstr>_P161024003</vt:lpstr>
      <vt:lpstr>_P161029901</vt:lpstr>
      <vt:lpstr>_P161029902</vt:lpstr>
      <vt:lpstr>_P161029903</vt:lpstr>
      <vt:lpstr>_P161031001</vt:lpstr>
      <vt:lpstr>_P161031002</vt:lpstr>
      <vt:lpstr>_P161031003</vt:lpstr>
      <vt:lpstr>_P161032001</vt:lpstr>
      <vt:lpstr>_P161032002</vt:lpstr>
      <vt:lpstr>_P161032003</vt:lpstr>
      <vt:lpstr>_P161033001</vt:lpstr>
      <vt:lpstr>_P161033002</vt:lpstr>
      <vt:lpstr>_P161033003</vt:lpstr>
      <vt:lpstr>_P161034001</vt:lpstr>
      <vt:lpstr>_P161034002</vt:lpstr>
      <vt:lpstr>_P161034003</vt:lpstr>
      <vt:lpstr>_P161039901</vt:lpstr>
      <vt:lpstr>_P161039902</vt:lpstr>
      <vt:lpstr>_P161039903</vt:lpstr>
      <vt:lpstr>_P161049901</vt:lpstr>
      <vt:lpstr>_P161049902</vt:lpstr>
      <vt:lpstr>_P161049903</vt:lpstr>
      <vt:lpstr>_P161059901</vt:lpstr>
      <vt:lpstr>_P161059902</vt:lpstr>
      <vt:lpstr>_P161059903</vt:lpstr>
      <vt:lpstr>_P161065001</vt:lpstr>
      <vt:lpstr>_P161065002</vt:lpstr>
      <vt:lpstr>_P161065003</vt:lpstr>
      <vt:lpstr>_P161069901</vt:lpstr>
      <vt:lpstr>_P161069902</vt:lpstr>
      <vt:lpstr>_P161069903</vt:lpstr>
      <vt:lpstr>_P1625010</vt:lpstr>
      <vt:lpstr>_P162501001</vt:lpstr>
      <vt:lpstr>_P162501002</vt:lpstr>
      <vt:lpstr>_P162501003</vt:lpstr>
      <vt:lpstr>_P162501004</vt:lpstr>
      <vt:lpstr>_P162501005</vt:lpstr>
      <vt:lpstr>_P162501006</vt:lpstr>
      <vt:lpstr>_P162501007</vt:lpstr>
      <vt:lpstr>_P162501008</vt:lpstr>
      <vt:lpstr>_P162501009</vt:lpstr>
      <vt:lpstr>_P162501010</vt:lpstr>
      <vt:lpstr>_P162501020</vt:lpstr>
      <vt:lpstr>_P162501021</vt:lpstr>
      <vt:lpstr>_P162501022</vt:lpstr>
      <vt:lpstr>_P162501023</vt:lpstr>
      <vt:lpstr>_P162501024</vt:lpstr>
      <vt:lpstr>_P162501025</vt:lpstr>
      <vt:lpstr>_P162501026</vt:lpstr>
      <vt:lpstr>_P162501027</vt:lpstr>
      <vt:lpstr>_P162501028</vt:lpstr>
      <vt:lpstr>_P1625020</vt:lpstr>
      <vt:lpstr>_P162502001</vt:lpstr>
      <vt:lpstr>_P162502002</vt:lpstr>
      <vt:lpstr>_P162502003</vt:lpstr>
      <vt:lpstr>_P162502004</vt:lpstr>
      <vt:lpstr>_P162502005</vt:lpstr>
      <vt:lpstr>_P162502006</vt:lpstr>
      <vt:lpstr>_P162502007</vt:lpstr>
      <vt:lpstr>_P162502008</vt:lpstr>
      <vt:lpstr>_P162502009</vt:lpstr>
      <vt:lpstr>_P162502010</vt:lpstr>
      <vt:lpstr>_P162502020</vt:lpstr>
      <vt:lpstr>_P162502021</vt:lpstr>
      <vt:lpstr>_P162502022</vt:lpstr>
      <vt:lpstr>_P162502023</vt:lpstr>
      <vt:lpstr>_P162502024</vt:lpstr>
      <vt:lpstr>_P162502025</vt:lpstr>
      <vt:lpstr>_P162502026</vt:lpstr>
      <vt:lpstr>_P162502027</vt:lpstr>
      <vt:lpstr>_P162502028</vt:lpstr>
      <vt:lpstr>_P1625030</vt:lpstr>
      <vt:lpstr>_P162503001</vt:lpstr>
      <vt:lpstr>_P162503002</vt:lpstr>
      <vt:lpstr>_P162503003</vt:lpstr>
      <vt:lpstr>_P162503004</vt:lpstr>
      <vt:lpstr>_P162503005</vt:lpstr>
      <vt:lpstr>_P162503006</vt:lpstr>
      <vt:lpstr>_P162503007</vt:lpstr>
      <vt:lpstr>_P162503008</vt:lpstr>
      <vt:lpstr>_P162503009</vt:lpstr>
      <vt:lpstr>_P162503010</vt:lpstr>
      <vt:lpstr>_P162503020</vt:lpstr>
      <vt:lpstr>_P162503021</vt:lpstr>
      <vt:lpstr>_P162503022</vt:lpstr>
      <vt:lpstr>_P162503023</vt:lpstr>
      <vt:lpstr>_P162503024</vt:lpstr>
      <vt:lpstr>_P162503025</vt:lpstr>
      <vt:lpstr>_P162503026</vt:lpstr>
      <vt:lpstr>_P162503027</vt:lpstr>
      <vt:lpstr>_P162503028</vt:lpstr>
      <vt:lpstr>_P1625040</vt:lpstr>
      <vt:lpstr>_P162504001</vt:lpstr>
      <vt:lpstr>_P162504002</vt:lpstr>
      <vt:lpstr>_P162504003</vt:lpstr>
      <vt:lpstr>_P162504004</vt:lpstr>
      <vt:lpstr>_P162504005</vt:lpstr>
      <vt:lpstr>_P162504006</vt:lpstr>
      <vt:lpstr>_P162504007</vt:lpstr>
      <vt:lpstr>_P162504008</vt:lpstr>
      <vt:lpstr>_P162504009</vt:lpstr>
      <vt:lpstr>_P162504010</vt:lpstr>
      <vt:lpstr>_P162504020</vt:lpstr>
      <vt:lpstr>_P162504021</vt:lpstr>
      <vt:lpstr>_P162504022</vt:lpstr>
      <vt:lpstr>_P162504023</vt:lpstr>
      <vt:lpstr>_P162504024</vt:lpstr>
      <vt:lpstr>_P162504025</vt:lpstr>
      <vt:lpstr>_P162504026</vt:lpstr>
      <vt:lpstr>_P162504027</vt:lpstr>
      <vt:lpstr>_P162504028</vt:lpstr>
      <vt:lpstr>_P1625050</vt:lpstr>
      <vt:lpstr>_P162505001</vt:lpstr>
      <vt:lpstr>_P162505002</vt:lpstr>
      <vt:lpstr>_P162505003</vt:lpstr>
      <vt:lpstr>_P162505004</vt:lpstr>
      <vt:lpstr>_P162505005</vt:lpstr>
      <vt:lpstr>_P162505006</vt:lpstr>
      <vt:lpstr>_P162505007</vt:lpstr>
      <vt:lpstr>_P162505008</vt:lpstr>
      <vt:lpstr>_P162505009</vt:lpstr>
      <vt:lpstr>_P162505010</vt:lpstr>
      <vt:lpstr>_P162505020</vt:lpstr>
      <vt:lpstr>_P162505021</vt:lpstr>
      <vt:lpstr>_P162505022</vt:lpstr>
      <vt:lpstr>_P162505023</vt:lpstr>
      <vt:lpstr>_P162505024</vt:lpstr>
      <vt:lpstr>_P162505025</vt:lpstr>
      <vt:lpstr>_P162505026</vt:lpstr>
      <vt:lpstr>_P162505027</vt:lpstr>
      <vt:lpstr>_P162505028</vt:lpstr>
      <vt:lpstr>_P1625060</vt:lpstr>
      <vt:lpstr>_P162506001</vt:lpstr>
      <vt:lpstr>_P162506002</vt:lpstr>
      <vt:lpstr>_P162506003</vt:lpstr>
      <vt:lpstr>_P162506004</vt:lpstr>
      <vt:lpstr>_P162506005</vt:lpstr>
      <vt:lpstr>_P162506006</vt:lpstr>
      <vt:lpstr>_P162506007</vt:lpstr>
      <vt:lpstr>_P162506008</vt:lpstr>
      <vt:lpstr>_P162506009</vt:lpstr>
      <vt:lpstr>_P162506010</vt:lpstr>
      <vt:lpstr>_P162506020</vt:lpstr>
      <vt:lpstr>_P162506021</vt:lpstr>
      <vt:lpstr>_P162506022</vt:lpstr>
      <vt:lpstr>_P162506023</vt:lpstr>
      <vt:lpstr>_P162506024</vt:lpstr>
      <vt:lpstr>_P162506025</vt:lpstr>
      <vt:lpstr>_P162506026</vt:lpstr>
      <vt:lpstr>_P162506027</vt:lpstr>
      <vt:lpstr>_P162506028</vt:lpstr>
      <vt:lpstr>_P1625070</vt:lpstr>
      <vt:lpstr>_P162507001</vt:lpstr>
      <vt:lpstr>_P162507002</vt:lpstr>
      <vt:lpstr>_P162507003</vt:lpstr>
      <vt:lpstr>_P162507004</vt:lpstr>
      <vt:lpstr>_P162507005</vt:lpstr>
      <vt:lpstr>_P162507006</vt:lpstr>
      <vt:lpstr>_P162507007</vt:lpstr>
      <vt:lpstr>_P162507008</vt:lpstr>
      <vt:lpstr>_P162507009</vt:lpstr>
      <vt:lpstr>_P162507010</vt:lpstr>
      <vt:lpstr>_P162507020</vt:lpstr>
      <vt:lpstr>_P162507021</vt:lpstr>
      <vt:lpstr>_P162507022</vt:lpstr>
      <vt:lpstr>_P162507023</vt:lpstr>
      <vt:lpstr>_P162507024</vt:lpstr>
      <vt:lpstr>_P162507025</vt:lpstr>
      <vt:lpstr>_P162507026</vt:lpstr>
      <vt:lpstr>_P162507027</vt:lpstr>
      <vt:lpstr>_P162507028</vt:lpstr>
      <vt:lpstr>_P1625080</vt:lpstr>
      <vt:lpstr>_P162508001</vt:lpstr>
      <vt:lpstr>_P162508002</vt:lpstr>
      <vt:lpstr>_P162508003</vt:lpstr>
      <vt:lpstr>_P162508004</vt:lpstr>
      <vt:lpstr>_P162508005</vt:lpstr>
      <vt:lpstr>_P162508006</vt:lpstr>
      <vt:lpstr>_P162508007</vt:lpstr>
      <vt:lpstr>_P162508008</vt:lpstr>
      <vt:lpstr>_P162508009</vt:lpstr>
      <vt:lpstr>_P162508010</vt:lpstr>
      <vt:lpstr>_P162508020</vt:lpstr>
      <vt:lpstr>_P162508021</vt:lpstr>
      <vt:lpstr>_P162508022</vt:lpstr>
      <vt:lpstr>_P162508023</vt:lpstr>
      <vt:lpstr>_P162508024</vt:lpstr>
      <vt:lpstr>_P162508025</vt:lpstr>
      <vt:lpstr>_P162508026</vt:lpstr>
      <vt:lpstr>_P162508027</vt:lpstr>
      <vt:lpstr>_P162508028</vt:lpstr>
      <vt:lpstr>_P1625090</vt:lpstr>
      <vt:lpstr>_P162509001</vt:lpstr>
      <vt:lpstr>_P162509002</vt:lpstr>
      <vt:lpstr>_P162509003</vt:lpstr>
      <vt:lpstr>_P162509004</vt:lpstr>
      <vt:lpstr>_P162509005</vt:lpstr>
      <vt:lpstr>_P162509006</vt:lpstr>
      <vt:lpstr>_P162509007</vt:lpstr>
      <vt:lpstr>_P162509008</vt:lpstr>
      <vt:lpstr>_P162509009</vt:lpstr>
      <vt:lpstr>_P162509010</vt:lpstr>
      <vt:lpstr>_P162509020</vt:lpstr>
      <vt:lpstr>_P162509021</vt:lpstr>
      <vt:lpstr>_P162509022</vt:lpstr>
      <vt:lpstr>_P162509023</vt:lpstr>
      <vt:lpstr>_P162509024</vt:lpstr>
      <vt:lpstr>_P162509025</vt:lpstr>
      <vt:lpstr>_P162509026</vt:lpstr>
      <vt:lpstr>_P162509027</vt:lpstr>
      <vt:lpstr>_P162509028</vt:lpstr>
      <vt:lpstr>_P1625100</vt:lpstr>
      <vt:lpstr>_P162510001</vt:lpstr>
      <vt:lpstr>_P162510002</vt:lpstr>
      <vt:lpstr>_P162510003</vt:lpstr>
      <vt:lpstr>_P162510004</vt:lpstr>
      <vt:lpstr>_P162510005</vt:lpstr>
      <vt:lpstr>_P162510006</vt:lpstr>
      <vt:lpstr>_P162510007</vt:lpstr>
      <vt:lpstr>_P162510008</vt:lpstr>
      <vt:lpstr>_P162510009</vt:lpstr>
      <vt:lpstr>_P162510010</vt:lpstr>
      <vt:lpstr>_P162510020</vt:lpstr>
      <vt:lpstr>_P162510021</vt:lpstr>
      <vt:lpstr>_P162510022</vt:lpstr>
      <vt:lpstr>_P162510023</vt:lpstr>
      <vt:lpstr>_P162510024</vt:lpstr>
      <vt:lpstr>_P162510025</vt:lpstr>
      <vt:lpstr>_P162510026</vt:lpstr>
      <vt:lpstr>_P162510027</vt:lpstr>
      <vt:lpstr>_P162510028</vt:lpstr>
      <vt:lpstr>_P1625110</vt:lpstr>
      <vt:lpstr>_P162511001</vt:lpstr>
      <vt:lpstr>_P162511002</vt:lpstr>
      <vt:lpstr>_P162511003</vt:lpstr>
      <vt:lpstr>_P162511004</vt:lpstr>
      <vt:lpstr>_P162511005</vt:lpstr>
      <vt:lpstr>_P162511006</vt:lpstr>
      <vt:lpstr>_P162511007</vt:lpstr>
      <vt:lpstr>_P162511008</vt:lpstr>
      <vt:lpstr>_P162511009</vt:lpstr>
      <vt:lpstr>_P162511010</vt:lpstr>
      <vt:lpstr>_P162511020</vt:lpstr>
      <vt:lpstr>_P162511021</vt:lpstr>
      <vt:lpstr>_P162511022</vt:lpstr>
      <vt:lpstr>_P162511023</vt:lpstr>
      <vt:lpstr>_P162511024</vt:lpstr>
      <vt:lpstr>_P162511025</vt:lpstr>
      <vt:lpstr>_P162511026</vt:lpstr>
      <vt:lpstr>_P162511027</vt:lpstr>
      <vt:lpstr>_P162511028</vt:lpstr>
      <vt:lpstr>_P1625120</vt:lpstr>
      <vt:lpstr>_P162512001</vt:lpstr>
      <vt:lpstr>_P162512002</vt:lpstr>
      <vt:lpstr>_P162512003</vt:lpstr>
      <vt:lpstr>_P162512004</vt:lpstr>
      <vt:lpstr>_P162512005</vt:lpstr>
      <vt:lpstr>_P162512006</vt:lpstr>
      <vt:lpstr>_P162512007</vt:lpstr>
      <vt:lpstr>_P162512008</vt:lpstr>
      <vt:lpstr>_P162512009</vt:lpstr>
      <vt:lpstr>_P162512010</vt:lpstr>
      <vt:lpstr>_P162512020</vt:lpstr>
      <vt:lpstr>_P162512021</vt:lpstr>
      <vt:lpstr>_P162512022</vt:lpstr>
      <vt:lpstr>_P162512023</vt:lpstr>
      <vt:lpstr>_P162512024</vt:lpstr>
      <vt:lpstr>_P162512025</vt:lpstr>
      <vt:lpstr>_P162512026</vt:lpstr>
      <vt:lpstr>_P162512027</vt:lpstr>
      <vt:lpstr>_P162512028</vt:lpstr>
      <vt:lpstr>_P1625130</vt:lpstr>
      <vt:lpstr>_P162513001</vt:lpstr>
      <vt:lpstr>_P162513002</vt:lpstr>
      <vt:lpstr>_P162513003</vt:lpstr>
      <vt:lpstr>_P162513004</vt:lpstr>
      <vt:lpstr>_P162513005</vt:lpstr>
      <vt:lpstr>_P162513006</vt:lpstr>
      <vt:lpstr>_P162513007</vt:lpstr>
      <vt:lpstr>_P162513008</vt:lpstr>
      <vt:lpstr>_P162513009</vt:lpstr>
      <vt:lpstr>_P162513010</vt:lpstr>
      <vt:lpstr>_P162513020</vt:lpstr>
      <vt:lpstr>_P162513021</vt:lpstr>
      <vt:lpstr>_P162513022</vt:lpstr>
      <vt:lpstr>_P162513023</vt:lpstr>
      <vt:lpstr>_P162513024</vt:lpstr>
      <vt:lpstr>_P162513025</vt:lpstr>
      <vt:lpstr>_P162513026</vt:lpstr>
      <vt:lpstr>_P162513027</vt:lpstr>
      <vt:lpstr>_P162513028</vt:lpstr>
      <vt:lpstr>_P1625140</vt:lpstr>
      <vt:lpstr>_P162514001</vt:lpstr>
      <vt:lpstr>_P162514002</vt:lpstr>
      <vt:lpstr>_P162514003</vt:lpstr>
      <vt:lpstr>_P162514004</vt:lpstr>
      <vt:lpstr>_P162514005</vt:lpstr>
      <vt:lpstr>_P162514006</vt:lpstr>
      <vt:lpstr>_P162514007</vt:lpstr>
      <vt:lpstr>_P162514008</vt:lpstr>
      <vt:lpstr>_P162514009</vt:lpstr>
      <vt:lpstr>_P162514010</vt:lpstr>
      <vt:lpstr>_P162514020</vt:lpstr>
      <vt:lpstr>_P162514021</vt:lpstr>
      <vt:lpstr>_P162514022</vt:lpstr>
      <vt:lpstr>_P162514023</vt:lpstr>
      <vt:lpstr>_P162514024</vt:lpstr>
      <vt:lpstr>_P162514025</vt:lpstr>
      <vt:lpstr>_P162514026</vt:lpstr>
      <vt:lpstr>_P162514027</vt:lpstr>
      <vt:lpstr>_P162514028</vt:lpstr>
      <vt:lpstr>_P1625150</vt:lpstr>
      <vt:lpstr>_P162515001</vt:lpstr>
      <vt:lpstr>_P162515002</vt:lpstr>
      <vt:lpstr>_P162515003</vt:lpstr>
      <vt:lpstr>_P162515004</vt:lpstr>
      <vt:lpstr>_P162515005</vt:lpstr>
      <vt:lpstr>_P162515006</vt:lpstr>
      <vt:lpstr>_P162515007</vt:lpstr>
      <vt:lpstr>_P162515008</vt:lpstr>
      <vt:lpstr>_P162515009</vt:lpstr>
      <vt:lpstr>_P162515010</vt:lpstr>
      <vt:lpstr>_P162515020</vt:lpstr>
      <vt:lpstr>_P162515021</vt:lpstr>
      <vt:lpstr>_P162515022</vt:lpstr>
      <vt:lpstr>_P162515023</vt:lpstr>
      <vt:lpstr>_P162515024</vt:lpstr>
      <vt:lpstr>_P162515025</vt:lpstr>
      <vt:lpstr>_P162515026</vt:lpstr>
      <vt:lpstr>_P162515027</vt:lpstr>
      <vt:lpstr>_P162515028</vt:lpstr>
      <vt:lpstr>_P1625160</vt:lpstr>
      <vt:lpstr>_P162516001</vt:lpstr>
      <vt:lpstr>_P162516002</vt:lpstr>
      <vt:lpstr>_P162516003</vt:lpstr>
      <vt:lpstr>_P162516004</vt:lpstr>
      <vt:lpstr>_P162516005</vt:lpstr>
      <vt:lpstr>_P162516006</vt:lpstr>
      <vt:lpstr>_P162516007</vt:lpstr>
      <vt:lpstr>_P162516008</vt:lpstr>
      <vt:lpstr>_P162516009</vt:lpstr>
      <vt:lpstr>_P162516010</vt:lpstr>
      <vt:lpstr>_P162516020</vt:lpstr>
      <vt:lpstr>_P162516021</vt:lpstr>
      <vt:lpstr>_P162516022</vt:lpstr>
      <vt:lpstr>_P162516023</vt:lpstr>
      <vt:lpstr>_P162516024</vt:lpstr>
      <vt:lpstr>_P162516025</vt:lpstr>
      <vt:lpstr>_P162516026</vt:lpstr>
      <vt:lpstr>_P162516027</vt:lpstr>
      <vt:lpstr>_P162516028</vt:lpstr>
      <vt:lpstr>_P1625170</vt:lpstr>
      <vt:lpstr>_P162517001</vt:lpstr>
      <vt:lpstr>_P162517002</vt:lpstr>
      <vt:lpstr>_P162517003</vt:lpstr>
      <vt:lpstr>_P162517004</vt:lpstr>
      <vt:lpstr>_P162517005</vt:lpstr>
      <vt:lpstr>_P162517006</vt:lpstr>
      <vt:lpstr>_P162517007</vt:lpstr>
      <vt:lpstr>_P162517008</vt:lpstr>
      <vt:lpstr>_P162517009</vt:lpstr>
      <vt:lpstr>_P162517010</vt:lpstr>
      <vt:lpstr>_P162517020</vt:lpstr>
      <vt:lpstr>_P162517021</vt:lpstr>
      <vt:lpstr>_P162517022</vt:lpstr>
      <vt:lpstr>_P162517023</vt:lpstr>
      <vt:lpstr>_P162517024</vt:lpstr>
      <vt:lpstr>_P162517025</vt:lpstr>
      <vt:lpstr>_P162517026</vt:lpstr>
      <vt:lpstr>_P162517027</vt:lpstr>
      <vt:lpstr>_P162517028</vt:lpstr>
      <vt:lpstr>_P1625180</vt:lpstr>
      <vt:lpstr>_P162518001</vt:lpstr>
      <vt:lpstr>_P162518002</vt:lpstr>
      <vt:lpstr>_P162518003</vt:lpstr>
      <vt:lpstr>_P162518004</vt:lpstr>
      <vt:lpstr>_P162518005</vt:lpstr>
      <vt:lpstr>_P162518006</vt:lpstr>
      <vt:lpstr>_P162518007</vt:lpstr>
      <vt:lpstr>_P162518008</vt:lpstr>
      <vt:lpstr>_P162518009</vt:lpstr>
      <vt:lpstr>_P162518010</vt:lpstr>
      <vt:lpstr>_P162518020</vt:lpstr>
      <vt:lpstr>_P162518021</vt:lpstr>
      <vt:lpstr>_P162518022</vt:lpstr>
      <vt:lpstr>_P162518023</vt:lpstr>
      <vt:lpstr>_P162518024</vt:lpstr>
      <vt:lpstr>_P162518025</vt:lpstr>
      <vt:lpstr>_P162518026</vt:lpstr>
      <vt:lpstr>_P162518027</vt:lpstr>
      <vt:lpstr>_P162518028</vt:lpstr>
      <vt:lpstr>_P1625190</vt:lpstr>
      <vt:lpstr>_P162519001</vt:lpstr>
      <vt:lpstr>_P162519002</vt:lpstr>
      <vt:lpstr>_P162519003</vt:lpstr>
      <vt:lpstr>_P162519004</vt:lpstr>
      <vt:lpstr>_P162519005</vt:lpstr>
      <vt:lpstr>_P162519006</vt:lpstr>
      <vt:lpstr>_P162519007</vt:lpstr>
      <vt:lpstr>_P162519008</vt:lpstr>
      <vt:lpstr>_P162519009</vt:lpstr>
      <vt:lpstr>_P162519010</vt:lpstr>
      <vt:lpstr>_P162519020</vt:lpstr>
      <vt:lpstr>_P162519021</vt:lpstr>
      <vt:lpstr>_P162519022</vt:lpstr>
      <vt:lpstr>_P162519023</vt:lpstr>
      <vt:lpstr>_P162519024</vt:lpstr>
      <vt:lpstr>_P162519025</vt:lpstr>
      <vt:lpstr>_P162519026</vt:lpstr>
      <vt:lpstr>_P162519027</vt:lpstr>
      <vt:lpstr>_P162519028</vt:lpstr>
      <vt:lpstr>_P1625200</vt:lpstr>
      <vt:lpstr>_P162520001</vt:lpstr>
      <vt:lpstr>_P162520002</vt:lpstr>
      <vt:lpstr>_P162520003</vt:lpstr>
      <vt:lpstr>_P162520004</vt:lpstr>
      <vt:lpstr>_P162520005</vt:lpstr>
      <vt:lpstr>_P162520006</vt:lpstr>
      <vt:lpstr>_P162520007</vt:lpstr>
      <vt:lpstr>_P162520008</vt:lpstr>
      <vt:lpstr>_P162520009</vt:lpstr>
      <vt:lpstr>_P162520010</vt:lpstr>
      <vt:lpstr>_P162520020</vt:lpstr>
      <vt:lpstr>_P162520021</vt:lpstr>
      <vt:lpstr>_P162520022</vt:lpstr>
      <vt:lpstr>_P162520023</vt:lpstr>
      <vt:lpstr>_P162520024</vt:lpstr>
      <vt:lpstr>_P162520025</vt:lpstr>
      <vt:lpstr>_P162520026</vt:lpstr>
      <vt:lpstr>_P162520027</vt:lpstr>
      <vt:lpstr>_P162520028</vt:lpstr>
      <vt:lpstr>_P1625210</vt:lpstr>
      <vt:lpstr>_P162521001</vt:lpstr>
      <vt:lpstr>_P162521002</vt:lpstr>
      <vt:lpstr>_P162521003</vt:lpstr>
      <vt:lpstr>_P162521004</vt:lpstr>
      <vt:lpstr>_P162521005</vt:lpstr>
      <vt:lpstr>_P162521006</vt:lpstr>
      <vt:lpstr>_P162521007</vt:lpstr>
      <vt:lpstr>_P162521008</vt:lpstr>
      <vt:lpstr>_P162521009</vt:lpstr>
      <vt:lpstr>_P162521010</vt:lpstr>
      <vt:lpstr>_P162521020</vt:lpstr>
      <vt:lpstr>_P162521021</vt:lpstr>
      <vt:lpstr>_P162521022</vt:lpstr>
      <vt:lpstr>_P162521023</vt:lpstr>
      <vt:lpstr>_P162521024</vt:lpstr>
      <vt:lpstr>_P162521025</vt:lpstr>
      <vt:lpstr>_P162521026</vt:lpstr>
      <vt:lpstr>_P162521027</vt:lpstr>
      <vt:lpstr>_P162521028</vt:lpstr>
      <vt:lpstr>_P1625220</vt:lpstr>
      <vt:lpstr>_P162522001</vt:lpstr>
      <vt:lpstr>_P162522002</vt:lpstr>
      <vt:lpstr>_P162522003</vt:lpstr>
      <vt:lpstr>_P162522004</vt:lpstr>
      <vt:lpstr>_P162522005</vt:lpstr>
      <vt:lpstr>_P162522006</vt:lpstr>
      <vt:lpstr>_P162522007</vt:lpstr>
      <vt:lpstr>_P162522008</vt:lpstr>
      <vt:lpstr>_P162522009</vt:lpstr>
      <vt:lpstr>_P162522010</vt:lpstr>
      <vt:lpstr>_P162522020</vt:lpstr>
      <vt:lpstr>_P162522021</vt:lpstr>
      <vt:lpstr>_P162522022</vt:lpstr>
      <vt:lpstr>_P162522023</vt:lpstr>
      <vt:lpstr>_P162522024</vt:lpstr>
      <vt:lpstr>_P162522025</vt:lpstr>
      <vt:lpstr>_P162522026</vt:lpstr>
      <vt:lpstr>_P162522027</vt:lpstr>
      <vt:lpstr>_P162522028</vt:lpstr>
      <vt:lpstr>_P1625230</vt:lpstr>
      <vt:lpstr>_P162523001</vt:lpstr>
      <vt:lpstr>_P162523002</vt:lpstr>
      <vt:lpstr>_P162523003</vt:lpstr>
      <vt:lpstr>_P162523004</vt:lpstr>
      <vt:lpstr>_P162523005</vt:lpstr>
      <vt:lpstr>_P162523006</vt:lpstr>
      <vt:lpstr>_P162523007</vt:lpstr>
      <vt:lpstr>_P162523008</vt:lpstr>
      <vt:lpstr>_P162523009</vt:lpstr>
      <vt:lpstr>_P162523010</vt:lpstr>
      <vt:lpstr>_P162523020</vt:lpstr>
      <vt:lpstr>_P162523021</vt:lpstr>
      <vt:lpstr>_P162523022</vt:lpstr>
      <vt:lpstr>_P162523023</vt:lpstr>
      <vt:lpstr>_P162523024</vt:lpstr>
      <vt:lpstr>_P162523025</vt:lpstr>
      <vt:lpstr>_P162523026</vt:lpstr>
      <vt:lpstr>_P162523027</vt:lpstr>
      <vt:lpstr>_P162523028</vt:lpstr>
      <vt:lpstr>_P1625240</vt:lpstr>
      <vt:lpstr>_P162524001</vt:lpstr>
      <vt:lpstr>_P162524002</vt:lpstr>
      <vt:lpstr>_P162524003</vt:lpstr>
      <vt:lpstr>_P162524004</vt:lpstr>
      <vt:lpstr>_P162524005</vt:lpstr>
      <vt:lpstr>_P162524006</vt:lpstr>
      <vt:lpstr>_P162524007</vt:lpstr>
      <vt:lpstr>_P162524008</vt:lpstr>
      <vt:lpstr>_P162524009</vt:lpstr>
      <vt:lpstr>_P162524010</vt:lpstr>
      <vt:lpstr>_P162524020</vt:lpstr>
      <vt:lpstr>_P162524021</vt:lpstr>
      <vt:lpstr>_P162524022</vt:lpstr>
      <vt:lpstr>_P162524023</vt:lpstr>
      <vt:lpstr>_P162524024</vt:lpstr>
      <vt:lpstr>_P162524025</vt:lpstr>
      <vt:lpstr>_P162524026</vt:lpstr>
      <vt:lpstr>_P162524027</vt:lpstr>
      <vt:lpstr>_P162524028</vt:lpstr>
      <vt:lpstr>_P1625250</vt:lpstr>
      <vt:lpstr>_P162525001</vt:lpstr>
      <vt:lpstr>_P162525002</vt:lpstr>
      <vt:lpstr>_P162525003</vt:lpstr>
      <vt:lpstr>_P162525004</vt:lpstr>
      <vt:lpstr>_P162525005</vt:lpstr>
      <vt:lpstr>_P162525006</vt:lpstr>
      <vt:lpstr>_P162525007</vt:lpstr>
      <vt:lpstr>_P162525008</vt:lpstr>
      <vt:lpstr>_P162525009</vt:lpstr>
      <vt:lpstr>_P162525010</vt:lpstr>
      <vt:lpstr>_P162525020</vt:lpstr>
      <vt:lpstr>_P162525021</vt:lpstr>
      <vt:lpstr>_P162525022</vt:lpstr>
      <vt:lpstr>_P162525023</vt:lpstr>
      <vt:lpstr>_P162525024</vt:lpstr>
      <vt:lpstr>_P162525025</vt:lpstr>
      <vt:lpstr>_P162525026</vt:lpstr>
      <vt:lpstr>_P162525027</vt:lpstr>
      <vt:lpstr>_P162525028</vt:lpstr>
      <vt:lpstr>_P162529903</vt:lpstr>
      <vt:lpstr>_P162529904</vt:lpstr>
      <vt:lpstr>_P162529905</vt:lpstr>
      <vt:lpstr>_P162529906</vt:lpstr>
      <vt:lpstr>_P162529907</vt:lpstr>
      <vt:lpstr>_P162529908</vt:lpstr>
      <vt:lpstr>_P162529909</vt:lpstr>
      <vt:lpstr>_P162529910</vt:lpstr>
      <vt:lpstr>_P162529923</vt:lpstr>
      <vt:lpstr>_P162529924</vt:lpstr>
      <vt:lpstr>_P162529925</vt:lpstr>
      <vt:lpstr>_P162529926</vt:lpstr>
      <vt:lpstr>_P162529927</vt:lpstr>
      <vt:lpstr>_P162529928</vt:lpstr>
      <vt:lpstr>_P163001001</vt:lpstr>
      <vt:lpstr>_P163001002</vt:lpstr>
      <vt:lpstr>_P163001003</vt:lpstr>
      <vt:lpstr>_P163001004</vt:lpstr>
      <vt:lpstr>_P163001005</vt:lpstr>
      <vt:lpstr>_P163001006</vt:lpstr>
      <vt:lpstr>_P163001007</vt:lpstr>
      <vt:lpstr>_P163001008</vt:lpstr>
      <vt:lpstr>_P163002001</vt:lpstr>
      <vt:lpstr>_P163002002</vt:lpstr>
      <vt:lpstr>_P163002003</vt:lpstr>
      <vt:lpstr>_P163002004</vt:lpstr>
      <vt:lpstr>_P163002005</vt:lpstr>
      <vt:lpstr>_P163002006</vt:lpstr>
      <vt:lpstr>_P163002007</vt:lpstr>
      <vt:lpstr>_P163002008</vt:lpstr>
      <vt:lpstr>_P163003000</vt:lpstr>
      <vt:lpstr>_P163003001</vt:lpstr>
      <vt:lpstr>_P163003002</vt:lpstr>
      <vt:lpstr>_P163003003</vt:lpstr>
      <vt:lpstr>_P163003004</vt:lpstr>
      <vt:lpstr>_P163003005</vt:lpstr>
      <vt:lpstr>_P163003006</vt:lpstr>
      <vt:lpstr>_P163003007</vt:lpstr>
      <vt:lpstr>_P163003008</vt:lpstr>
      <vt:lpstr>_P163004000</vt:lpstr>
      <vt:lpstr>_P163004001</vt:lpstr>
      <vt:lpstr>_P163004002</vt:lpstr>
      <vt:lpstr>_P163004003</vt:lpstr>
      <vt:lpstr>_P163004004</vt:lpstr>
      <vt:lpstr>_P163004005</vt:lpstr>
      <vt:lpstr>_P163004006</vt:lpstr>
      <vt:lpstr>_P163004007</vt:lpstr>
      <vt:lpstr>_P163004008</vt:lpstr>
      <vt:lpstr>_P163005000</vt:lpstr>
      <vt:lpstr>_P163005001</vt:lpstr>
      <vt:lpstr>_P163005002</vt:lpstr>
      <vt:lpstr>_P163005003</vt:lpstr>
      <vt:lpstr>_P163005004</vt:lpstr>
      <vt:lpstr>_P163005005</vt:lpstr>
      <vt:lpstr>_P163005006</vt:lpstr>
      <vt:lpstr>_P163005007</vt:lpstr>
      <vt:lpstr>_P163005008</vt:lpstr>
      <vt:lpstr>_P163006000</vt:lpstr>
      <vt:lpstr>_P163006001</vt:lpstr>
      <vt:lpstr>_P163006002</vt:lpstr>
      <vt:lpstr>_P163006003</vt:lpstr>
      <vt:lpstr>_P163006004</vt:lpstr>
      <vt:lpstr>_P163006005</vt:lpstr>
      <vt:lpstr>_P163006006</vt:lpstr>
      <vt:lpstr>_P163006007</vt:lpstr>
      <vt:lpstr>_P163006008</vt:lpstr>
      <vt:lpstr>_P163007000</vt:lpstr>
      <vt:lpstr>_P163007001</vt:lpstr>
      <vt:lpstr>_P163007002</vt:lpstr>
      <vt:lpstr>_P163007003</vt:lpstr>
      <vt:lpstr>_P163007004</vt:lpstr>
      <vt:lpstr>_P163007005</vt:lpstr>
      <vt:lpstr>_P163007006</vt:lpstr>
      <vt:lpstr>_P163007007</vt:lpstr>
      <vt:lpstr>_P163007008</vt:lpstr>
      <vt:lpstr>_P163008000</vt:lpstr>
      <vt:lpstr>_P163008001</vt:lpstr>
      <vt:lpstr>_P163008002</vt:lpstr>
      <vt:lpstr>_P163008003</vt:lpstr>
      <vt:lpstr>_P163008004</vt:lpstr>
      <vt:lpstr>_P163008005</vt:lpstr>
      <vt:lpstr>_P163008006</vt:lpstr>
      <vt:lpstr>_P163008007</vt:lpstr>
      <vt:lpstr>_P163008008</vt:lpstr>
      <vt:lpstr>_P163009000</vt:lpstr>
      <vt:lpstr>_P163009001</vt:lpstr>
      <vt:lpstr>_P163009002</vt:lpstr>
      <vt:lpstr>_P163009003</vt:lpstr>
      <vt:lpstr>_P163009004</vt:lpstr>
      <vt:lpstr>_P163009005</vt:lpstr>
      <vt:lpstr>_P163009006</vt:lpstr>
      <vt:lpstr>_P163009007</vt:lpstr>
      <vt:lpstr>_P163009008</vt:lpstr>
      <vt:lpstr>_P163010000</vt:lpstr>
      <vt:lpstr>_P163010001</vt:lpstr>
      <vt:lpstr>_P163010002</vt:lpstr>
      <vt:lpstr>_P163010003</vt:lpstr>
      <vt:lpstr>_P163010004</vt:lpstr>
      <vt:lpstr>_P163010005</vt:lpstr>
      <vt:lpstr>_P163010006</vt:lpstr>
      <vt:lpstr>_P163010007</vt:lpstr>
      <vt:lpstr>_P163010008</vt:lpstr>
      <vt:lpstr>_P163011000</vt:lpstr>
      <vt:lpstr>_P163011001</vt:lpstr>
      <vt:lpstr>_P163011002</vt:lpstr>
      <vt:lpstr>_P163011003</vt:lpstr>
      <vt:lpstr>_P163011004</vt:lpstr>
      <vt:lpstr>_P163011005</vt:lpstr>
      <vt:lpstr>_P163011006</vt:lpstr>
      <vt:lpstr>_P163011007</vt:lpstr>
      <vt:lpstr>_P163011008</vt:lpstr>
      <vt:lpstr>_P163019901</vt:lpstr>
      <vt:lpstr>_P163019902</vt:lpstr>
      <vt:lpstr>_P163019903</vt:lpstr>
      <vt:lpstr>_P163019904</vt:lpstr>
      <vt:lpstr>_P163019905</vt:lpstr>
      <vt:lpstr>_P163019906</vt:lpstr>
      <vt:lpstr>_P163019907</vt:lpstr>
      <vt:lpstr>_P163019908</vt:lpstr>
      <vt:lpstr>_P163020001</vt:lpstr>
      <vt:lpstr>_P163020002</vt:lpstr>
      <vt:lpstr>_P163020003</vt:lpstr>
      <vt:lpstr>_P163020004</vt:lpstr>
      <vt:lpstr>_P163020005</vt:lpstr>
      <vt:lpstr>_P163020006</vt:lpstr>
      <vt:lpstr>_P163020007</vt:lpstr>
      <vt:lpstr>_P163020008</vt:lpstr>
      <vt:lpstr>_P163021001</vt:lpstr>
      <vt:lpstr>_P163021002</vt:lpstr>
      <vt:lpstr>_P163021003</vt:lpstr>
      <vt:lpstr>_P163021004</vt:lpstr>
      <vt:lpstr>_P163021005</vt:lpstr>
      <vt:lpstr>_P163021006</vt:lpstr>
      <vt:lpstr>_P163021007</vt:lpstr>
      <vt:lpstr>_P163021008</vt:lpstr>
      <vt:lpstr>_P163022001</vt:lpstr>
      <vt:lpstr>_P163022002</vt:lpstr>
      <vt:lpstr>_P163022003</vt:lpstr>
      <vt:lpstr>_P163022004</vt:lpstr>
      <vt:lpstr>_P163022005</vt:lpstr>
      <vt:lpstr>_P163022006</vt:lpstr>
      <vt:lpstr>_P163022007</vt:lpstr>
      <vt:lpstr>_P163022008</vt:lpstr>
      <vt:lpstr>_P163023001</vt:lpstr>
      <vt:lpstr>_P163023002</vt:lpstr>
      <vt:lpstr>_P163023003</vt:lpstr>
      <vt:lpstr>_P163023004</vt:lpstr>
      <vt:lpstr>_P163023005</vt:lpstr>
      <vt:lpstr>_P163023006</vt:lpstr>
      <vt:lpstr>_P163023007</vt:lpstr>
      <vt:lpstr>_P163023008</vt:lpstr>
      <vt:lpstr>_P163029901</vt:lpstr>
      <vt:lpstr>_P163029902</vt:lpstr>
      <vt:lpstr>_P163029903</vt:lpstr>
      <vt:lpstr>_P163029904</vt:lpstr>
      <vt:lpstr>_P163029905</vt:lpstr>
      <vt:lpstr>_P163029906</vt:lpstr>
      <vt:lpstr>_P163029907</vt:lpstr>
      <vt:lpstr>_P163029908</vt:lpstr>
      <vt:lpstr>_P163031001</vt:lpstr>
      <vt:lpstr>_P163031002</vt:lpstr>
      <vt:lpstr>_P163031003</vt:lpstr>
      <vt:lpstr>_P163031004</vt:lpstr>
      <vt:lpstr>_P163031005</vt:lpstr>
      <vt:lpstr>_P163031006</vt:lpstr>
      <vt:lpstr>_P163031007</vt:lpstr>
      <vt:lpstr>_P163031008</vt:lpstr>
      <vt:lpstr>_P163032001</vt:lpstr>
      <vt:lpstr>_P163032002</vt:lpstr>
      <vt:lpstr>_P163032003</vt:lpstr>
      <vt:lpstr>_P163032004</vt:lpstr>
      <vt:lpstr>_P163032005</vt:lpstr>
      <vt:lpstr>_P163032006</vt:lpstr>
      <vt:lpstr>_P163032007</vt:lpstr>
      <vt:lpstr>_P163032008</vt:lpstr>
      <vt:lpstr>_P163033000</vt:lpstr>
      <vt:lpstr>_P163033001</vt:lpstr>
      <vt:lpstr>_P163033002</vt:lpstr>
      <vt:lpstr>_P163033003</vt:lpstr>
      <vt:lpstr>_P163033004</vt:lpstr>
      <vt:lpstr>_P163033005</vt:lpstr>
      <vt:lpstr>_P163033006</vt:lpstr>
      <vt:lpstr>_P163033007</vt:lpstr>
      <vt:lpstr>_P163033008</vt:lpstr>
      <vt:lpstr>_P163034000</vt:lpstr>
      <vt:lpstr>_P163034001</vt:lpstr>
      <vt:lpstr>_P163034002</vt:lpstr>
      <vt:lpstr>_P163034003</vt:lpstr>
      <vt:lpstr>_P163034004</vt:lpstr>
      <vt:lpstr>_P163034005</vt:lpstr>
      <vt:lpstr>_P163034006</vt:lpstr>
      <vt:lpstr>_P163034007</vt:lpstr>
      <vt:lpstr>_P163034008</vt:lpstr>
      <vt:lpstr>_P163035000</vt:lpstr>
      <vt:lpstr>_P163035001</vt:lpstr>
      <vt:lpstr>_P163035002</vt:lpstr>
      <vt:lpstr>_P163035003</vt:lpstr>
      <vt:lpstr>_P163035004</vt:lpstr>
      <vt:lpstr>_P163035005</vt:lpstr>
      <vt:lpstr>_P163035006</vt:lpstr>
      <vt:lpstr>_P163035007</vt:lpstr>
      <vt:lpstr>_P163035008</vt:lpstr>
      <vt:lpstr>_P163036000</vt:lpstr>
      <vt:lpstr>_P163036001</vt:lpstr>
      <vt:lpstr>_P163036002</vt:lpstr>
      <vt:lpstr>_P163036003</vt:lpstr>
      <vt:lpstr>_P163036004</vt:lpstr>
      <vt:lpstr>_P163036005</vt:lpstr>
      <vt:lpstr>_P163036006</vt:lpstr>
      <vt:lpstr>_P163036007</vt:lpstr>
      <vt:lpstr>_P163036008</vt:lpstr>
      <vt:lpstr>_P163037000</vt:lpstr>
      <vt:lpstr>_P163037001</vt:lpstr>
      <vt:lpstr>_P163037002</vt:lpstr>
      <vt:lpstr>_P163037003</vt:lpstr>
      <vt:lpstr>_P163037004</vt:lpstr>
      <vt:lpstr>_P163037005</vt:lpstr>
      <vt:lpstr>_P163037006</vt:lpstr>
      <vt:lpstr>_P163037007</vt:lpstr>
      <vt:lpstr>_P163037008</vt:lpstr>
      <vt:lpstr>_P163038000</vt:lpstr>
      <vt:lpstr>_P163038001</vt:lpstr>
      <vt:lpstr>_P163038002</vt:lpstr>
      <vt:lpstr>_P163038003</vt:lpstr>
      <vt:lpstr>_P163038004</vt:lpstr>
      <vt:lpstr>_P163038005</vt:lpstr>
      <vt:lpstr>_P163038006</vt:lpstr>
      <vt:lpstr>_P163038007</vt:lpstr>
      <vt:lpstr>_P163038008</vt:lpstr>
      <vt:lpstr>_P163039000</vt:lpstr>
      <vt:lpstr>_P163039001</vt:lpstr>
      <vt:lpstr>_P163039002</vt:lpstr>
      <vt:lpstr>_P163039003</vt:lpstr>
      <vt:lpstr>_P163039004</vt:lpstr>
      <vt:lpstr>_P163039005</vt:lpstr>
      <vt:lpstr>_P163039006</vt:lpstr>
      <vt:lpstr>_P163039007</vt:lpstr>
      <vt:lpstr>_P163039008</vt:lpstr>
      <vt:lpstr>_P163040000</vt:lpstr>
      <vt:lpstr>_P163040001</vt:lpstr>
      <vt:lpstr>_P163040002</vt:lpstr>
      <vt:lpstr>_P163040003</vt:lpstr>
      <vt:lpstr>_P163040004</vt:lpstr>
      <vt:lpstr>_P163040005</vt:lpstr>
      <vt:lpstr>_P163040006</vt:lpstr>
      <vt:lpstr>_P163040007</vt:lpstr>
      <vt:lpstr>_P163040008</vt:lpstr>
      <vt:lpstr>_P163041000</vt:lpstr>
      <vt:lpstr>_P163041001</vt:lpstr>
      <vt:lpstr>_P163041002</vt:lpstr>
      <vt:lpstr>_P163041003</vt:lpstr>
      <vt:lpstr>_P163041004</vt:lpstr>
      <vt:lpstr>_P163041005</vt:lpstr>
      <vt:lpstr>_P163041006</vt:lpstr>
      <vt:lpstr>_P163041007</vt:lpstr>
      <vt:lpstr>_P163041008</vt:lpstr>
      <vt:lpstr>_P163049901</vt:lpstr>
      <vt:lpstr>_P163049902</vt:lpstr>
      <vt:lpstr>_P163049903</vt:lpstr>
      <vt:lpstr>_P163049904</vt:lpstr>
      <vt:lpstr>_P163049905</vt:lpstr>
      <vt:lpstr>_P163049906</vt:lpstr>
      <vt:lpstr>_P163049907</vt:lpstr>
      <vt:lpstr>_P163049908</vt:lpstr>
      <vt:lpstr>_P163050001</vt:lpstr>
      <vt:lpstr>_P163050002</vt:lpstr>
      <vt:lpstr>_P163050003</vt:lpstr>
      <vt:lpstr>_P163050004</vt:lpstr>
      <vt:lpstr>_P163050005</vt:lpstr>
      <vt:lpstr>_P163050006</vt:lpstr>
      <vt:lpstr>_P163050007</vt:lpstr>
      <vt:lpstr>_P163050008</vt:lpstr>
      <vt:lpstr>_P163051001</vt:lpstr>
      <vt:lpstr>_P163051002</vt:lpstr>
      <vt:lpstr>_P163051003</vt:lpstr>
      <vt:lpstr>_P163051004</vt:lpstr>
      <vt:lpstr>_P163051005</vt:lpstr>
      <vt:lpstr>_P163051006</vt:lpstr>
      <vt:lpstr>_P163051007</vt:lpstr>
      <vt:lpstr>_P163051008</vt:lpstr>
      <vt:lpstr>_P163052001</vt:lpstr>
      <vt:lpstr>_P163052002</vt:lpstr>
      <vt:lpstr>_P163052003</vt:lpstr>
      <vt:lpstr>_P163052004</vt:lpstr>
      <vt:lpstr>_P163052005</vt:lpstr>
      <vt:lpstr>_P163052006</vt:lpstr>
      <vt:lpstr>_P163052007</vt:lpstr>
      <vt:lpstr>_P163052008</vt:lpstr>
      <vt:lpstr>_P163053001</vt:lpstr>
      <vt:lpstr>_P163053002</vt:lpstr>
      <vt:lpstr>_P163053003</vt:lpstr>
      <vt:lpstr>_P163053004</vt:lpstr>
      <vt:lpstr>_P163053005</vt:lpstr>
      <vt:lpstr>_P163053006</vt:lpstr>
      <vt:lpstr>_P163053007</vt:lpstr>
      <vt:lpstr>_P163053008</vt:lpstr>
      <vt:lpstr>_P163059901</vt:lpstr>
      <vt:lpstr>_P163059902</vt:lpstr>
      <vt:lpstr>_P163059903</vt:lpstr>
      <vt:lpstr>_P163059904</vt:lpstr>
      <vt:lpstr>_P163059905</vt:lpstr>
      <vt:lpstr>_P163059906</vt:lpstr>
      <vt:lpstr>_P163059907</vt:lpstr>
      <vt:lpstr>_P163059908</vt:lpstr>
      <vt:lpstr>_P163500101</vt:lpstr>
      <vt:lpstr>_P163500102</vt:lpstr>
      <vt:lpstr>_P163500103</vt:lpstr>
      <vt:lpstr>_P163500104</vt:lpstr>
      <vt:lpstr>_P163500105</vt:lpstr>
      <vt:lpstr>_P163500106</vt:lpstr>
      <vt:lpstr>_P163501001</vt:lpstr>
      <vt:lpstr>_P163501002</vt:lpstr>
      <vt:lpstr>_P163501003</vt:lpstr>
      <vt:lpstr>_P163501004</vt:lpstr>
      <vt:lpstr>_P163501005</vt:lpstr>
      <vt:lpstr>_P163501006</vt:lpstr>
      <vt:lpstr>_P163501007</vt:lpstr>
      <vt:lpstr>_P163502001</vt:lpstr>
      <vt:lpstr>_P163502002</vt:lpstr>
      <vt:lpstr>_P163502003</vt:lpstr>
      <vt:lpstr>_P163502004</vt:lpstr>
      <vt:lpstr>_P163502005</vt:lpstr>
      <vt:lpstr>_P163502006</vt:lpstr>
      <vt:lpstr>_P163502007</vt:lpstr>
      <vt:lpstr>_P163503001</vt:lpstr>
      <vt:lpstr>_P163503002</vt:lpstr>
      <vt:lpstr>_P163503003</vt:lpstr>
      <vt:lpstr>_P163503004</vt:lpstr>
      <vt:lpstr>_P163503005</vt:lpstr>
      <vt:lpstr>_P163503006</vt:lpstr>
      <vt:lpstr>_P163503007</vt:lpstr>
      <vt:lpstr>_P163504001</vt:lpstr>
      <vt:lpstr>_P163504002</vt:lpstr>
      <vt:lpstr>_P163504003</vt:lpstr>
      <vt:lpstr>_P163504004</vt:lpstr>
      <vt:lpstr>_P163504005</vt:lpstr>
      <vt:lpstr>_P163504006</vt:lpstr>
      <vt:lpstr>_P163504007</vt:lpstr>
      <vt:lpstr>_P163505001</vt:lpstr>
      <vt:lpstr>_P163505002</vt:lpstr>
      <vt:lpstr>_P163505003</vt:lpstr>
      <vt:lpstr>_P163505004</vt:lpstr>
      <vt:lpstr>_P163505005</vt:lpstr>
      <vt:lpstr>_P163505006</vt:lpstr>
      <vt:lpstr>_P163505007</vt:lpstr>
      <vt:lpstr>_P163509901</vt:lpstr>
      <vt:lpstr>_P163509902</vt:lpstr>
      <vt:lpstr>_P163509903</vt:lpstr>
      <vt:lpstr>_P163509904</vt:lpstr>
      <vt:lpstr>_P163509905</vt:lpstr>
      <vt:lpstr>_P163509906</vt:lpstr>
      <vt:lpstr>_P163509907</vt:lpstr>
      <vt:lpstr>_P164000105</vt:lpstr>
      <vt:lpstr>_P164000106</vt:lpstr>
      <vt:lpstr>_P164000107</vt:lpstr>
      <vt:lpstr>_P164000108</vt:lpstr>
      <vt:lpstr>_P164001001</vt:lpstr>
      <vt:lpstr>_P164001002</vt:lpstr>
      <vt:lpstr>_P164001003</vt:lpstr>
      <vt:lpstr>_P164001004</vt:lpstr>
      <vt:lpstr>_P164001005</vt:lpstr>
      <vt:lpstr>_P164001006</vt:lpstr>
      <vt:lpstr>_P164001007</vt:lpstr>
      <vt:lpstr>_P164001008</vt:lpstr>
      <vt:lpstr>_P164001009</vt:lpstr>
      <vt:lpstr>_P164002001</vt:lpstr>
      <vt:lpstr>_P164002002</vt:lpstr>
      <vt:lpstr>_P164002003</vt:lpstr>
      <vt:lpstr>_P164002004</vt:lpstr>
      <vt:lpstr>_P164002005</vt:lpstr>
      <vt:lpstr>_P164002006</vt:lpstr>
      <vt:lpstr>_P164002007</vt:lpstr>
      <vt:lpstr>_P164002008</vt:lpstr>
      <vt:lpstr>_P164002009</vt:lpstr>
      <vt:lpstr>_P164003001</vt:lpstr>
      <vt:lpstr>_P164003002</vt:lpstr>
      <vt:lpstr>_P164003003</vt:lpstr>
      <vt:lpstr>_P164003004</vt:lpstr>
      <vt:lpstr>_P164003005</vt:lpstr>
      <vt:lpstr>_P164003006</vt:lpstr>
      <vt:lpstr>_P164003007</vt:lpstr>
      <vt:lpstr>_P164003008</vt:lpstr>
      <vt:lpstr>_P164003009</vt:lpstr>
      <vt:lpstr>_P164004001</vt:lpstr>
      <vt:lpstr>_P164004002</vt:lpstr>
      <vt:lpstr>_P164004003</vt:lpstr>
      <vt:lpstr>_P164004004</vt:lpstr>
      <vt:lpstr>_P164004005</vt:lpstr>
      <vt:lpstr>_P164004006</vt:lpstr>
      <vt:lpstr>_P164004007</vt:lpstr>
      <vt:lpstr>_P164004008</vt:lpstr>
      <vt:lpstr>_P164004009</vt:lpstr>
      <vt:lpstr>_P164005001</vt:lpstr>
      <vt:lpstr>_P164005002</vt:lpstr>
      <vt:lpstr>_P164005003</vt:lpstr>
      <vt:lpstr>_P164005004</vt:lpstr>
      <vt:lpstr>_P164005005</vt:lpstr>
      <vt:lpstr>_P164005006</vt:lpstr>
      <vt:lpstr>_P164005007</vt:lpstr>
      <vt:lpstr>_P164005008</vt:lpstr>
      <vt:lpstr>_P164005009</vt:lpstr>
      <vt:lpstr>_P164009901</vt:lpstr>
      <vt:lpstr>_P164009902</vt:lpstr>
      <vt:lpstr>_P164009903</vt:lpstr>
      <vt:lpstr>_P164009904</vt:lpstr>
      <vt:lpstr>_P164009905</vt:lpstr>
      <vt:lpstr>_P164009906</vt:lpstr>
      <vt:lpstr>_P164009907</vt:lpstr>
      <vt:lpstr>_P164009908</vt:lpstr>
      <vt:lpstr>_P164009909</vt:lpstr>
      <vt:lpstr>_P164010014</vt:lpstr>
      <vt:lpstr>_P164010015</vt:lpstr>
      <vt:lpstr>_P164010016</vt:lpstr>
      <vt:lpstr>_P164010017</vt:lpstr>
      <vt:lpstr>_P164011010</vt:lpstr>
      <vt:lpstr>_P164011011</vt:lpstr>
      <vt:lpstr>_P164011012</vt:lpstr>
      <vt:lpstr>_P164011013</vt:lpstr>
      <vt:lpstr>_P164011014</vt:lpstr>
      <vt:lpstr>_P164011015</vt:lpstr>
      <vt:lpstr>_P164011016</vt:lpstr>
      <vt:lpstr>_P164011017</vt:lpstr>
      <vt:lpstr>_P164011018</vt:lpstr>
      <vt:lpstr>_P164012010</vt:lpstr>
      <vt:lpstr>_P164012011</vt:lpstr>
      <vt:lpstr>_P164012012</vt:lpstr>
      <vt:lpstr>_P164012013</vt:lpstr>
      <vt:lpstr>_P164012014</vt:lpstr>
      <vt:lpstr>_P164012015</vt:lpstr>
      <vt:lpstr>_P164012016</vt:lpstr>
      <vt:lpstr>_P164012017</vt:lpstr>
      <vt:lpstr>_P164012018</vt:lpstr>
      <vt:lpstr>_P164013010</vt:lpstr>
      <vt:lpstr>_P164013011</vt:lpstr>
      <vt:lpstr>_P164013012</vt:lpstr>
      <vt:lpstr>_P164013013</vt:lpstr>
      <vt:lpstr>_P164013014</vt:lpstr>
      <vt:lpstr>_P164013015</vt:lpstr>
      <vt:lpstr>_P164013016</vt:lpstr>
      <vt:lpstr>_P164013017</vt:lpstr>
      <vt:lpstr>_P164013018</vt:lpstr>
      <vt:lpstr>_P164014010</vt:lpstr>
      <vt:lpstr>_P164014011</vt:lpstr>
      <vt:lpstr>_P164014012</vt:lpstr>
      <vt:lpstr>_P164014013</vt:lpstr>
      <vt:lpstr>_P164014014</vt:lpstr>
      <vt:lpstr>_P164014015</vt:lpstr>
      <vt:lpstr>_P164014016</vt:lpstr>
      <vt:lpstr>_P164014017</vt:lpstr>
      <vt:lpstr>_P164014018</vt:lpstr>
      <vt:lpstr>_P164019910</vt:lpstr>
      <vt:lpstr>_P164019911</vt:lpstr>
      <vt:lpstr>_P164019912</vt:lpstr>
      <vt:lpstr>_P164019913</vt:lpstr>
      <vt:lpstr>_P164019914</vt:lpstr>
      <vt:lpstr>_P164019915</vt:lpstr>
      <vt:lpstr>_P164019916</vt:lpstr>
      <vt:lpstr>_P164019917</vt:lpstr>
      <vt:lpstr>_P164019918</vt:lpstr>
      <vt:lpstr>_P164029910</vt:lpstr>
      <vt:lpstr>_P164029911</vt:lpstr>
      <vt:lpstr>_P164029912</vt:lpstr>
      <vt:lpstr>_P164029913</vt:lpstr>
      <vt:lpstr>_P164029914</vt:lpstr>
      <vt:lpstr>_P164029915</vt:lpstr>
      <vt:lpstr>_P164029916</vt:lpstr>
      <vt:lpstr>_P164029917</vt:lpstr>
      <vt:lpstr>_P164029918</vt:lpstr>
      <vt:lpstr>_P166501001</vt:lpstr>
      <vt:lpstr>_P166501002</vt:lpstr>
      <vt:lpstr>_P166502001</vt:lpstr>
      <vt:lpstr>_P166502002</vt:lpstr>
      <vt:lpstr>_P166503001</vt:lpstr>
      <vt:lpstr>_P166503002</vt:lpstr>
      <vt:lpstr>_P166504001</vt:lpstr>
      <vt:lpstr>_P166504002</vt:lpstr>
      <vt:lpstr>_P166505001</vt:lpstr>
      <vt:lpstr>_P166505002</vt:lpstr>
      <vt:lpstr>_P166506001</vt:lpstr>
      <vt:lpstr>_P166506002</vt:lpstr>
      <vt:lpstr>_P166507001</vt:lpstr>
      <vt:lpstr>_P166507002</vt:lpstr>
      <vt:lpstr>_P166508001</vt:lpstr>
      <vt:lpstr>_P166508002</vt:lpstr>
      <vt:lpstr>_P166509001</vt:lpstr>
      <vt:lpstr>_P166509002</vt:lpstr>
      <vt:lpstr>_P166510001</vt:lpstr>
      <vt:lpstr>_P166510002</vt:lpstr>
      <vt:lpstr>_P166511001</vt:lpstr>
      <vt:lpstr>_P166511002</vt:lpstr>
      <vt:lpstr>_P166512001</vt:lpstr>
      <vt:lpstr>_P166512002</vt:lpstr>
      <vt:lpstr>_P166513001</vt:lpstr>
      <vt:lpstr>_P166513002</vt:lpstr>
      <vt:lpstr>_P166514001</vt:lpstr>
      <vt:lpstr>_P166514002</vt:lpstr>
      <vt:lpstr>_P166515001</vt:lpstr>
      <vt:lpstr>_P166515002</vt:lpstr>
      <vt:lpstr>_P166516001</vt:lpstr>
      <vt:lpstr>_P166516002</vt:lpstr>
      <vt:lpstr>_P166517001</vt:lpstr>
      <vt:lpstr>_P166517002</vt:lpstr>
      <vt:lpstr>_P166518001</vt:lpstr>
      <vt:lpstr>_P166518002</vt:lpstr>
      <vt:lpstr>_P166519001</vt:lpstr>
      <vt:lpstr>_P166519002</vt:lpstr>
      <vt:lpstr>_P166520001</vt:lpstr>
      <vt:lpstr>_P166520002</vt:lpstr>
      <vt:lpstr>_P166521001</vt:lpstr>
      <vt:lpstr>_P166521002</vt:lpstr>
      <vt:lpstr>_P166522001</vt:lpstr>
      <vt:lpstr>_P166522002</vt:lpstr>
      <vt:lpstr>_P166523001</vt:lpstr>
      <vt:lpstr>_P166523002</vt:lpstr>
      <vt:lpstr>_P166524001</vt:lpstr>
      <vt:lpstr>_P166524002</vt:lpstr>
      <vt:lpstr>_P166525001</vt:lpstr>
      <vt:lpstr>_P166525002</vt:lpstr>
      <vt:lpstr>_P166526001</vt:lpstr>
      <vt:lpstr>_P166526002</vt:lpstr>
      <vt:lpstr>_P166527001</vt:lpstr>
      <vt:lpstr>_P166527002</vt:lpstr>
      <vt:lpstr>_P166528001</vt:lpstr>
      <vt:lpstr>_P166528002</vt:lpstr>
      <vt:lpstr>_P166529001</vt:lpstr>
      <vt:lpstr>_P166529002</vt:lpstr>
      <vt:lpstr>_P166529902</vt:lpstr>
      <vt:lpstr>_P2000.101002</vt:lpstr>
      <vt:lpstr>_P2000.101003</vt:lpstr>
      <vt:lpstr>_P2000.101004</vt:lpstr>
      <vt:lpstr>_P2000.102002</vt:lpstr>
      <vt:lpstr>_P2000.102003</vt:lpstr>
      <vt:lpstr>_P2000.102004</vt:lpstr>
      <vt:lpstr>_P2000.103002</vt:lpstr>
      <vt:lpstr>_P2000.103003</vt:lpstr>
      <vt:lpstr>_P2000.103004</vt:lpstr>
      <vt:lpstr>_P2000.104002</vt:lpstr>
      <vt:lpstr>_P2000.104003</vt:lpstr>
      <vt:lpstr>_P2000.104004</vt:lpstr>
      <vt:lpstr>_P2000.105002</vt:lpstr>
      <vt:lpstr>_P2000.105003</vt:lpstr>
      <vt:lpstr>_P2000.105004</vt:lpstr>
      <vt:lpstr>_P2000.109902</vt:lpstr>
      <vt:lpstr>_P2000.109903</vt:lpstr>
      <vt:lpstr>_P2000.109904</vt:lpstr>
      <vt:lpstr>_P2000.201001</vt:lpstr>
      <vt:lpstr>_P2000.201002</vt:lpstr>
      <vt:lpstr>_P2000.201003</vt:lpstr>
      <vt:lpstr>_P2000.201004</vt:lpstr>
      <vt:lpstr>_P2000.201005</vt:lpstr>
      <vt:lpstr>_P2000.201007</vt:lpstr>
      <vt:lpstr>_P2000.202001</vt:lpstr>
      <vt:lpstr>_P2000.202002</vt:lpstr>
      <vt:lpstr>_P2000.202003</vt:lpstr>
      <vt:lpstr>_P2000.202004</vt:lpstr>
      <vt:lpstr>_P2000.202005</vt:lpstr>
      <vt:lpstr>_P2000.202007</vt:lpstr>
      <vt:lpstr>_P2000.203001</vt:lpstr>
      <vt:lpstr>_P2000.203002</vt:lpstr>
      <vt:lpstr>_P2000.203003</vt:lpstr>
      <vt:lpstr>_P2000.203004</vt:lpstr>
      <vt:lpstr>_P2000.203005</vt:lpstr>
      <vt:lpstr>_P2000.203007</vt:lpstr>
      <vt:lpstr>_P2000.204001</vt:lpstr>
      <vt:lpstr>_P2000.204002</vt:lpstr>
      <vt:lpstr>_P2000.204003</vt:lpstr>
      <vt:lpstr>_P2000.204004</vt:lpstr>
      <vt:lpstr>_P2000.204005</vt:lpstr>
      <vt:lpstr>_P2000.204007</vt:lpstr>
      <vt:lpstr>_P2000.205001</vt:lpstr>
      <vt:lpstr>_P2000.205002</vt:lpstr>
      <vt:lpstr>_P2000.205003</vt:lpstr>
      <vt:lpstr>_P2000.205004</vt:lpstr>
      <vt:lpstr>_P2000.205005</vt:lpstr>
      <vt:lpstr>_P2000.205007</vt:lpstr>
      <vt:lpstr>_P2000.206001</vt:lpstr>
      <vt:lpstr>_P2000.206002</vt:lpstr>
      <vt:lpstr>_P2000.206003</vt:lpstr>
      <vt:lpstr>_P2000.206004</vt:lpstr>
      <vt:lpstr>_P2000.206005</vt:lpstr>
      <vt:lpstr>_P2000.206007</vt:lpstr>
      <vt:lpstr>_P2000.207001</vt:lpstr>
      <vt:lpstr>_P2000.207002</vt:lpstr>
      <vt:lpstr>_P2000.207003</vt:lpstr>
      <vt:lpstr>_P2000.207004</vt:lpstr>
      <vt:lpstr>_P2000.207005</vt:lpstr>
      <vt:lpstr>_P2000.207007</vt:lpstr>
      <vt:lpstr>_P2000.208001</vt:lpstr>
      <vt:lpstr>_P2000.208002</vt:lpstr>
      <vt:lpstr>_P2000.208003</vt:lpstr>
      <vt:lpstr>_P2000.208004</vt:lpstr>
      <vt:lpstr>_P2000.208005</vt:lpstr>
      <vt:lpstr>_P2000.208007</vt:lpstr>
      <vt:lpstr>_P2000.209001</vt:lpstr>
      <vt:lpstr>_P2000.209002</vt:lpstr>
      <vt:lpstr>_P2000.209003</vt:lpstr>
      <vt:lpstr>_P2000.209004</vt:lpstr>
      <vt:lpstr>_P2000.209005</vt:lpstr>
      <vt:lpstr>_P2000.209007</vt:lpstr>
      <vt:lpstr>_P2000.210001</vt:lpstr>
      <vt:lpstr>_P2000.210002</vt:lpstr>
      <vt:lpstr>_P2000.210003</vt:lpstr>
      <vt:lpstr>_P2000.210004</vt:lpstr>
      <vt:lpstr>_P2000.210005</vt:lpstr>
      <vt:lpstr>_P2000.210007</vt:lpstr>
      <vt:lpstr>_P2000.211001</vt:lpstr>
      <vt:lpstr>_P2000.211002</vt:lpstr>
      <vt:lpstr>_P2000.211003</vt:lpstr>
      <vt:lpstr>_P2000.211004</vt:lpstr>
      <vt:lpstr>_P2000.211005</vt:lpstr>
      <vt:lpstr>_P2000.211007</vt:lpstr>
      <vt:lpstr>_P2000.212001</vt:lpstr>
      <vt:lpstr>_P2000.212002</vt:lpstr>
      <vt:lpstr>_P2000.212003</vt:lpstr>
      <vt:lpstr>_P2000.212004</vt:lpstr>
      <vt:lpstr>_P2000.212005</vt:lpstr>
      <vt:lpstr>_P2000.212007</vt:lpstr>
      <vt:lpstr>_P2000.213001</vt:lpstr>
      <vt:lpstr>_P2000.213002</vt:lpstr>
      <vt:lpstr>_P2000.213003</vt:lpstr>
      <vt:lpstr>_P2000.213004</vt:lpstr>
      <vt:lpstr>_P2000.213005</vt:lpstr>
      <vt:lpstr>_P2000.213007</vt:lpstr>
      <vt:lpstr>_P2000.214001</vt:lpstr>
      <vt:lpstr>_P2000.214002</vt:lpstr>
      <vt:lpstr>_P2000.214003</vt:lpstr>
      <vt:lpstr>_P2000.214004</vt:lpstr>
      <vt:lpstr>_P2000.214005</vt:lpstr>
      <vt:lpstr>_P2000.214007</vt:lpstr>
      <vt:lpstr>_P2000.215001</vt:lpstr>
      <vt:lpstr>_P2000.215002</vt:lpstr>
      <vt:lpstr>_P2000.215003</vt:lpstr>
      <vt:lpstr>_P2000.215004</vt:lpstr>
      <vt:lpstr>_P2000.215005</vt:lpstr>
      <vt:lpstr>_P2000.215007</vt:lpstr>
      <vt:lpstr>_P2000.216001</vt:lpstr>
      <vt:lpstr>_P2000.216002</vt:lpstr>
      <vt:lpstr>_P2000.216003</vt:lpstr>
      <vt:lpstr>_P2000.216004</vt:lpstr>
      <vt:lpstr>_P2000.216005</vt:lpstr>
      <vt:lpstr>_P2000.216007</vt:lpstr>
      <vt:lpstr>_P2000.217001</vt:lpstr>
      <vt:lpstr>_P2000.217002</vt:lpstr>
      <vt:lpstr>_P2000.217003</vt:lpstr>
      <vt:lpstr>_P2000.217004</vt:lpstr>
      <vt:lpstr>_P2000.217005</vt:lpstr>
      <vt:lpstr>_P2000.217007</vt:lpstr>
      <vt:lpstr>_P2000.218001</vt:lpstr>
      <vt:lpstr>_P2000.218002</vt:lpstr>
      <vt:lpstr>_P2000.218003</vt:lpstr>
      <vt:lpstr>_P2000.218004</vt:lpstr>
      <vt:lpstr>_P2000.218005</vt:lpstr>
      <vt:lpstr>_P2000.218007</vt:lpstr>
      <vt:lpstr>_P2000.219001</vt:lpstr>
      <vt:lpstr>_P2000.219002</vt:lpstr>
      <vt:lpstr>_P2000.219003</vt:lpstr>
      <vt:lpstr>_P2000.219004</vt:lpstr>
      <vt:lpstr>_P2000.219005</vt:lpstr>
      <vt:lpstr>_P2000.219007</vt:lpstr>
      <vt:lpstr>_P2000.220001</vt:lpstr>
      <vt:lpstr>_P2000.220002</vt:lpstr>
      <vt:lpstr>_P2000.220003</vt:lpstr>
      <vt:lpstr>_P2000.220004</vt:lpstr>
      <vt:lpstr>_P2000.220005</vt:lpstr>
      <vt:lpstr>_P2000.220007</vt:lpstr>
      <vt:lpstr>_P2000.221001</vt:lpstr>
      <vt:lpstr>_P2000.221002</vt:lpstr>
      <vt:lpstr>_P2000.221003</vt:lpstr>
      <vt:lpstr>_P2000.221004</vt:lpstr>
      <vt:lpstr>_P2000.221005</vt:lpstr>
      <vt:lpstr>_P2000.221007</vt:lpstr>
      <vt:lpstr>_P2000.222001</vt:lpstr>
      <vt:lpstr>_P2000.222002</vt:lpstr>
      <vt:lpstr>_P2000.222003</vt:lpstr>
      <vt:lpstr>_P2000.222004</vt:lpstr>
      <vt:lpstr>_P2000.222005</vt:lpstr>
      <vt:lpstr>_P2000.222007</vt:lpstr>
      <vt:lpstr>_P2000.223001</vt:lpstr>
      <vt:lpstr>_P2000.223002</vt:lpstr>
      <vt:lpstr>_P2000.223003</vt:lpstr>
      <vt:lpstr>_P2000.223004</vt:lpstr>
      <vt:lpstr>_P2000.223005</vt:lpstr>
      <vt:lpstr>_P2000.223007</vt:lpstr>
      <vt:lpstr>_P2000.224001</vt:lpstr>
      <vt:lpstr>_P2000.224002</vt:lpstr>
      <vt:lpstr>_P2000.224003</vt:lpstr>
      <vt:lpstr>_P2000.224004</vt:lpstr>
      <vt:lpstr>_P2000.224005</vt:lpstr>
      <vt:lpstr>_P2000.224007</vt:lpstr>
      <vt:lpstr>_P2000.225001</vt:lpstr>
      <vt:lpstr>_P2000.225002</vt:lpstr>
      <vt:lpstr>_P2000.225003</vt:lpstr>
      <vt:lpstr>_P2000.225004</vt:lpstr>
      <vt:lpstr>_P2000.225005</vt:lpstr>
      <vt:lpstr>_P2000.225007</vt:lpstr>
      <vt:lpstr>_P2000.300102</vt:lpstr>
      <vt:lpstr>_P2000.300103</vt:lpstr>
      <vt:lpstr>_P2000.300104</vt:lpstr>
      <vt:lpstr>_P2000.300105</vt:lpstr>
      <vt:lpstr>_P2000.300106</vt:lpstr>
      <vt:lpstr>_P2000.300107</vt:lpstr>
      <vt:lpstr>_P2000.300108</vt:lpstr>
      <vt:lpstr>_P2000.300109</vt:lpstr>
      <vt:lpstr>_P2000.300110</vt:lpstr>
      <vt:lpstr>_P2000.300111</vt:lpstr>
      <vt:lpstr>_P2000.301002</vt:lpstr>
      <vt:lpstr>_P2000.301003</vt:lpstr>
      <vt:lpstr>_P2000.301004</vt:lpstr>
      <vt:lpstr>_P2000.301005</vt:lpstr>
      <vt:lpstr>_P2000.301006</vt:lpstr>
      <vt:lpstr>_P2000.301007</vt:lpstr>
      <vt:lpstr>_P2000.301008</vt:lpstr>
      <vt:lpstr>_P2000.301009</vt:lpstr>
      <vt:lpstr>_P2000.301010</vt:lpstr>
      <vt:lpstr>_P2000.301011</vt:lpstr>
      <vt:lpstr>_P2000.302002</vt:lpstr>
      <vt:lpstr>_P2000.302003</vt:lpstr>
      <vt:lpstr>_P2000.302004</vt:lpstr>
      <vt:lpstr>_P2000.302005</vt:lpstr>
      <vt:lpstr>_P2000.302006</vt:lpstr>
      <vt:lpstr>_P2000.302007</vt:lpstr>
      <vt:lpstr>_P2000.302008</vt:lpstr>
      <vt:lpstr>_P2000.302009</vt:lpstr>
      <vt:lpstr>_P2000.302010</vt:lpstr>
      <vt:lpstr>_P2000.302011</vt:lpstr>
      <vt:lpstr>_P2000.303002</vt:lpstr>
      <vt:lpstr>_P2000.303003</vt:lpstr>
      <vt:lpstr>_P2000.303004</vt:lpstr>
      <vt:lpstr>_P2000.303005</vt:lpstr>
      <vt:lpstr>_P2000.303006</vt:lpstr>
      <vt:lpstr>_P2000.303007</vt:lpstr>
      <vt:lpstr>_P2000.303008</vt:lpstr>
      <vt:lpstr>_P2000.303009</vt:lpstr>
      <vt:lpstr>_P2000.303010</vt:lpstr>
      <vt:lpstr>_P2000.303011</vt:lpstr>
      <vt:lpstr>_P2000.304002</vt:lpstr>
      <vt:lpstr>_P2000.304003</vt:lpstr>
      <vt:lpstr>_P2000.304004</vt:lpstr>
      <vt:lpstr>_P2000.304005</vt:lpstr>
      <vt:lpstr>_P2000.304006</vt:lpstr>
      <vt:lpstr>_P2000.304007</vt:lpstr>
      <vt:lpstr>_P2000.304008</vt:lpstr>
      <vt:lpstr>_P2000.304009</vt:lpstr>
      <vt:lpstr>_P2000.304010</vt:lpstr>
      <vt:lpstr>_P2000.304011</vt:lpstr>
      <vt:lpstr>_P2000.305002</vt:lpstr>
      <vt:lpstr>_P2000.305003</vt:lpstr>
      <vt:lpstr>_P2000.305004</vt:lpstr>
      <vt:lpstr>_P2000.305005</vt:lpstr>
      <vt:lpstr>_P2000.305006</vt:lpstr>
      <vt:lpstr>_P2000.305007</vt:lpstr>
      <vt:lpstr>_P2000.305008</vt:lpstr>
      <vt:lpstr>_P2000.305009</vt:lpstr>
      <vt:lpstr>_P2000.305010</vt:lpstr>
      <vt:lpstr>_P2000.305011</vt:lpstr>
      <vt:lpstr>_P2000.306002</vt:lpstr>
      <vt:lpstr>_P2000.306003</vt:lpstr>
      <vt:lpstr>_P2000.306004</vt:lpstr>
      <vt:lpstr>_P2000.306005</vt:lpstr>
      <vt:lpstr>_P2000.306006</vt:lpstr>
      <vt:lpstr>_P2000.306007</vt:lpstr>
      <vt:lpstr>_P2000.306008</vt:lpstr>
      <vt:lpstr>_P2000.306009</vt:lpstr>
      <vt:lpstr>_P2000.306010</vt:lpstr>
      <vt:lpstr>_P2000.306011</vt:lpstr>
      <vt:lpstr>_P2000.307002</vt:lpstr>
      <vt:lpstr>_P2000.307003</vt:lpstr>
      <vt:lpstr>_P2000.307004</vt:lpstr>
      <vt:lpstr>_P2000.307005</vt:lpstr>
      <vt:lpstr>_P2000.307006</vt:lpstr>
      <vt:lpstr>_P2000.307007</vt:lpstr>
      <vt:lpstr>_P2000.307008</vt:lpstr>
      <vt:lpstr>_P2000.307009</vt:lpstr>
      <vt:lpstr>_P2000.307010</vt:lpstr>
      <vt:lpstr>_P2000.307011</vt:lpstr>
      <vt:lpstr>_P2000.308002</vt:lpstr>
      <vt:lpstr>_P2000.308003</vt:lpstr>
      <vt:lpstr>_P2000.308004</vt:lpstr>
      <vt:lpstr>_P2000.308005</vt:lpstr>
      <vt:lpstr>_P2000.308006</vt:lpstr>
      <vt:lpstr>_P2000.308007</vt:lpstr>
      <vt:lpstr>_P2000.308008</vt:lpstr>
      <vt:lpstr>_P2000.308009</vt:lpstr>
      <vt:lpstr>_P2000.308010</vt:lpstr>
      <vt:lpstr>_P2000.308011</vt:lpstr>
      <vt:lpstr>_P2000.309002</vt:lpstr>
      <vt:lpstr>_P2000.309003</vt:lpstr>
      <vt:lpstr>_P2000.309004</vt:lpstr>
      <vt:lpstr>_P2000.309005</vt:lpstr>
      <vt:lpstr>_P2000.309006</vt:lpstr>
      <vt:lpstr>_P2000.309007</vt:lpstr>
      <vt:lpstr>_P2000.309008</vt:lpstr>
      <vt:lpstr>_P2000.309009</vt:lpstr>
      <vt:lpstr>_P2000.309010</vt:lpstr>
      <vt:lpstr>_P2000.309011</vt:lpstr>
      <vt:lpstr>_P2000.310002</vt:lpstr>
      <vt:lpstr>_P2000.310003</vt:lpstr>
      <vt:lpstr>_P2000.310004</vt:lpstr>
      <vt:lpstr>_P2000.310005</vt:lpstr>
      <vt:lpstr>_P2000.310006</vt:lpstr>
      <vt:lpstr>_P2000.310007</vt:lpstr>
      <vt:lpstr>_P2000.310008</vt:lpstr>
      <vt:lpstr>_P2000.310009</vt:lpstr>
      <vt:lpstr>_P2000.310010</vt:lpstr>
      <vt:lpstr>_P2000.310011</vt:lpstr>
      <vt:lpstr>_P2000.319902</vt:lpstr>
      <vt:lpstr>_P2000.319903</vt:lpstr>
      <vt:lpstr>_P2000.319904</vt:lpstr>
      <vt:lpstr>_P2000.319905</vt:lpstr>
      <vt:lpstr>_P2000.319906</vt:lpstr>
      <vt:lpstr>_P2000.319907</vt:lpstr>
      <vt:lpstr>_P2000.319908</vt:lpstr>
      <vt:lpstr>_P2000.319909</vt:lpstr>
      <vt:lpstr>_P2000.319910</vt:lpstr>
      <vt:lpstr>_P2000.319911</vt:lpstr>
      <vt:lpstr>_P2000.321012</vt:lpstr>
      <vt:lpstr>_P2000.322012</vt:lpstr>
      <vt:lpstr>_P200011001</vt:lpstr>
      <vt:lpstr>_P200011002</vt:lpstr>
      <vt:lpstr>_P200011003</vt:lpstr>
      <vt:lpstr>_P200011004</vt:lpstr>
      <vt:lpstr>_P200012001</vt:lpstr>
      <vt:lpstr>_P200012002</vt:lpstr>
      <vt:lpstr>_P200012003</vt:lpstr>
      <vt:lpstr>_P200012004</vt:lpstr>
      <vt:lpstr>_P200013001</vt:lpstr>
      <vt:lpstr>_P200013002</vt:lpstr>
      <vt:lpstr>_P200013003</vt:lpstr>
      <vt:lpstr>_P200013004</vt:lpstr>
      <vt:lpstr>_P200014001</vt:lpstr>
      <vt:lpstr>_P200014002</vt:lpstr>
      <vt:lpstr>_P200014003</vt:lpstr>
      <vt:lpstr>_P200014004</vt:lpstr>
      <vt:lpstr>_P200015001</vt:lpstr>
      <vt:lpstr>_P200015002</vt:lpstr>
      <vt:lpstr>_P200015003</vt:lpstr>
      <vt:lpstr>_P200015004</vt:lpstr>
      <vt:lpstr>_P200016001</vt:lpstr>
      <vt:lpstr>_P200016002</vt:lpstr>
      <vt:lpstr>_P200016003</vt:lpstr>
      <vt:lpstr>_P200016004</vt:lpstr>
      <vt:lpstr>_P200019901</vt:lpstr>
      <vt:lpstr>_P200019902</vt:lpstr>
      <vt:lpstr>_P200019903</vt:lpstr>
      <vt:lpstr>_P200019904</vt:lpstr>
      <vt:lpstr>_P2000199901</vt:lpstr>
      <vt:lpstr>_P2000199902</vt:lpstr>
      <vt:lpstr>_P200021001</vt:lpstr>
      <vt:lpstr>_P200021002</vt:lpstr>
      <vt:lpstr>_P200022001</vt:lpstr>
      <vt:lpstr>_P200022002</vt:lpstr>
      <vt:lpstr>_P200023001</vt:lpstr>
      <vt:lpstr>_P200023002</vt:lpstr>
      <vt:lpstr>_P200024001</vt:lpstr>
      <vt:lpstr>_P200024002</vt:lpstr>
      <vt:lpstr>_P200025001</vt:lpstr>
      <vt:lpstr>_P200025002</vt:lpstr>
      <vt:lpstr>_P200026001</vt:lpstr>
      <vt:lpstr>_P200026002</vt:lpstr>
      <vt:lpstr>_P200029901</vt:lpstr>
      <vt:lpstr>_P200029902</vt:lpstr>
      <vt:lpstr>_P200031001</vt:lpstr>
      <vt:lpstr>_P200031002</vt:lpstr>
      <vt:lpstr>_P200032001</vt:lpstr>
      <vt:lpstr>_P200032002</vt:lpstr>
      <vt:lpstr>_P200033001</vt:lpstr>
      <vt:lpstr>_P200033002</vt:lpstr>
      <vt:lpstr>_P200034001</vt:lpstr>
      <vt:lpstr>_P200034002</vt:lpstr>
      <vt:lpstr>_P200035001</vt:lpstr>
      <vt:lpstr>_P200035002</vt:lpstr>
      <vt:lpstr>_P200036001</vt:lpstr>
      <vt:lpstr>_P200036002</vt:lpstr>
      <vt:lpstr>_P200039901</vt:lpstr>
      <vt:lpstr>_P200039902</vt:lpstr>
      <vt:lpstr>_P200041001</vt:lpstr>
      <vt:lpstr>_P200041002</vt:lpstr>
      <vt:lpstr>_P200042001</vt:lpstr>
      <vt:lpstr>_P200042002</vt:lpstr>
      <vt:lpstr>_P200043001</vt:lpstr>
      <vt:lpstr>_P200043002</vt:lpstr>
      <vt:lpstr>_P200044001</vt:lpstr>
      <vt:lpstr>_P200044002</vt:lpstr>
      <vt:lpstr>_P200045001</vt:lpstr>
      <vt:lpstr>_P200045002</vt:lpstr>
      <vt:lpstr>_P200046001</vt:lpstr>
      <vt:lpstr>_P200046002</vt:lpstr>
      <vt:lpstr>_P200049901</vt:lpstr>
      <vt:lpstr>_P200049902</vt:lpstr>
      <vt:lpstr>_P200051001</vt:lpstr>
      <vt:lpstr>_P200051002</vt:lpstr>
      <vt:lpstr>_P200052001</vt:lpstr>
      <vt:lpstr>_P200052002</vt:lpstr>
      <vt:lpstr>_P200053001</vt:lpstr>
      <vt:lpstr>_P200053002</vt:lpstr>
      <vt:lpstr>_P200054001</vt:lpstr>
      <vt:lpstr>_P200054002</vt:lpstr>
      <vt:lpstr>_P200055001</vt:lpstr>
      <vt:lpstr>_P200055002</vt:lpstr>
      <vt:lpstr>_P200056001</vt:lpstr>
      <vt:lpstr>_P200056002</vt:lpstr>
      <vt:lpstr>_P200059901</vt:lpstr>
      <vt:lpstr>_P200059902</vt:lpstr>
      <vt:lpstr>_P200061001</vt:lpstr>
      <vt:lpstr>_P200061002</vt:lpstr>
      <vt:lpstr>_P200062001</vt:lpstr>
      <vt:lpstr>_P200062002</vt:lpstr>
      <vt:lpstr>_P200063001</vt:lpstr>
      <vt:lpstr>_P200063002</vt:lpstr>
      <vt:lpstr>_P200064001</vt:lpstr>
      <vt:lpstr>_P200064002</vt:lpstr>
      <vt:lpstr>_P200065001</vt:lpstr>
      <vt:lpstr>_P200065002</vt:lpstr>
      <vt:lpstr>_P200066001</vt:lpstr>
      <vt:lpstr>_P200066002</vt:lpstr>
      <vt:lpstr>_P200069901</vt:lpstr>
      <vt:lpstr>_P200069902</vt:lpstr>
      <vt:lpstr>_P200071001</vt:lpstr>
      <vt:lpstr>_P200071002</vt:lpstr>
      <vt:lpstr>_P200072001</vt:lpstr>
      <vt:lpstr>_P200072002</vt:lpstr>
      <vt:lpstr>_P200073001</vt:lpstr>
      <vt:lpstr>_P200073002</vt:lpstr>
      <vt:lpstr>_P200074001</vt:lpstr>
      <vt:lpstr>_P200074002</vt:lpstr>
      <vt:lpstr>_P200075001</vt:lpstr>
      <vt:lpstr>_P200075002</vt:lpstr>
      <vt:lpstr>_P200076001</vt:lpstr>
      <vt:lpstr>_P200076002</vt:lpstr>
      <vt:lpstr>_P200079901</vt:lpstr>
      <vt:lpstr>_P200079902</vt:lpstr>
      <vt:lpstr>_P200081001</vt:lpstr>
      <vt:lpstr>_P200081002</vt:lpstr>
      <vt:lpstr>_P200082001</vt:lpstr>
      <vt:lpstr>_P200082002</vt:lpstr>
      <vt:lpstr>_P200083001</vt:lpstr>
      <vt:lpstr>_P200083002</vt:lpstr>
      <vt:lpstr>_P200084001</vt:lpstr>
      <vt:lpstr>_P200084002</vt:lpstr>
      <vt:lpstr>_P200085001</vt:lpstr>
      <vt:lpstr>_P200085002</vt:lpstr>
      <vt:lpstr>_P200086001</vt:lpstr>
      <vt:lpstr>_P200086002</vt:lpstr>
      <vt:lpstr>_P200086901</vt:lpstr>
      <vt:lpstr>_P200086902</vt:lpstr>
      <vt:lpstr>_P200089901</vt:lpstr>
      <vt:lpstr>_P200089902</vt:lpstr>
      <vt:lpstr>_P200091001</vt:lpstr>
      <vt:lpstr>_P200091002</vt:lpstr>
      <vt:lpstr>_P200092001</vt:lpstr>
      <vt:lpstr>_P200092002</vt:lpstr>
      <vt:lpstr>_P200093001</vt:lpstr>
      <vt:lpstr>_P200093002</vt:lpstr>
      <vt:lpstr>_P200094001</vt:lpstr>
      <vt:lpstr>_P200094002</vt:lpstr>
      <vt:lpstr>_P200095001</vt:lpstr>
      <vt:lpstr>_P200095002</vt:lpstr>
      <vt:lpstr>_P200096001</vt:lpstr>
      <vt:lpstr>_P200096002</vt:lpstr>
      <vt:lpstr>_P200099901</vt:lpstr>
      <vt:lpstr>_P200099902</vt:lpstr>
      <vt:lpstr>_P210001001</vt:lpstr>
      <vt:lpstr>_P210001002</vt:lpstr>
      <vt:lpstr>_P210001003</vt:lpstr>
      <vt:lpstr>_P210001004</vt:lpstr>
      <vt:lpstr>_P210001005</vt:lpstr>
      <vt:lpstr>_P210001006</vt:lpstr>
      <vt:lpstr>_P210001007</vt:lpstr>
      <vt:lpstr>_P210001008</vt:lpstr>
      <vt:lpstr>_P210001009</vt:lpstr>
      <vt:lpstr>_P210002001</vt:lpstr>
      <vt:lpstr>_P210002002</vt:lpstr>
      <vt:lpstr>_P210002003</vt:lpstr>
      <vt:lpstr>_P210002004</vt:lpstr>
      <vt:lpstr>_P210002005</vt:lpstr>
      <vt:lpstr>_P210002006</vt:lpstr>
      <vt:lpstr>_P210002007</vt:lpstr>
      <vt:lpstr>_P210002008</vt:lpstr>
      <vt:lpstr>_P210002009</vt:lpstr>
      <vt:lpstr>_P210003001</vt:lpstr>
      <vt:lpstr>_P210003002</vt:lpstr>
      <vt:lpstr>_P210003003</vt:lpstr>
      <vt:lpstr>_P210003004</vt:lpstr>
      <vt:lpstr>_P210003005</vt:lpstr>
      <vt:lpstr>_P210003006</vt:lpstr>
      <vt:lpstr>_P210003007</vt:lpstr>
      <vt:lpstr>_P210003008</vt:lpstr>
      <vt:lpstr>_P210003009</vt:lpstr>
      <vt:lpstr>_P210004001</vt:lpstr>
      <vt:lpstr>_P210004002</vt:lpstr>
      <vt:lpstr>_P210004003</vt:lpstr>
      <vt:lpstr>_P210004004</vt:lpstr>
      <vt:lpstr>_P210004005</vt:lpstr>
      <vt:lpstr>_P210004006</vt:lpstr>
      <vt:lpstr>_P210004007</vt:lpstr>
      <vt:lpstr>_P210004008</vt:lpstr>
      <vt:lpstr>_P210004009</vt:lpstr>
      <vt:lpstr>_P210005001</vt:lpstr>
      <vt:lpstr>_P210005002</vt:lpstr>
      <vt:lpstr>_P210005003</vt:lpstr>
      <vt:lpstr>_P210005004</vt:lpstr>
      <vt:lpstr>_P210005005</vt:lpstr>
      <vt:lpstr>_P210005006</vt:lpstr>
      <vt:lpstr>_P210005007</vt:lpstr>
      <vt:lpstr>_P210005008</vt:lpstr>
      <vt:lpstr>_P210005009</vt:lpstr>
      <vt:lpstr>_P210006001</vt:lpstr>
      <vt:lpstr>_P210006002</vt:lpstr>
      <vt:lpstr>_P210006003</vt:lpstr>
      <vt:lpstr>_P210006004</vt:lpstr>
      <vt:lpstr>_P210006005</vt:lpstr>
      <vt:lpstr>_P210006006</vt:lpstr>
      <vt:lpstr>_P210006007</vt:lpstr>
      <vt:lpstr>_P210006008</vt:lpstr>
      <vt:lpstr>_P210006009</vt:lpstr>
      <vt:lpstr>_P210007001</vt:lpstr>
      <vt:lpstr>_P210007002</vt:lpstr>
      <vt:lpstr>_P210007003</vt:lpstr>
      <vt:lpstr>_P210007004</vt:lpstr>
      <vt:lpstr>_P210007005</vt:lpstr>
      <vt:lpstr>_P210007006</vt:lpstr>
      <vt:lpstr>_P210007007</vt:lpstr>
      <vt:lpstr>_P210007008</vt:lpstr>
      <vt:lpstr>_P210007009</vt:lpstr>
      <vt:lpstr>_P210008001</vt:lpstr>
      <vt:lpstr>_P210008002</vt:lpstr>
      <vt:lpstr>_P210008003</vt:lpstr>
      <vt:lpstr>_P210008004</vt:lpstr>
      <vt:lpstr>_P210008005</vt:lpstr>
      <vt:lpstr>_P210008006</vt:lpstr>
      <vt:lpstr>_P210008007</vt:lpstr>
      <vt:lpstr>_P210008008</vt:lpstr>
      <vt:lpstr>_P210008009</vt:lpstr>
      <vt:lpstr>_P210009001</vt:lpstr>
      <vt:lpstr>_P210009002</vt:lpstr>
      <vt:lpstr>_P210009003</vt:lpstr>
      <vt:lpstr>_P210009004</vt:lpstr>
      <vt:lpstr>_P210009005</vt:lpstr>
      <vt:lpstr>_P210009006</vt:lpstr>
      <vt:lpstr>_P210009007</vt:lpstr>
      <vt:lpstr>_P210009008</vt:lpstr>
      <vt:lpstr>_P210009009</vt:lpstr>
      <vt:lpstr>_P210010001</vt:lpstr>
      <vt:lpstr>_P210010002</vt:lpstr>
      <vt:lpstr>_P210010003</vt:lpstr>
      <vt:lpstr>_P210010004</vt:lpstr>
      <vt:lpstr>_P210010005</vt:lpstr>
      <vt:lpstr>_P210010006</vt:lpstr>
      <vt:lpstr>_P210010007</vt:lpstr>
      <vt:lpstr>_P210010008</vt:lpstr>
      <vt:lpstr>_P210010009</vt:lpstr>
      <vt:lpstr>_P210011001</vt:lpstr>
      <vt:lpstr>_P210011002</vt:lpstr>
      <vt:lpstr>_P210011003</vt:lpstr>
      <vt:lpstr>_P210011004</vt:lpstr>
      <vt:lpstr>_P210011005</vt:lpstr>
      <vt:lpstr>_P210011006</vt:lpstr>
      <vt:lpstr>_P210011007</vt:lpstr>
      <vt:lpstr>_P210011008</vt:lpstr>
      <vt:lpstr>_P210011009</vt:lpstr>
      <vt:lpstr>_P210012001</vt:lpstr>
      <vt:lpstr>_P210012002</vt:lpstr>
      <vt:lpstr>_P210012003</vt:lpstr>
      <vt:lpstr>_P210012004</vt:lpstr>
      <vt:lpstr>_P210012005</vt:lpstr>
      <vt:lpstr>_P210012006</vt:lpstr>
      <vt:lpstr>_P210012007</vt:lpstr>
      <vt:lpstr>_P210012008</vt:lpstr>
      <vt:lpstr>_P210012009</vt:lpstr>
      <vt:lpstr>_P210013001</vt:lpstr>
      <vt:lpstr>_P210013002</vt:lpstr>
      <vt:lpstr>_P210013003</vt:lpstr>
      <vt:lpstr>_P210013004</vt:lpstr>
      <vt:lpstr>_P210013005</vt:lpstr>
      <vt:lpstr>_P210013006</vt:lpstr>
      <vt:lpstr>_P210013007</vt:lpstr>
      <vt:lpstr>_P210013008</vt:lpstr>
      <vt:lpstr>_P210013009</vt:lpstr>
      <vt:lpstr>_P210014001</vt:lpstr>
      <vt:lpstr>_P210014002</vt:lpstr>
      <vt:lpstr>_P210014003</vt:lpstr>
      <vt:lpstr>_P210014004</vt:lpstr>
      <vt:lpstr>_P210014005</vt:lpstr>
      <vt:lpstr>_P210014006</vt:lpstr>
      <vt:lpstr>_P210014007</vt:lpstr>
      <vt:lpstr>_P210014008</vt:lpstr>
      <vt:lpstr>_P210014009</vt:lpstr>
      <vt:lpstr>_P210015001</vt:lpstr>
      <vt:lpstr>_P210015002</vt:lpstr>
      <vt:lpstr>_P210015003</vt:lpstr>
      <vt:lpstr>_P210015004</vt:lpstr>
      <vt:lpstr>_P210015005</vt:lpstr>
      <vt:lpstr>_P210015006</vt:lpstr>
      <vt:lpstr>_P210015007</vt:lpstr>
      <vt:lpstr>_P210015008</vt:lpstr>
      <vt:lpstr>_P210015009</vt:lpstr>
      <vt:lpstr>_P210016001</vt:lpstr>
      <vt:lpstr>_P210016002</vt:lpstr>
      <vt:lpstr>_P210016003</vt:lpstr>
      <vt:lpstr>_P210016004</vt:lpstr>
      <vt:lpstr>_P210016005</vt:lpstr>
      <vt:lpstr>_P210016006</vt:lpstr>
      <vt:lpstr>_P210016007</vt:lpstr>
      <vt:lpstr>_P210016008</vt:lpstr>
      <vt:lpstr>_P210016009</vt:lpstr>
      <vt:lpstr>_P210017001</vt:lpstr>
      <vt:lpstr>_P210017002</vt:lpstr>
      <vt:lpstr>_P210017003</vt:lpstr>
      <vt:lpstr>_P210017004</vt:lpstr>
      <vt:lpstr>_P210017005</vt:lpstr>
      <vt:lpstr>_P210017006</vt:lpstr>
      <vt:lpstr>_P210017007</vt:lpstr>
      <vt:lpstr>_P210017008</vt:lpstr>
      <vt:lpstr>_P210017009</vt:lpstr>
      <vt:lpstr>_P210018001</vt:lpstr>
      <vt:lpstr>_P210018002</vt:lpstr>
      <vt:lpstr>_P210018003</vt:lpstr>
      <vt:lpstr>_P210018004</vt:lpstr>
      <vt:lpstr>_P210018005</vt:lpstr>
      <vt:lpstr>_P210018006</vt:lpstr>
      <vt:lpstr>_P210018007</vt:lpstr>
      <vt:lpstr>_P210018008</vt:lpstr>
      <vt:lpstr>_P210018009</vt:lpstr>
      <vt:lpstr>_P210019001</vt:lpstr>
      <vt:lpstr>_P210019002</vt:lpstr>
      <vt:lpstr>_P210019003</vt:lpstr>
      <vt:lpstr>_P210019004</vt:lpstr>
      <vt:lpstr>_P210019005</vt:lpstr>
      <vt:lpstr>_P210019006</vt:lpstr>
      <vt:lpstr>_P210019007</vt:lpstr>
      <vt:lpstr>_P210019008</vt:lpstr>
      <vt:lpstr>_P210019009</vt:lpstr>
      <vt:lpstr>_P210019905</vt:lpstr>
      <vt:lpstr>_P210019906</vt:lpstr>
      <vt:lpstr>_P210019907</vt:lpstr>
      <vt:lpstr>_P210019909</vt:lpstr>
      <vt:lpstr>_P211001001</vt:lpstr>
      <vt:lpstr>_P211001002</vt:lpstr>
      <vt:lpstr>_P211001003</vt:lpstr>
      <vt:lpstr>_P211001004</vt:lpstr>
      <vt:lpstr>_P211001005</vt:lpstr>
      <vt:lpstr>_P211001006</vt:lpstr>
      <vt:lpstr>_P211001007</vt:lpstr>
      <vt:lpstr>_P211001008</vt:lpstr>
      <vt:lpstr>_P211001009</vt:lpstr>
      <vt:lpstr>_P211002001</vt:lpstr>
      <vt:lpstr>_P211002002</vt:lpstr>
      <vt:lpstr>_P211002003</vt:lpstr>
      <vt:lpstr>_P211002004</vt:lpstr>
      <vt:lpstr>_P211002005</vt:lpstr>
      <vt:lpstr>_P211002006</vt:lpstr>
      <vt:lpstr>_P211002007</vt:lpstr>
      <vt:lpstr>_P211002008</vt:lpstr>
      <vt:lpstr>_P211002009</vt:lpstr>
      <vt:lpstr>_P211003001</vt:lpstr>
      <vt:lpstr>_P211003002</vt:lpstr>
      <vt:lpstr>_P211003003</vt:lpstr>
      <vt:lpstr>_P211003004</vt:lpstr>
      <vt:lpstr>_P211003005</vt:lpstr>
      <vt:lpstr>_P211003006</vt:lpstr>
      <vt:lpstr>_P211003007</vt:lpstr>
      <vt:lpstr>_P211003008</vt:lpstr>
      <vt:lpstr>_P211003009</vt:lpstr>
      <vt:lpstr>_P211004001</vt:lpstr>
      <vt:lpstr>_P211004002</vt:lpstr>
      <vt:lpstr>_P211004003</vt:lpstr>
      <vt:lpstr>_P211004004</vt:lpstr>
      <vt:lpstr>_P211004005</vt:lpstr>
      <vt:lpstr>_P211004006</vt:lpstr>
      <vt:lpstr>_P211004007</vt:lpstr>
      <vt:lpstr>_P211004008</vt:lpstr>
      <vt:lpstr>_P211004009</vt:lpstr>
      <vt:lpstr>_P211005001</vt:lpstr>
      <vt:lpstr>_P211005002</vt:lpstr>
      <vt:lpstr>_P211005003</vt:lpstr>
      <vt:lpstr>_P211005004</vt:lpstr>
      <vt:lpstr>_P211005005</vt:lpstr>
      <vt:lpstr>_P211005006</vt:lpstr>
      <vt:lpstr>_P211005007</vt:lpstr>
      <vt:lpstr>_P211005008</vt:lpstr>
      <vt:lpstr>_P211005009</vt:lpstr>
      <vt:lpstr>_P211006001</vt:lpstr>
      <vt:lpstr>_P211006002</vt:lpstr>
      <vt:lpstr>_P211006003</vt:lpstr>
      <vt:lpstr>_P211006004</vt:lpstr>
      <vt:lpstr>_P211006005</vt:lpstr>
      <vt:lpstr>_P211006006</vt:lpstr>
      <vt:lpstr>_P211006007</vt:lpstr>
      <vt:lpstr>_P211006008</vt:lpstr>
      <vt:lpstr>_P211006009</vt:lpstr>
      <vt:lpstr>_P211007001</vt:lpstr>
      <vt:lpstr>_P211007002</vt:lpstr>
      <vt:lpstr>_P211007003</vt:lpstr>
      <vt:lpstr>_P211007004</vt:lpstr>
      <vt:lpstr>_P211007005</vt:lpstr>
      <vt:lpstr>_P211007006</vt:lpstr>
      <vt:lpstr>_P211007007</vt:lpstr>
      <vt:lpstr>_P211007008</vt:lpstr>
      <vt:lpstr>_P211007009</vt:lpstr>
      <vt:lpstr>_P211008001</vt:lpstr>
      <vt:lpstr>_P211008002</vt:lpstr>
      <vt:lpstr>_P211008003</vt:lpstr>
      <vt:lpstr>_P211008004</vt:lpstr>
      <vt:lpstr>_P211008005</vt:lpstr>
      <vt:lpstr>_P211008006</vt:lpstr>
      <vt:lpstr>_P211008007</vt:lpstr>
      <vt:lpstr>_P211008008</vt:lpstr>
      <vt:lpstr>_P211008009</vt:lpstr>
      <vt:lpstr>_P211009001</vt:lpstr>
      <vt:lpstr>_P211009002</vt:lpstr>
      <vt:lpstr>_P211009003</vt:lpstr>
      <vt:lpstr>_P211009004</vt:lpstr>
      <vt:lpstr>_P211009005</vt:lpstr>
      <vt:lpstr>_P211009006</vt:lpstr>
      <vt:lpstr>_P211009007</vt:lpstr>
      <vt:lpstr>_P211009008</vt:lpstr>
      <vt:lpstr>_P211009009</vt:lpstr>
      <vt:lpstr>_P211010001</vt:lpstr>
      <vt:lpstr>_P211010002</vt:lpstr>
      <vt:lpstr>_P211010003</vt:lpstr>
      <vt:lpstr>_P211010004</vt:lpstr>
      <vt:lpstr>_P211010005</vt:lpstr>
      <vt:lpstr>_P211010006</vt:lpstr>
      <vt:lpstr>_P211010007</vt:lpstr>
      <vt:lpstr>_P211010008</vt:lpstr>
      <vt:lpstr>_P211010009</vt:lpstr>
      <vt:lpstr>_P211011001</vt:lpstr>
      <vt:lpstr>_P211011002</vt:lpstr>
      <vt:lpstr>_P211011003</vt:lpstr>
      <vt:lpstr>_P211011004</vt:lpstr>
      <vt:lpstr>_P211011005</vt:lpstr>
      <vt:lpstr>_P211011006</vt:lpstr>
      <vt:lpstr>_P211011007</vt:lpstr>
      <vt:lpstr>_P211011008</vt:lpstr>
      <vt:lpstr>_P211011009</vt:lpstr>
      <vt:lpstr>_P211012001</vt:lpstr>
      <vt:lpstr>_P211012002</vt:lpstr>
      <vt:lpstr>_P211012003</vt:lpstr>
      <vt:lpstr>_P211012004</vt:lpstr>
      <vt:lpstr>_P211012005</vt:lpstr>
      <vt:lpstr>_P211012006</vt:lpstr>
      <vt:lpstr>_P211012007</vt:lpstr>
      <vt:lpstr>_P211012008</vt:lpstr>
      <vt:lpstr>_P211012009</vt:lpstr>
      <vt:lpstr>_P211013001</vt:lpstr>
      <vt:lpstr>_P211013002</vt:lpstr>
      <vt:lpstr>_P211013003</vt:lpstr>
      <vt:lpstr>_P211013004</vt:lpstr>
      <vt:lpstr>_P211013005</vt:lpstr>
      <vt:lpstr>_P211013006</vt:lpstr>
      <vt:lpstr>_P211013007</vt:lpstr>
      <vt:lpstr>_P211013008</vt:lpstr>
      <vt:lpstr>_P211013009</vt:lpstr>
      <vt:lpstr>_P211014001</vt:lpstr>
      <vt:lpstr>_P211014002</vt:lpstr>
      <vt:lpstr>_P211014003</vt:lpstr>
      <vt:lpstr>_P211014004</vt:lpstr>
      <vt:lpstr>_P211014005</vt:lpstr>
      <vt:lpstr>_P211014006</vt:lpstr>
      <vt:lpstr>_P211014007</vt:lpstr>
      <vt:lpstr>_P211014008</vt:lpstr>
      <vt:lpstr>_P211014009</vt:lpstr>
      <vt:lpstr>_P211015001</vt:lpstr>
      <vt:lpstr>_P211015002</vt:lpstr>
      <vt:lpstr>_P211015003</vt:lpstr>
      <vt:lpstr>_P211015004</vt:lpstr>
      <vt:lpstr>_P211015005</vt:lpstr>
      <vt:lpstr>_P211015006</vt:lpstr>
      <vt:lpstr>_P211015007</vt:lpstr>
      <vt:lpstr>_P211015008</vt:lpstr>
      <vt:lpstr>_P211015009</vt:lpstr>
      <vt:lpstr>_P211016001</vt:lpstr>
      <vt:lpstr>_P211016002</vt:lpstr>
      <vt:lpstr>_P211016003</vt:lpstr>
      <vt:lpstr>_P211016004</vt:lpstr>
      <vt:lpstr>_P211016005</vt:lpstr>
      <vt:lpstr>_P211016006</vt:lpstr>
      <vt:lpstr>_P211016007</vt:lpstr>
      <vt:lpstr>_P211016008</vt:lpstr>
      <vt:lpstr>_P211016009</vt:lpstr>
      <vt:lpstr>_P211017001</vt:lpstr>
      <vt:lpstr>_P211017002</vt:lpstr>
      <vt:lpstr>_P211017003</vt:lpstr>
      <vt:lpstr>_P211017004</vt:lpstr>
      <vt:lpstr>_P211017005</vt:lpstr>
      <vt:lpstr>_P211017006</vt:lpstr>
      <vt:lpstr>_P211017007</vt:lpstr>
      <vt:lpstr>_P211017008</vt:lpstr>
      <vt:lpstr>_P211017009</vt:lpstr>
      <vt:lpstr>_P211018001</vt:lpstr>
      <vt:lpstr>_P211018002</vt:lpstr>
      <vt:lpstr>_P211018003</vt:lpstr>
      <vt:lpstr>_P211018004</vt:lpstr>
      <vt:lpstr>_P211018005</vt:lpstr>
      <vt:lpstr>_P211018006</vt:lpstr>
      <vt:lpstr>_P211018007</vt:lpstr>
      <vt:lpstr>_P211018008</vt:lpstr>
      <vt:lpstr>_P211018009</vt:lpstr>
      <vt:lpstr>_P211019001</vt:lpstr>
      <vt:lpstr>_P211019002</vt:lpstr>
      <vt:lpstr>_P211019003</vt:lpstr>
      <vt:lpstr>_P211019004</vt:lpstr>
      <vt:lpstr>_P211019005</vt:lpstr>
      <vt:lpstr>_P211019006</vt:lpstr>
      <vt:lpstr>_P211019007</vt:lpstr>
      <vt:lpstr>_P211019008</vt:lpstr>
      <vt:lpstr>_P211019009</vt:lpstr>
      <vt:lpstr>_P211019905</vt:lpstr>
      <vt:lpstr>_P211019906</vt:lpstr>
      <vt:lpstr>_P211019907</vt:lpstr>
      <vt:lpstr>_P211019909</vt:lpstr>
      <vt:lpstr>_P234501001</vt:lpstr>
      <vt:lpstr>_P234501002</vt:lpstr>
      <vt:lpstr>_P234501201</vt:lpstr>
      <vt:lpstr>_P234501202</vt:lpstr>
      <vt:lpstr>_P234502001</vt:lpstr>
      <vt:lpstr>_P234502002</vt:lpstr>
      <vt:lpstr>_P234503001</vt:lpstr>
      <vt:lpstr>_P234503002</vt:lpstr>
      <vt:lpstr>_P234504001</vt:lpstr>
      <vt:lpstr>_P234504002</vt:lpstr>
      <vt:lpstr>_P234505001</vt:lpstr>
      <vt:lpstr>_P234505002</vt:lpstr>
      <vt:lpstr>_P234506001</vt:lpstr>
      <vt:lpstr>_P234506002</vt:lpstr>
      <vt:lpstr>_P234507001</vt:lpstr>
      <vt:lpstr>_P234507002</vt:lpstr>
      <vt:lpstr>_P234508001</vt:lpstr>
      <vt:lpstr>_P234508002</vt:lpstr>
      <vt:lpstr>_P234509001</vt:lpstr>
      <vt:lpstr>_P234509002</vt:lpstr>
      <vt:lpstr>_P234510001</vt:lpstr>
      <vt:lpstr>_P234510002</vt:lpstr>
      <vt:lpstr>_P234511001</vt:lpstr>
      <vt:lpstr>_P234511002</vt:lpstr>
      <vt:lpstr>_P234512001</vt:lpstr>
      <vt:lpstr>_P234512002</vt:lpstr>
      <vt:lpstr>_P234513001</vt:lpstr>
      <vt:lpstr>_P234513002</vt:lpstr>
      <vt:lpstr>_P234514001</vt:lpstr>
      <vt:lpstr>_P234514002</vt:lpstr>
      <vt:lpstr>_P234515001</vt:lpstr>
      <vt:lpstr>_P234515002</vt:lpstr>
      <vt:lpstr>_P234516001</vt:lpstr>
      <vt:lpstr>_P234516002</vt:lpstr>
      <vt:lpstr>_P234517001</vt:lpstr>
      <vt:lpstr>_P234517002</vt:lpstr>
      <vt:lpstr>_P234518001</vt:lpstr>
      <vt:lpstr>_P234518002</vt:lpstr>
      <vt:lpstr>_P234519001</vt:lpstr>
      <vt:lpstr>_P234519002</vt:lpstr>
      <vt:lpstr>_P234520001</vt:lpstr>
      <vt:lpstr>_P234520002</vt:lpstr>
      <vt:lpstr>_P234521001</vt:lpstr>
      <vt:lpstr>_P234521002</vt:lpstr>
      <vt:lpstr>_P234522001</vt:lpstr>
      <vt:lpstr>_P234522002</vt:lpstr>
      <vt:lpstr>_P234523001</vt:lpstr>
      <vt:lpstr>_P234523002</vt:lpstr>
      <vt:lpstr>_P234524001</vt:lpstr>
      <vt:lpstr>_P234524002</vt:lpstr>
      <vt:lpstr>_P234525001</vt:lpstr>
      <vt:lpstr>_P234525002</vt:lpstr>
      <vt:lpstr>_P234526001</vt:lpstr>
      <vt:lpstr>_P234526002</vt:lpstr>
      <vt:lpstr>_P234527001</vt:lpstr>
      <vt:lpstr>_P234527002</vt:lpstr>
      <vt:lpstr>_P234528001</vt:lpstr>
      <vt:lpstr>_P234528002</vt:lpstr>
      <vt:lpstr>_P234529001</vt:lpstr>
      <vt:lpstr>_P234529002</vt:lpstr>
      <vt:lpstr>_P234529902</vt:lpstr>
      <vt:lpstr>_P240001001</vt:lpstr>
      <vt:lpstr>_P240001002</vt:lpstr>
      <vt:lpstr>_P240001003</vt:lpstr>
      <vt:lpstr>_P240001004</vt:lpstr>
      <vt:lpstr>_P240001005</vt:lpstr>
      <vt:lpstr>_P240001006</vt:lpstr>
      <vt:lpstr>_P240001007</vt:lpstr>
      <vt:lpstr>_P240001008</vt:lpstr>
      <vt:lpstr>_P240001009</vt:lpstr>
      <vt:lpstr>_P240002001</vt:lpstr>
      <vt:lpstr>_P240002002</vt:lpstr>
      <vt:lpstr>_P240002003</vt:lpstr>
      <vt:lpstr>_P240002004</vt:lpstr>
      <vt:lpstr>_P240002005</vt:lpstr>
      <vt:lpstr>_P240002006</vt:lpstr>
      <vt:lpstr>_P240002007</vt:lpstr>
      <vt:lpstr>_P240002008</vt:lpstr>
      <vt:lpstr>_P240002009</vt:lpstr>
      <vt:lpstr>_P240003001</vt:lpstr>
      <vt:lpstr>_P240003002</vt:lpstr>
      <vt:lpstr>_P240003003</vt:lpstr>
      <vt:lpstr>_P240003004</vt:lpstr>
      <vt:lpstr>_P240003005</vt:lpstr>
      <vt:lpstr>_P240003006</vt:lpstr>
      <vt:lpstr>_P240003007</vt:lpstr>
      <vt:lpstr>_P240003008</vt:lpstr>
      <vt:lpstr>_P240003009</vt:lpstr>
      <vt:lpstr>_P240004001</vt:lpstr>
      <vt:lpstr>_P240004002</vt:lpstr>
      <vt:lpstr>_P240004003</vt:lpstr>
      <vt:lpstr>_P240004004</vt:lpstr>
      <vt:lpstr>_P240004005</vt:lpstr>
      <vt:lpstr>_P240004006</vt:lpstr>
      <vt:lpstr>_P240004007</vt:lpstr>
      <vt:lpstr>_P240004008</vt:lpstr>
      <vt:lpstr>_P240004009</vt:lpstr>
      <vt:lpstr>_P240005001</vt:lpstr>
      <vt:lpstr>_P240005002</vt:lpstr>
      <vt:lpstr>_P240005003</vt:lpstr>
      <vt:lpstr>_P240005004</vt:lpstr>
      <vt:lpstr>_P240005005</vt:lpstr>
      <vt:lpstr>_P240005006</vt:lpstr>
      <vt:lpstr>_P240005007</vt:lpstr>
      <vt:lpstr>_P240005008</vt:lpstr>
      <vt:lpstr>_P240005009</vt:lpstr>
      <vt:lpstr>_P240006001</vt:lpstr>
      <vt:lpstr>_P240006002</vt:lpstr>
      <vt:lpstr>_P240006003</vt:lpstr>
      <vt:lpstr>_P240006004</vt:lpstr>
      <vt:lpstr>_P240006005</vt:lpstr>
      <vt:lpstr>_P240006006</vt:lpstr>
      <vt:lpstr>_P240006007</vt:lpstr>
      <vt:lpstr>_P240006008</vt:lpstr>
      <vt:lpstr>_P240006009</vt:lpstr>
      <vt:lpstr>_P240007001</vt:lpstr>
      <vt:lpstr>_P240007002</vt:lpstr>
      <vt:lpstr>_P240007003</vt:lpstr>
      <vt:lpstr>_P240007004</vt:lpstr>
      <vt:lpstr>_P240007005</vt:lpstr>
      <vt:lpstr>_P240007006</vt:lpstr>
      <vt:lpstr>_P240007007</vt:lpstr>
      <vt:lpstr>_P240007008</vt:lpstr>
      <vt:lpstr>_P240007009</vt:lpstr>
      <vt:lpstr>_P240008001</vt:lpstr>
      <vt:lpstr>_P240008002</vt:lpstr>
      <vt:lpstr>_P240008003</vt:lpstr>
      <vt:lpstr>_P240008004</vt:lpstr>
      <vt:lpstr>_P240008005</vt:lpstr>
      <vt:lpstr>_P240008006</vt:lpstr>
      <vt:lpstr>_P240008007</vt:lpstr>
      <vt:lpstr>_P240008008</vt:lpstr>
      <vt:lpstr>_P240008009</vt:lpstr>
      <vt:lpstr>_P240009001</vt:lpstr>
      <vt:lpstr>_P240009002</vt:lpstr>
      <vt:lpstr>_P240009003</vt:lpstr>
      <vt:lpstr>_P240009004</vt:lpstr>
      <vt:lpstr>_P240009005</vt:lpstr>
      <vt:lpstr>_P240009006</vt:lpstr>
      <vt:lpstr>_P240009007</vt:lpstr>
      <vt:lpstr>_P240009008</vt:lpstr>
      <vt:lpstr>_P240009009</vt:lpstr>
      <vt:lpstr>_P240010001</vt:lpstr>
      <vt:lpstr>_P240010002</vt:lpstr>
      <vt:lpstr>_P240010003</vt:lpstr>
      <vt:lpstr>_P240010004</vt:lpstr>
      <vt:lpstr>_P240010005</vt:lpstr>
      <vt:lpstr>_P240010006</vt:lpstr>
      <vt:lpstr>_P240010007</vt:lpstr>
      <vt:lpstr>_P240010008</vt:lpstr>
      <vt:lpstr>_P240010009</vt:lpstr>
      <vt:lpstr>_P240011001</vt:lpstr>
      <vt:lpstr>_P240011002</vt:lpstr>
      <vt:lpstr>_P240011003</vt:lpstr>
      <vt:lpstr>_P240011004</vt:lpstr>
      <vt:lpstr>_P240011005</vt:lpstr>
      <vt:lpstr>_P240011006</vt:lpstr>
      <vt:lpstr>_P240011007</vt:lpstr>
      <vt:lpstr>_P240011008</vt:lpstr>
      <vt:lpstr>_P240011009</vt:lpstr>
      <vt:lpstr>_P240012001</vt:lpstr>
      <vt:lpstr>_P240012002</vt:lpstr>
      <vt:lpstr>_P240012003</vt:lpstr>
      <vt:lpstr>_P240012004</vt:lpstr>
      <vt:lpstr>_P240012005</vt:lpstr>
      <vt:lpstr>_P240012006</vt:lpstr>
      <vt:lpstr>_P240012007</vt:lpstr>
      <vt:lpstr>_P240012008</vt:lpstr>
      <vt:lpstr>_P240012009</vt:lpstr>
      <vt:lpstr>_P240013001</vt:lpstr>
      <vt:lpstr>_P240013002</vt:lpstr>
      <vt:lpstr>_P240013003</vt:lpstr>
      <vt:lpstr>_P240013004</vt:lpstr>
      <vt:lpstr>_P240013005</vt:lpstr>
      <vt:lpstr>_P240013006</vt:lpstr>
      <vt:lpstr>_P240013007</vt:lpstr>
      <vt:lpstr>_P240013008</vt:lpstr>
      <vt:lpstr>_P240013009</vt:lpstr>
      <vt:lpstr>_P240014001</vt:lpstr>
      <vt:lpstr>_P240014002</vt:lpstr>
      <vt:lpstr>_P240014003</vt:lpstr>
      <vt:lpstr>_P240014004</vt:lpstr>
      <vt:lpstr>_P240014005</vt:lpstr>
      <vt:lpstr>_P240014006</vt:lpstr>
      <vt:lpstr>_P240014007</vt:lpstr>
      <vt:lpstr>_P240014008</vt:lpstr>
      <vt:lpstr>_P240014009</vt:lpstr>
      <vt:lpstr>_P240015001</vt:lpstr>
      <vt:lpstr>_P240015002</vt:lpstr>
      <vt:lpstr>_P240015003</vt:lpstr>
      <vt:lpstr>_P240015004</vt:lpstr>
      <vt:lpstr>_P240015005</vt:lpstr>
      <vt:lpstr>_P240015006</vt:lpstr>
      <vt:lpstr>_P240015007</vt:lpstr>
      <vt:lpstr>_P240015008</vt:lpstr>
      <vt:lpstr>_P240015009</vt:lpstr>
      <vt:lpstr>_P240016001</vt:lpstr>
      <vt:lpstr>_P240016002</vt:lpstr>
      <vt:lpstr>_P240016003</vt:lpstr>
      <vt:lpstr>_P240016004</vt:lpstr>
      <vt:lpstr>_P240016005</vt:lpstr>
      <vt:lpstr>_P240016006</vt:lpstr>
      <vt:lpstr>_P240016007</vt:lpstr>
      <vt:lpstr>_P240016008</vt:lpstr>
      <vt:lpstr>_P240016009</vt:lpstr>
      <vt:lpstr>_P240017001</vt:lpstr>
      <vt:lpstr>_P240017002</vt:lpstr>
      <vt:lpstr>_P240017003</vt:lpstr>
      <vt:lpstr>_P240017004</vt:lpstr>
      <vt:lpstr>_P240017005</vt:lpstr>
      <vt:lpstr>_P240017006</vt:lpstr>
      <vt:lpstr>_P240017007</vt:lpstr>
      <vt:lpstr>_P240017008</vt:lpstr>
      <vt:lpstr>_P240017009</vt:lpstr>
      <vt:lpstr>_P240018001</vt:lpstr>
      <vt:lpstr>_P240018002</vt:lpstr>
      <vt:lpstr>_P240018003</vt:lpstr>
      <vt:lpstr>_P240018004</vt:lpstr>
      <vt:lpstr>_P240018005</vt:lpstr>
      <vt:lpstr>_P240018006</vt:lpstr>
      <vt:lpstr>_P240018007</vt:lpstr>
      <vt:lpstr>_P240018008</vt:lpstr>
      <vt:lpstr>_P240018009</vt:lpstr>
      <vt:lpstr>_P240019001</vt:lpstr>
      <vt:lpstr>_P240019002</vt:lpstr>
      <vt:lpstr>_P240019003</vt:lpstr>
      <vt:lpstr>_P240019004</vt:lpstr>
      <vt:lpstr>_P240019005</vt:lpstr>
      <vt:lpstr>_P240019006</vt:lpstr>
      <vt:lpstr>_P240019007</vt:lpstr>
      <vt:lpstr>_P240019008</vt:lpstr>
      <vt:lpstr>_P240019009</vt:lpstr>
      <vt:lpstr>_P240019905</vt:lpstr>
      <vt:lpstr>_P240019906</vt:lpstr>
      <vt:lpstr>_P240019907</vt:lpstr>
      <vt:lpstr>_P240019909</vt:lpstr>
      <vt:lpstr>_P2680.101001</vt:lpstr>
      <vt:lpstr>_P2680.101002</vt:lpstr>
      <vt:lpstr>_P2680.101003</vt:lpstr>
      <vt:lpstr>_P2680.101004</vt:lpstr>
      <vt:lpstr>_P2680.102001</vt:lpstr>
      <vt:lpstr>_P2680.102002</vt:lpstr>
      <vt:lpstr>_P2680.102003</vt:lpstr>
      <vt:lpstr>_P2680.102004</vt:lpstr>
      <vt:lpstr>_P2680.103001</vt:lpstr>
      <vt:lpstr>_P2680.103002</vt:lpstr>
      <vt:lpstr>_P2680.103003</vt:lpstr>
      <vt:lpstr>_P2680.103004</vt:lpstr>
      <vt:lpstr>_P2680.104001</vt:lpstr>
      <vt:lpstr>_P2680.104002</vt:lpstr>
      <vt:lpstr>_P2680.104003</vt:lpstr>
      <vt:lpstr>_P2680.104004</vt:lpstr>
      <vt:lpstr>_P2680.105001</vt:lpstr>
      <vt:lpstr>_P2680.105002</vt:lpstr>
      <vt:lpstr>_P2680.105003</vt:lpstr>
      <vt:lpstr>_P2680.105004</vt:lpstr>
      <vt:lpstr>_P2680.106001</vt:lpstr>
      <vt:lpstr>_P2680.106002</vt:lpstr>
      <vt:lpstr>_P2680.106003</vt:lpstr>
      <vt:lpstr>_P2680.106004</vt:lpstr>
      <vt:lpstr>_P2680.107001</vt:lpstr>
      <vt:lpstr>_P2680.107002</vt:lpstr>
      <vt:lpstr>_P2680.107003</vt:lpstr>
      <vt:lpstr>_P2680.107004</vt:lpstr>
      <vt:lpstr>_P2680.108001</vt:lpstr>
      <vt:lpstr>_P2680.108002</vt:lpstr>
      <vt:lpstr>_P2680.108003</vt:lpstr>
      <vt:lpstr>_P2680.108004</vt:lpstr>
      <vt:lpstr>_P2680.109001</vt:lpstr>
      <vt:lpstr>_P2680.109002</vt:lpstr>
      <vt:lpstr>_P2680.109003</vt:lpstr>
      <vt:lpstr>_P2680.109004</vt:lpstr>
      <vt:lpstr>_P2680.110001</vt:lpstr>
      <vt:lpstr>_P2680.110002</vt:lpstr>
      <vt:lpstr>_P2680.110003</vt:lpstr>
      <vt:lpstr>_P2680.110004</vt:lpstr>
      <vt:lpstr>_P2680.111001</vt:lpstr>
      <vt:lpstr>_P2680.111002</vt:lpstr>
      <vt:lpstr>_P2680.111003</vt:lpstr>
      <vt:lpstr>_P2680.111004</vt:lpstr>
      <vt:lpstr>_P2680.113001</vt:lpstr>
      <vt:lpstr>_P2680.113002</vt:lpstr>
      <vt:lpstr>_P2680.113003</vt:lpstr>
      <vt:lpstr>_P2680.113004</vt:lpstr>
      <vt:lpstr>_P2680.119902</vt:lpstr>
      <vt:lpstr>_P2680.119903</vt:lpstr>
      <vt:lpstr>_P2680.119904</vt:lpstr>
      <vt:lpstr>_P2680.120001</vt:lpstr>
      <vt:lpstr>_P2680.120002</vt:lpstr>
      <vt:lpstr>_P2680.120003</vt:lpstr>
      <vt:lpstr>_P2680.120004</vt:lpstr>
      <vt:lpstr>_P2680.121001</vt:lpstr>
      <vt:lpstr>_P2680.121002</vt:lpstr>
      <vt:lpstr>_P2680.121003</vt:lpstr>
      <vt:lpstr>_P2680.121004</vt:lpstr>
      <vt:lpstr>_P2680.122001</vt:lpstr>
      <vt:lpstr>_P2680.122002</vt:lpstr>
      <vt:lpstr>_P2680.122003</vt:lpstr>
      <vt:lpstr>_P2680.122004</vt:lpstr>
      <vt:lpstr>_P2680.123001</vt:lpstr>
      <vt:lpstr>_P2680.123002</vt:lpstr>
      <vt:lpstr>_P2680.123003</vt:lpstr>
      <vt:lpstr>_P2680.123004</vt:lpstr>
      <vt:lpstr>_P2680.124001</vt:lpstr>
      <vt:lpstr>_P2680.124002</vt:lpstr>
      <vt:lpstr>_P2680.124003</vt:lpstr>
      <vt:lpstr>_P2680.124004</vt:lpstr>
      <vt:lpstr>_P2680.125001</vt:lpstr>
      <vt:lpstr>_P2680.125002</vt:lpstr>
      <vt:lpstr>_P2680.125003</vt:lpstr>
      <vt:lpstr>_P2680.125004</vt:lpstr>
      <vt:lpstr>_P2680.126001</vt:lpstr>
      <vt:lpstr>_P2680.126002</vt:lpstr>
      <vt:lpstr>_P2680.126003</vt:lpstr>
      <vt:lpstr>_P2680.126004</vt:lpstr>
      <vt:lpstr>_P2680.128001</vt:lpstr>
      <vt:lpstr>_P2680.128002</vt:lpstr>
      <vt:lpstr>_P2680.128003</vt:lpstr>
      <vt:lpstr>_P2680.128004</vt:lpstr>
      <vt:lpstr>_P2680.129902</vt:lpstr>
      <vt:lpstr>_P2680.129903</vt:lpstr>
      <vt:lpstr>_P2680.129904</vt:lpstr>
      <vt:lpstr>_P2680.201001</vt:lpstr>
      <vt:lpstr>_P2680.201002</vt:lpstr>
      <vt:lpstr>_P2680.201003</vt:lpstr>
      <vt:lpstr>_P2680.201004</vt:lpstr>
      <vt:lpstr>_P2680.202001</vt:lpstr>
      <vt:lpstr>_P2680.202002</vt:lpstr>
      <vt:lpstr>_P2680.202003</vt:lpstr>
      <vt:lpstr>_P2680.202004</vt:lpstr>
      <vt:lpstr>_P2680.203001</vt:lpstr>
      <vt:lpstr>_P2680.203002</vt:lpstr>
      <vt:lpstr>_P2680.203003</vt:lpstr>
      <vt:lpstr>_P2680.203004</vt:lpstr>
      <vt:lpstr>_P2680.204001</vt:lpstr>
      <vt:lpstr>_P2680.204002</vt:lpstr>
      <vt:lpstr>_P2680.204003</vt:lpstr>
      <vt:lpstr>_P2680.204004</vt:lpstr>
      <vt:lpstr>_P2680.205001</vt:lpstr>
      <vt:lpstr>_P2680.205002</vt:lpstr>
      <vt:lpstr>_P2680.205003</vt:lpstr>
      <vt:lpstr>_P2680.205004</vt:lpstr>
      <vt:lpstr>_P2680.206001</vt:lpstr>
      <vt:lpstr>_P2680.206002</vt:lpstr>
      <vt:lpstr>_P2680.206003</vt:lpstr>
      <vt:lpstr>_P2680.206004</vt:lpstr>
      <vt:lpstr>_P2680.207001</vt:lpstr>
      <vt:lpstr>_P2680.207002</vt:lpstr>
      <vt:lpstr>_P2680.207003</vt:lpstr>
      <vt:lpstr>_P2680.207004</vt:lpstr>
      <vt:lpstr>_P2680.208001</vt:lpstr>
      <vt:lpstr>_P2680.208002</vt:lpstr>
      <vt:lpstr>_P2680.208003</vt:lpstr>
      <vt:lpstr>_P2680.208004</vt:lpstr>
      <vt:lpstr>_P2680.209001</vt:lpstr>
      <vt:lpstr>_P2680.209002</vt:lpstr>
      <vt:lpstr>_P2680.209003</vt:lpstr>
      <vt:lpstr>_P2680.209004</vt:lpstr>
      <vt:lpstr>_P2680.210001</vt:lpstr>
      <vt:lpstr>_P2680.210002</vt:lpstr>
      <vt:lpstr>_P2680.210003</vt:lpstr>
      <vt:lpstr>_P2680.210004</vt:lpstr>
      <vt:lpstr>_P2680.211001</vt:lpstr>
      <vt:lpstr>_P2680.211002</vt:lpstr>
      <vt:lpstr>_P2680.211003</vt:lpstr>
      <vt:lpstr>_P2680.211004</vt:lpstr>
      <vt:lpstr>_P2680.213001</vt:lpstr>
      <vt:lpstr>_P2680.213002</vt:lpstr>
      <vt:lpstr>_P2680.213003</vt:lpstr>
      <vt:lpstr>_P2680.213004</vt:lpstr>
      <vt:lpstr>_P2680.219902</vt:lpstr>
      <vt:lpstr>_P2680.219903</vt:lpstr>
      <vt:lpstr>_P2680.219904</vt:lpstr>
      <vt:lpstr>_P2680.220001</vt:lpstr>
      <vt:lpstr>_P2680.220002</vt:lpstr>
      <vt:lpstr>_P2680.220003</vt:lpstr>
      <vt:lpstr>_P2680.220004</vt:lpstr>
      <vt:lpstr>_P2680.221001</vt:lpstr>
      <vt:lpstr>_P2680.221002</vt:lpstr>
      <vt:lpstr>_P2680.221003</vt:lpstr>
      <vt:lpstr>_P2680.221004</vt:lpstr>
      <vt:lpstr>_P2680.222001</vt:lpstr>
      <vt:lpstr>_P2680.222002</vt:lpstr>
      <vt:lpstr>_P2680.222003</vt:lpstr>
      <vt:lpstr>_P2680.222004</vt:lpstr>
      <vt:lpstr>_P2680.223001</vt:lpstr>
      <vt:lpstr>_P2680.223002</vt:lpstr>
      <vt:lpstr>_P2680.223003</vt:lpstr>
      <vt:lpstr>_P2680.223004</vt:lpstr>
      <vt:lpstr>_P2680.224001</vt:lpstr>
      <vt:lpstr>_P2680.224002</vt:lpstr>
      <vt:lpstr>_P2680.224003</vt:lpstr>
      <vt:lpstr>_P2680.224004</vt:lpstr>
      <vt:lpstr>_P2680.225001</vt:lpstr>
      <vt:lpstr>_P2680.225002</vt:lpstr>
      <vt:lpstr>_P2680.225003</vt:lpstr>
      <vt:lpstr>_P2680.225004</vt:lpstr>
      <vt:lpstr>_P2680.226001</vt:lpstr>
      <vt:lpstr>_P2680.226002</vt:lpstr>
      <vt:lpstr>_P2680.226003</vt:lpstr>
      <vt:lpstr>_P2680.226004</vt:lpstr>
      <vt:lpstr>_P2680.228001</vt:lpstr>
      <vt:lpstr>_P2680.228002</vt:lpstr>
      <vt:lpstr>_P2680.228003</vt:lpstr>
      <vt:lpstr>_P2680.228004</vt:lpstr>
      <vt:lpstr>_P2680.229902</vt:lpstr>
      <vt:lpstr>_P2680.229903</vt:lpstr>
      <vt:lpstr>_P2680.229904</vt:lpstr>
      <vt:lpstr>_P268001001</vt:lpstr>
      <vt:lpstr>_P268001002</vt:lpstr>
      <vt:lpstr>_P268001003</vt:lpstr>
      <vt:lpstr>_P268001004</vt:lpstr>
      <vt:lpstr>_P268002001</vt:lpstr>
      <vt:lpstr>_P268002002</vt:lpstr>
      <vt:lpstr>_P268002003</vt:lpstr>
      <vt:lpstr>_P268002004</vt:lpstr>
      <vt:lpstr>_P268003001</vt:lpstr>
      <vt:lpstr>_P268003002</vt:lpstr>
      <vt:lpstr>_P268003003</vt:lpstr>
      <vt:lpstr>_P268003004</vt:lpstr>
      <vt:lpstr>_P268004001</vt:lpstr>
      <vt:lpstr>_P268004002</vt:lpstr>
      <vt:lpstr>_P268004003</vt:lpstr>
      <vt:lpstr>_P268004004</vt:lpstr>
      <vt:lpstr>_P268005001</vt:lpstr>
      <vt:lpstr>_P268005002</vt:lpstr>
      <vt:lpstr>_P268005003</vt:lpstr>
      <vt:lpstr>_P268005004</vt:lpstr>
      <vt:lpstr>_P268006001</vt:lpstr>
      <vt:lpstr>_P268006002</vt:lpstr>
      <vt:lpstr>_P268006003</vt:lpstr>
      <vt:lpstr>_P268006004</vt:lpstr>
      <vt:lpstr>_P268007001</vt:lpstr>
      <vt:lpstr>_P268007002</vt:lpstr>
      <vt:lpstr>_P268007003</vt:lpstr>
      <vt:lpstr>_P268007004</vt:lpstr>
      <vt:lpstr>_P268008001</vt:lpstr>
      <vt:lpstr>_P268008002</vt:lpstr>
      <vt:lpstr>_P268008003</vt:lpstr>
      <vt:lpstr>_P268008004</vt:lpstr>
      <vt:lpstr>_P268009001</vt:lpstr>
      <vt:lpstr>_P268009002</vt:lpstr>
      <vt:lpstr>_P268009003</vt:lpstr>
      <vt:lpstr>_P268009004</vt:lpstr>
      <vt:lpstr>_P268010001</vt:lpstr>
      <vt:lpstr>_P268010002</vt:lpstr>
      <vt:lpstr>_P268010003</vt:lpstr>
      <vt:lpstr>_P268010004</vt:lpstr>
      <vt:lpstr>_P268011001</vt:lpstr>
      <vt:lpstr>_P268011002</vt:lpstr>
      <vt:lpstr>_P268011003</vt:lpstr>
      <vt:lpstr>_P268011004</vt:lpstr>
      <vt:lpstr>_P268012001</vt:lpstr>
      <vt:lpstr>_P268012002</vt:lpstr>
      <vt:lpstr>_P268012003</vt:lpstr>
      <vt:lpstr>_P268012004</vt:lpstr>
      <vt:lpstr>_P268013001</vt:lpstr>
      <vt:lpstr>_P268013002</vt:lpstr>
      <vt:lpstr>_P268013003</vt:lpstr>
      <vt:lpstr>_P268013004</vt:lpstr>
      <vt:lpstr>_P268014001</vt:lpstr>
      <vt:lpstr>_P268014002</vt:lpstr>
      <vt:lpstr>_P268014003</vt:lpstr>
      <vt:lpstr>_P268014004</vt:lpstr>
      <vt:lpstr>_P268015001</vt:lpstr>
      <vt:lpstr>_P268015002</vt:lpstr>
      <vt:lpstr>_P268015003</vt:lpstr>
      <vt:lpstr>_P268015004</vt:lpstr>
      <vt:lpstr>_P268016001</vt:lpstr>
      <vt:lpstr>_P268016002</vt:lpstr>
      <vt:lpstr>_P268016003</vt:lpstr>
      <vt:lpstr>_P268016004</vt:lpstr>
      <vt:lpstr>_P268017001</vt:lpstr>
      <vt:lpstr>_P268017002</vt:lpstr>
      <vt:lpstr>_P268017003</vt:lpstr>
      <vt:lpstr>_P268017004</vt:lpstr>
      <vt:lpstr>_P268018001</vt:lpstr>
      <vt:lpstr>_P268018002</vt:lpstr>
      <vt:lpstr>_P268018003</vt:lpstr>
      <vt:lpstr>_P268018004</vt:lpstr>
      <vt:lpstr>_P268019001</vt:lpstr>
      <vt:lpstr>_P268019002</vt:lpstr>
      <vt:lpstr>_P268019003</vt:lpstr>
      <vt:lpstr>_P268019004</vt:lpstr>
      <vt:lpstr>_P268020001</vt:lpstr>
      <vt:lpstr>_P268020002</vt:lpstr>
      <vt:lpstr>_P268020003</vt:lpstr>
      <vt:lpstr>_P268020004</vt:lpstr>
      <vt:lpstr>_P268021001</vt:lpstr>
      <vt:lpstr>_P268021002</vt:lpstr>
      <vt:lpstr>_P268021003</vt:lpstr>
      <vt:lpstr>_P268021004</vt:lpstr>
      <vt:lpstr>_P268022001</vt:lpstr>
      <vt:lpstr>_P268022002</vt:lpstr>
      <vt:lpstr>_P268022003</vt:lpstr>
      <vt:lpstr>_P268022004</vt:lpstr>
      <vt:lpstr>_P268023001</vt:lpstr>
      <vt:lpstr>_P268023002</vt:lpstr>
      <vt:lpstr>_P268023003</vt:lpstr>
      <vt:lpstr>_P268023004</vt:lpstr>
      <vt:lpstr>_P268024001</vt:lpstr>
      <vt:lpstr>_P268024002</vt:lpstr>
      <vt:lpstr>_P268024003</vt:lpstr>
      <vt:lpstr>_P268024004</vt:lpstr>
      <vt:lpstr>_P268025001</vt:lpstr>
      <vt:lpstr>_P268025002</vt:lpstr>
      <vt:lpstr>_P268025003</vt:lpstr>
      <vt:lpstr>_P268025004</vt:lpstr>
      <vt:lpstr>_P268026001</vt:lpstr>
      <vt:lpstr>_P268026002</vt:lpstr>
      <vt:lpstr>_P268026003</vt:lpstr>
      <vt:lpstr>_P268026004</vt:lpstr>
      <vt:lpstr>_P268027001</vt:lpstr>
      <vt:lpstr>_P268027002</vt:lpstr>
      <vt:lpstr>_P268027003</vt:lpstr>
      <vt:lpstr>_P268027004</vt:lpstr>
      <vt:lpstr>_P268028001</vt:lpstr>
      <vt:lpstr>_P268028002</vt:lpstr>
      <vt:lpstr>_P268028003</vt:lpstr>
      <vt:lpstr>_P268028004</vt:lpstr>
      <vt:lpstr>_P268029001</vt:lpstr>
      <vt:lpstr>_P268029002</vt:lpstr>
      <vt:lpstr>_P268029003</vt:lpstr>
      <vt:lpstr>_P268029004</vt:lpstr>
      <vt:lpstr>_P268030001</vt:lpstr>
      <vt:lpstr>_P268030002</vt:lpstr>
      <vt:lpstr>_P268030003</vt:lpstr>
      <vt:lpstr>_P268030004</vt:lpstr>
      <vt:lpstr>_P268031001</vt:lpstr>
      <vt:lpstr>_P268031002</vt:lpstr>
      <vt:lpstr>_P268031003</vt:lpstr>
      <vt:lpstr>_P268031004</vt:lpstr>
      <vt:lpstr>_P268032001</vt:lpstr>
      <vt:lpstr>_P268032002</vt:lpstr>
      <vt:lpstr>_P268032003</vt:lpstr>
      <vt:lpstr>_P268032004</vt:lpstr>
      <vt:lpstr>_P268033001</vt:lpstr>
      <vt:lpstr>_P268033002</vt:lpstr>
      <vt:lpstr>_P268033003</vt:lpstr>
      <vt:lpstr>_P268033004</vt:lpstr>
      <vt:lpstr>_P268039903</vt:lpstr>
      <vt:lpstr>_P268039904</vt:lpstr>
      <vt:lpstr>_P268040001</vt:lpstr>
      <vt:lpstr>_P268040002</vt:lpstr>
      <vt:lpstr>_P268040003</vt:lpstr>
      <vt:lpstr>_P268040004</vt:lpstr>
      <vt:lpstr>_P268041001</vt:lpstr>
      <vt:lpstr>_P268041002</vt:lpstr>
      <vt:lpstr>_P268041003</vt:lpstr>
      <vt:lpstr>_P268041004</vt:lpstr>
      <vt:lpstr>_P268042001</vt:lpstr>
      <vt:lpstr>_P268042002</vt:lpstr>
      <vt:lpstr>_P268042003</vt:lpstr>
      <vt:lpstr>_P268042004</vt:lpstr>
      <vt:lpstr>_P268049903</vt:lpstr>
      <vt:lpstr>_P268049904</vt:lpstr>
      <vt:lpstr>_P268050001</vt:lpstr>
      <vt:lpstr>_P268050002</vt:lpstr>
      <vt:lpstr>_P268050003</vt:lpstr>
      <vt:lpstr>_P268050004</vt:lpstr>
      <vt:lpstr>_P268051001</vt:lpstr>
      <vt:lpstr>_P268051002</vt:lpstr>
      <vt:lpstr>_P268051003</vt:lpstr>
      <vt:lpstr>_P268051004</vt:lpstr>
      <vt:lpstr>_P268052001</vt:lpstr>
      <vt:lpstr>_P268052002</vt:lpstr>
      <vt:lpstr>_P268052003</vt:lpstr>
      <vt:lpstr>_P268052004</vt:lpstr>
      <vt:lpstr>_P268053003</vt:lpstr>
      <vt:lpstr>_P268054001</vt:lpstr>
      <vt:lpstr>_P300300001</vt:lpstr>
      <vt:lpstr>_P300301001</vt:lpstr>
      <vt:lpstr>_P300302001</vt:lpstr>
      <vt:lpstr>_P300303001</vt:lpstr>
      <vt:lpstr>_P300304001</vt:lpstr>
      <vt:lpstr>_P300305001</vt:lpstr>
      <vt:lpstr>_P300306001</vt:lpstr>
      <vt:lpstr>_P300307001</vt:lpstr>
      <vt:lpstr>_P300308001</vt:lpstr>
      <vt:lpstr>_P300309902</vt:lpstr>
      <vt:lpstr>_P300310001</vt:lpstr>
      <vt:lpstr>_P300311001</vt:lpstr>
      <vt:lpstr>_P300312001</vt:lpstr>
      <vt:lpstr>_P300313001</vt:lpstr>
      <vt:lpstr>_P300314001</vt:lpstr>
      <vt:lpstr>_P300318902</vt:lpstr>
      <vt:lpstr>_P300319902</vt:lpstr>
      <vt:lpstr>_P300321002</vt:lpstr>
      <vt:lpstr>_P300321902</vt:lpstr>
      <vt:lpstr>_P300330002</vt:lpstr>
      <vt:lpstr>_P300331001</vt:lpstr>
      <vt:lpstr>_P300331501</vt:lpstr>
      <vt:lpstr>_P300332001</vt:lpstr>
      <vt:lpstr>_P300332502</vt:lpstr>
      <vt:lpstr>_P300333101</vt:lpstr>
      <vt:lpstr>_P300334101</vt:lpstr>
      <vt:lpstr>_P300335101</vt:lpstr>
      <vt:lpstr>_P300337001</vt:lpstr>
      <vt:lpstr>_P300337201</vt:lpstr>
      <vt:lpstr>_P300337301</vt:lpstr>
      <vt:lpstr>_P300337401</vt:lpstr>
      <vt:lpstr>_P300339902</vt:lpstr>
      <vt:lpstr>_P300345002</vt:lpstr>
      <vt:lpstr>_P300350001</vt:lpstr>
      <vt:lpstr>_P300350501</vt:lpstr>
      <vt:lpstr>_P300351001</vt:lpstr>
      <vt:lpstr>_P300351501</vt:lpstr>
      <vt:lpstr>_P300352001</vt:lpstr>
      <vt:lpstr>_P300352501</vt:lpstr>
      <vt:lpstr>_P300354502</vt:lpstr>
      <vt:lpstr>_P300355002</vt:lpstr>
      <vt:lpstr>_P300355502</vt:lpstr>
      <vt:lpstr>_P300356002</vt:lpstr>
      <vt:lpstr>_P300371001</vt:lpstr>
      <vt:lpstr>_P300372001</vt:lpstr>
      <vt:lpstr>_P300373001</vt:lpstr>
      <vt:lpstr>_P300374001</vt:lpstr>
      <vt:lpstr>_P300375001</vt:lpstr>
      <vt:lpstr>_P300376501</vt:lpstr>
      <vt:lpstr>_P300379902</vt:lpstr>
      <vt:lpstr>_P300380002</vt:lpstr>
      <vt:lpstr>_P300390001</vt:lpstr>
      <vt:lpstr>_P300391001</vt:lpstr>
      <vt:lpstr>_P300392902</vt:lpstr>
      <vt:lpstr>_P300394002</vt:lpstr>
      <vt:lpstr>_P300399001</vt:lpstr>
      <vt:lpstr>_P300399003</vt:lpstr>
      <vt:lpstr>_P300399101</vt:lpstr>
      <vt:lpstr>_P300399103</vt:lpstr>
      <vt:lpstr>_P300399902</vt:lpstr>
      <vt:lpstr>_P300399903</vt:lpstr>
      <vt:lpstr>_P351001002</vt:lpstr>
      <vt:lpstr>_P351002002</vt:lpstr>
      <vt:lpstr>_P351003002</vt:lpstr>
      <vt:lpstr>_P351004002</vt:lpstr>
      <vt:lpstr>_P351005002</vt:lpstr>
      <vt:lpstr>_P351006002</vt:lpstr>
      <vt:lpstr>_P351009902</vt:lpstr>
      <vt:lpstr>_P351011002</vt:lpstr>
      <vt:lpstr>_P351012002</vt:lpstr>
      <vt:lpstr>_P351013002</vt:lpstr>
      <vt:lpstr>_P351014002</vt:lpstr>
      <vt:lpstr>_P351015002</vt:lpstr>
      <vt:lpstr>_P351016002</vt:lpstr>
      <vt:lpstr>_P351017002</vt:lpstr>
      <vt:lpstr>_P351018002</vt:lpstr>
      <vt:lpstr>_P351019902</vt:lpstr>
      <vt:lpstr>_P351029902</vt:lpstr>
      <vt:lpstr>_P376501002</vt:lpstr>
      <vt:lpstr>_P376502002</vt:lpstr>
      <vt:lpstr>_P376503002</vt:lpstr>
      <vt:lpstr>_P376504002</vt:lpstr>
      <vt:lpstr>_P376505002</vt:lpstr>
      <vt:lpstr>_P376506002</vt:lpstr>
      <vt:lpstr>_P376507002</vt:lpstr>
      <vt:lpstr>_P376508002</vt:lpstr>
      <vt:lpstr>_P376509002</vt:lpstr>
      <vt:lpstr>_P376510002</vt:lpstr>
      <vt:lpstr>_P376511002</vt:lpstr>
      <vt:lpstr>_P376512002</vt:lpstr>
      <vt:lpstr>_P376513002</vt:lpstr>
      <vt:lpstr>_P376514002</vt:lpstr>
      <vt:lpstr>_P376515002</vt:lpstr>
      <vt:lpstr>_P376516002</vt:lpstr>
      <vt:lpstr>_P376517002</vt:lpstr>
      <vt:lpstr>_P376518002</vt:lpstr>
      <vt:lpstr>_P376519002</vt:lpstr>
      <vt:lpstr>_P376520001</vt:lpstr>
      <vt:lpstr>_P376520002</vt:lpstr>
      <vt:lpstr>_P376521001</vt:lpstr>
      <vt:lpstr>_P376521002</vt:lpstr>
      <vt:lpstr>_P376522001</vt:lpstr>
      <vt:lpstr>_P376522002</vt:lpstr>
      <vt:lpstr>_P376523001</vt:lpstr>
      <vt:lpstr>_P376523002</vt:lpstr>
      <vt:lpstr>_P376524001</vt:lpstr>
      <vt:lpstr>_P376524002</vt:lpstr>
      <vt:lpstr>_P376539902</vt:lpstr>
      <vt:lpstr>_P400400002</vt:lpstr>
      <vt:lpstr>_P400406001</vt:lpstr>
      <vt:lpstr>_P400406101</vt:lpstr>
      <vt:lpstr>_P400410001</vt:lpstr>
      <vt:lpstr>_P400411001</vt:lpstr>
      <vt:lpstr>_P400420001</vt:lpstr>
      <vt:lpstr>_P400421001</vt:lpstr>
      <vt:lpstr>_P400430001</vt:lpstr>
      <vt:lpstr>_P400439902</vt:lpstr>
      <vt:lpstr>_P400440001</vt:lpstr>
      <vt:lpstr>_P400441001</vt:lpstr>
      <vt:lpstr>_P400442001</vt:lpstr>
      <vt:lpstr>_P400443001</vt:lpstr>
      <vt:lpstr>_P400444001</vt:lpstr>
      <vt:lpstr>_P400444201</vt:lpstr>
      <vt:lpstr>_P400444401</vt:lpstr>
      <vt:lpstr>_P400450002</vt:lpstr>
      <vt:lpstr>_P400460002</vt:lpstr>
      <vt:lpstr>_P400460003</vt:lpstr>
      <vt:lpstr>_P400499001</vt:lpstr>
      <vt:lpstr>_P400499101</vt:lpstr>
      <vt:lpstr>_P400499902</vt:lpstr>
      <vt:lpstr>_P400499903</vt:lpstr>
      <vt:lpstr>_P401001001</vt:lpstr>
      <vt:lpstr>_P401002001</vt:lpstr>
      <vt:lpstr>_P401003001</vt:lpstr>
      <vt:lpstr>_P401004001</vt:lpstr>
      <vt:lpstr>_P401005001</vt:lpstr>
      <vt:lpstr>_P401009901</vt:lpstr>
      <vt:lpstr>_P404501002</vt:lpstr>
      <vt:lpstr>_P404501003</vt:lpstr>
      <vt:lpstr>_P404501004</vt:lpstr>
      <vt:lpstr>_P404501005</vt:lpstr>
      <vt:lpstr>_P404501006</vt:lpstr>
      <vt:lpstr>_P404501007</vt:lpstr>
      <vt:lpstr>_P404502002</vt:lpstr>
      <vt:lpstr>_P404502003</vt:lpstr>
      <vt:lpstr>_P404502004</vt:lpstr>
      <vt:lpstr>_P404502005</vt:lpstr>
      <vt:lpstr>_P404502006</vt:lpstr>
      <vt:lpstr>_P404502007</vt:lpstr>
      <vt:lpstr>_P404502502</vt:lpstr>
      <vt:lpstr>_P404502503</vt:lpstr>
      <vt:lpstr>_P404502504</vt:lpstr>
      <vt:lpstr>_P404502505</vt:lpstr>
      <vt:lpstr>_P404502506</vt:lpstr>
      <vt:lpstr>_P404502507</vt:lpstr>
      <vt:lpstr>_P404503002</vt:lpstr>
      <vt:lpstr>_P404503003</vt:lpstr>
      <vt:lpstr>_P404503004</vt:lpstr>
      <vt:lpstr>_P404503005</vt:lpstr>
      <vt:lpstr>_P404503006</vt:lpstr>
      <vt:lpstr>_P404503007</vt:lpstr>
      <vt:lpstr>_P404504002</vt:lpstr>
      <vt:lpstr>_P404504003</vt:lpstr>
      <vt:lpstr>_P404504004</vt:lpstr>
      <vt:lpstr>_P404504005</vt:lpstr>
      <vt:lpstr>_P404504006</vt:lpstr>
      <vt:lpstr>_P404504007</vt:lpstr>
      <vt:lpstr>_P404505002</vt:lpstr>
      <vt:lpstr>_P404505003</vt:lpstr>
      <vt:lpstr>_P404505004</vt:lpstr>
      <vt:lpstr>_P404505005</vt:lpstr>
      <vt:lpstr>_P404505006</vt:lpstr>
      <vt:lpstr>_P404505007</vt:lpstr>
      <vt:lpstr>_P404506002</vt:lpstr>
      <vt:lpstr>_P404506003</vt:lpstr>
      <vt:lpstr>_P404506004</vt:lpstr>
      <vt:lpstr>_P404506005</vt:lpstr>
      <vt:lpstr>_P404506006</vt:lpstr>
      <vt:lpstr>_P404506007</vt:lpstr>
      <vt:lpstr>_P404509902</vt:lpstr>
      <vt:lpstr>_P404509903</vt:lpstr>
      <vt:lpstr>_P404509904</vt:lpstr>
      <vt:lpstr>_P404509905</vt:lpstr>
      <vt:lpstr>_P404509906</vt:lpstr>
      <vt:lpstr>_P404509907</vt:lpstr>
      <vt:lpstr>_P404510009</vt:lpstr>
      <vt:lpstr>_P404510010</vt:lpstr>
      <vt:lpstr>_P404510011</vt:lpstr>
      <vt:lpstr>_P404510012</vt:lpstr>
      <vt:lpstr>_P404510013</vt:lpstr>
      <vt:lpstr>_P404510014</vt:lpstr>
      <vt:lpstr>_P404511009</vt:lpstr>
      <vt:lpstr>_P404511010</vt:lpstr>
      <vt:lpstr>_P404511011</vt:lpstr>
      <vt:lpstr>_P404511012</vt:lpstr>
      <vt:lpstr>_P404511013</vt:lpstr>
      <vt:lpstr>_P404511014</vt:lpstr>
      <vt:lpstr>_P404511509</vt:lpstr>
      <vt:lpstr>_P404511510</vt:lpstr>
      <vt:lpstr>_P404511511</vt:lpstr>
      <vt:lpstr>_P404511512</vt:lpstr>
      <vt:lpstr>_P404511513</vt:lpstr>
      <vt:lpstr>_P404511514</vt:lpstr>
      <vt:lpstr>_P404512009</vt:lpstr>
      <vt:lpstr>_P404512010</vt:lpstr>
      <vt:lpstr>_P404512011</vt:lpstr>
      <vt:lpstr>_P404512012</vt:lpstr>
      <vt:lpstr>_P404512013</vt:lpstr>
      <vt:lpstr>_P404512014</vt:lpstr>
      <vt:lpstr>_P404513009</vt:lpstr>
      <vt:lpstr>_P404513010</vt:lpstr>
      <vt:lpstr>_P404513011</vt:lpstr>
      <vt:lpstr>_P404513012</vt:lpstr>
      <vt:lpstr>_P404513013</vt:lpstr>
      <vt:lpstr>_P404513014</vt:lpstr>
      <vt:lpstr>_P404514009</vt:lpstr>
      <vt:lpstr>_P404514010</vt:lpstr>
      <vt:lpstr>_P404514011</vt:lpstr>
      <vt:lpstr>_P404514012</vt:lpstr>
      <vt:lpstr>_P404514013</vt:lpstr>
      <vt:lpstr>_P404514014</vt:lpstr>
      <vt:lpstr>_P404515009</vt:lpstr>
      <vt:lpstr>_P404515010</vt:lpstr>
      <vt:lpstr>_P404515011</vt:lpstr>
      <vt:lpstr>_P404515012</vt:lpstr>
      <vt:lpstr>_P404515013</vt:lpstr>
      <vt:lpstr>_P404515014</vt:lpstr>
      <vt:lpstr>_P404515909</vt:lpstr>
      <vt:lpstr>_P404515910</vt:lpstr>
      <vt:lpstr>_P404515911</vt:lpstr>
      <vt:lpstr>_P404515912</vt:lpstr>
      <vt:lpstr>_P404515913</vt:lpstr>
      <vt:lpstr>_P404515914</vt:lpstr>
      <vt:lpstr>_P404519909</vt:lpstr>
      <vt:lpstr>_P404519910</vt:lpstr>
      <vt:lpstr>_P404519911</vt:lpstr>
      <vt:lpstr>_P404519912</vt:lpstr>
      <vt:lpstr>_P404519913</vt:lpstr>
      <vt:lpstr>_P404519914</vt:lpstr>
      <vt:lpstr>_P405001002</vt:lpstr>
      <vt:lpstr>_P405001003</vt:lpstr>
      <vt:lpstr>_P405001004</vt:lpstr>
      <vt:lpstr>_P405001005</vt:lpstr>
      <vt:lpstr>_P405001006</vt:lpstr>
      <vt:lpstr>_P405001007</vt:lpstr>
      <vt:lpstr>_P405001008</vt:lpstr>
      <vt:lpstr>_P405001009</vt:lpstr>
      <vt:lpstr>_P405001010</vt:lpstr>
      <vt:lpstr>_P405001011</vt:lpstr>
      <vt:lpstr>_P405001012</vt:lpstr>
      <vt:lpstr>_P405001013</vt:lpstr>
      <vt:lpstr>_P405001014</vt:lpstr>
      <vt:lpstr>_P405001015</vt:lpstr>
      <vt:lpstr>_P405001102</vt:lpstr>
      <vt:lpstr>_P405001103</vt:lpstr>
      <vt:lpstr>_P405001104</vt:lpstr>
      <vt:lpstr>_P405001105</vt:lpstr>
      <vt:lpstr>_P405001106</vt:lpstr>
      <vt:lpstr>_P405001107</vt:lpstr>
      <vt:lpstr>_P405001108</vt:lpstr>
      <vt:lpstr>_P405001109</vt:lpstr>
      <vt:lpstr>_P405001110</vt:lpstr>
      <vt:lpstr>_P405001111</vt:lpstr>
      <vt:lpstr>_P405001112</vt:lpstr>
      <vt:lpstr>_P405001113</vt:lpstr>
      <vt:lpstr>_P405001114</vt:lpstr>
      <vt:lpstr>_P405001115</vt:lpstr>
      <vt:lpstr>_P405002002</vt:lpstr>
      <vt:lpstr>_P405002003</vt:lpstr>
      <vt:lpstr>_P405002004</vt:lpstr>
      <vt:lpstr>_P405002005</vt:lpstr>
      <vt:lpstr>_P405002006</vt:lpstr>
      <vt:lpstr>_P405002007</vt:lpstr>
      <vt:lpstr>_P405002008</vt:lpstr>
      <vt:lpstr>_P405002009</vt:lpstr>
      <vt:lpstr>_P405002010</vt:lpstr>
      <vt:lpstr>_P405002011</vt:lpstr>
      <vt:lpstr>_P405002012</vt:lpstr>
      <vt:lpstr>_P405002013</vt:lpstr>
      <vt:lpstr>_P405002014</vt:lpstr>
      <vt:lpstr>_P405002015</vt:lpstr>
      <vt:lpstr>_P405002102</vt:lpstr>
      <vt:lpstr>_P405002103</vt:lpstr>
      <vt:lpstr>_P405002104</vt:lpstr>
      <vt:lpstr>_P405002105</vt:lpstr>
      <vt:lpstr>_P405002106</vt:lpstr>
      <vt:lpstr>_P405002107</vt:lpstr>
      <vt:lpstr>_P405002108</vt:lpstr>
      <vt:lpstr>_P405002109</vt:lpstr>
      <vt:lpstr>_P405002110</vt:lpstr>
      <vt:lpstr>_P405002111</vt:lpstr>
      <vt:lpstr>_P405002112</vt:lpstr>
      <vt:lpstr>_P405002113</vt:lpstr>
      <vt:lpstr>_P405002114</vt:lpstr>
      <vt:lpstr>_P405002115</vt:lpstr>
      <vt:lpstr>_P405003002</vt:lpstr>
      <vt:lpstr>_P405003003</vt:lpstr>
      <vt:lpstr>_P405003004</vt:lpstr>
      <vt:lpstr>_P405003005</vt:lpstr>
      <vt:lpstr>_P405003006</vt:lpstr>
      <vt:lpstr>_P405003007</vt:lpstr>
      <vt:lpstr>_P405003008</vt:lpstr>
      <vt:lpstr>_P405003009</vt:lpstr>
      <vt:lpstr>_P405003010</vt:lpstr>
      <vt:lpstr>_P405003011</vt:lpstr>
      <vt:lpstr>_P405003012</vt:lpstr>
      <vt:lpstr>_P405003013</vt:lpstr>
      <vt:lpstr>_P405003014</vt:lpstr>
      <vt:lpstr>_P405003015</vt:lpstr>
      <vt:lpstr>_P405003102</vt:lpstr>
      <vt:lpstr>_P405003103</vt:lpstr>
      <vt:lpstr>_P405003104</vt:lpstr>
      <vt:lpstr>_P405003105</vt:lpstr>
      <vt:lpstr>_P405003106</vt:lpstr>
      <vt:lpstr>_P405003107</vt:lpstr>
      <vt:lpstr>_P405003108</vt:lpstr>
      <vt:lpstr>_P405003109</vt:lpstr>
      <vt:lpstr>_P405003110</vt:lpstr>
      <vt:lpstr>_P405003111</vt:lpstr>
      <vt:lpstr>_P405003112</vt:lpstr>
      <vt:lpstr>_P405003113</vt:lpstr>
      <vt:lpstr>_P405003114</vt:lpstr>
      <vt:lpstr>_P405003115</vt:lpstr>
      <vt:lpstr>_P405004002</vt:lpstr>
      <vt:lpstr>_P405004003</vt:lpstr>
      <vt:lpstr>_P405004004</vt:lpstr>
      <vt:lpstr>_P405004005</vt:lpstr>
      <vt:lpstr>_P405004006</vt:lpstr>
      <vt:lpstr>_P405004007</vt:lpstr>
      <vt:lpstr>_P405004008</vt:lpstr>
      <vt:lpstr>_P405004009</vt:lpstr>
      <vt:lpstr>_P405004010</vt:lpstr>
      <vt:lpstr>_P405004011</vt:lpstr>
      <vt:lpstr>_P405004012</vt:lpstr>
      <vt:lpstr>_P405004013</vt:lpstr>
      <vt:lpstr>_P405004014</vt:lpstr>
      <vt:lpstr>_P405004015</vt:lpstr>
      <vt:lpstr>_P405004102</vt:lpstr>
      <vt:lpstr>_P405004103</vt:lpstr>
      <vt:lpstr>_P405004104</vt:lpstr>
      <vt:lpstr>_P405004105</vt:lpstr>
      <vt:lpstr>_P405004106</vt:lpstr>
      <vt:lpstr>_P405004107</vt:lpstr>
      <vt:lpstr>_P405004108</vt:lpstr>
      <vt:lpstr>_P405004109</vt:lpstr>
      <vt:lpstr>_P405004110</vt:lpstr>
      <vt:lpstr>_P405004111</vt:lpstr>
      <vt:lpstr>_P405004112</vt:lpstr>
      <vt:lpstr>_P405004113</vt:lpstr>
      <vt:lpstr>_P405004114</vt:lpstr>
      <vt:lpstr>_P405004115</vt:lpstr>
      <vt:lpstr>_P405005002</vt:lpstr>
      <vt:lpstr>_P405005003</vt:lpstr>
      <vt:lpstr>_P405005004</vt:lpstr>
      <vt:lpstr>_P405005005</vt:lpstr>
      <vt:lpstr>_P405005006</vt:lpstr>
      <vt:lpstr>_P405005007</vt:lpstr>
      <vt:lpstr>_P405005008</vt:lpstr>
      <vt:lpstr>_P405005009</vt:lpstr>
      <vt:lpstr>_P405005010</vt:lpstr>
      <vt:lpstr>_P405005011</vt:lpstr>
      <vt:lpstr>_P405005012</vt:lpstr>
      <vt:lpstr>_P405005013</vt:lpstr>
      <vt:lpstr>_P405005014</vt:lpstr>
      <vt:lpstr>_P405005015</vt:lpstr>
      <vt:lpstr>_P405005102</vt:lpstr>
      <vt:lpstr>_P405005103</vt:lpstr>
      <vt:lpstr>_P405005104</vt:lpstr>
      <vt:lpstr>_P405005105</vt:lpstr>
      <vt:lpstr>_P405005106</vt:lpstr>
      <vt:lpstr>_P405005107</vt:lpstr>
      <vt:lpstr>_P405005108</vt:lpstr>
      <vt:lpstr>_P405005109</vt:lpstr>
      <vt:lpstr>_P405005110</vt:lpstr>
      <vt:lpstr>_P405005111</vt:lpstr>
      <vt:lpstr>_P405005112</vt:lpstr>
      <vt:lpstr>_P405005113</vt:lpstr>
      <vt:lpstr>_P405005114</vt:lpstr>
      <vt:lpstr>_P405005115</vt:lpstr>
      <vt:lpstr>_P405006002</vt:lpstr>
      <vt:lpstr>_P405006003</vt:lpstr>
      <vt:lpstr>_P405006004</vt:lpstr>
      <vt:lpstr>_P405006005</vt:lpstr>
      <vt:lpstr>_P405006006</vt:lpstr>
      <vt:lpstr>_P405006007</vt:lpstr>
      <vt:lpstr>_P405006008</vt:lpstr>
      <vt:lpstr>_P405006009</vt:lpstr>
      <vt:lpstr>_P405006010</vt:lpstr>
      <vt:lpstr>_P405006011</vt:lpstr>
      <vt:lpstr>_P405006012</vt:lpstr>
      <vt:lpstr>_P405006013</vt:lpstr>
      <vt:lpstr>_P405006014</vt:lpstr>
      <vt:lpstr>_P405006015</vt:lpstr>
      <vt:lpstr>_P405006102</vt:lpstr>
      <vt:lpstr>_P405006103</vt:lpstr>
      <vt:lpstr>_P405006104</vt:lpstr>
      <vt:lpstr>_P405006105</vt:lpstr>
      <vt:lpstr>_P405006106</vt:lpstr>
      <vt:lpstr>_P405006107</vt:lpstr>
      <vt:lpstr>_P405006108</vt:lpstr>
      <vt:lpstr>_P405006109</vt:lpstr>
      <vt:lpstr>_P405006110</vt:lpstr>
      <vt:lpstr>_P405006111</vt:lpstr>
      <vt:lpstr>_P405006112</vt:lpstr>
      <vt:lpstr>_P405006113</vt:lpstr>
      <vt:lpstr>_P405006114</vt:lpstr>
      <vt:lpstr>_P405006115</vt:lpstr>
      <vt:lpstr>_P405009902</vt:lpstr>
      <vt:lpstr>_P405009903</vt:lpstr>
      <vt:lpstr>_P405009904</vt:lpstr>
      <vt:lpstr>_P405009905</vt:lpstr>
      <vt:lpstr>_P405009906</vt:lpstr>
      <vt:lpstr>_P405009907</vt:lpstr>
      <vt:lpstr>_P405009908</vt:lpstr>
      <vt:lpstr>_P405009909</vt:lpstr>
      <vt:lpstr>_P405009910</vt:lpstr>
      <vt:lpstr>_P405009911</vt:lpstr>
      <vt:lpstr>_P405009912</vt:lpstr>
      <vt:lpstr>_P405009913</vt:lpstr>
      <vt:lpstr>_P405009914</vt:lpstr>
      <vt:lpstr>_P405009915</vt:lpstr>
      <vt:lpstr>_P405010002</vt:lpstr>
      <vt:lpstr>_P405010003</vt:lpstr>
      <vt:lpstr>_P405010004</vt:lpstr>
      <vt:lpstr>_P405010005</vt:lpstr>
      <vt:lpstr>_P405010006</vt:lpstr>
      <vt:lpstr>_P405010007</vt:lpstr>
      <vt:lpstr>_P405010008</vt:lpstr>
      <vt:lpstr>_P405010009</vt:lpstr>
      <vt:lpstr>_P405010010</vt:lpstr>
      <vt:lpstr>_P405010011</vt:lpstr>
      <vt:lpstr>_P405010012</vt:lpstr>
      <vt:lpstr>_P405010013</vt:lpstr>
      <vt:lpstr>_P405010014</vt:lpstr>
      <vt:lpstr>_P405010015</vt:lpstr>
      <vt:lpstr>_P405011002</vt:lpstr>
      <vt:lpstr>_P405011003</vt:lpstr>
      <vt:lpstr>_P405011004</vt:lpstr>
      <vt:lpstr>_P405011005</vt:lpstr>
      <vt:lpstr>_P405011006</vt:lpstr>
      <vt:lpstr>_P405011007</vt:lpstr>
      <vt:lpstr>_P405011008</vt:lpstr>
      <vt:lpstr>_P405011009</vt:lpstr>
      <vt:lpstr>_P405011010</vt:lpstr>
      <vt:lpstr>_P405011011</vt:lpstr>
      <vt:lpstr>_P405011012</vt:lpstr>
      <vt:lpstr>_P405011013</vt:lpstr>
      <vt:lpstr>_P405011014</vt:lpstr>
      <vt:lpstr>_P405011015</vt:lpstr>
      <vt:lpstr>_P405011102</vt:lpstr>
      <vt:lpstr>_P405011103</vt:lpstr>
      <vt:lpstr>_P405011104</vt:lpstr>
      <vt:lpstr>_P405011105</vt:lpstr>
      <vt:lpstr>_P405011106</vt:lpstr>
      <vt:lpstr>_P405011107</vt:lpstr>
      <vt:lpstr>_P405011108</vt:lpstr>
      <vt:lpstr>_P405011109</vt:lpstr>
      <vt:lpstr>_P405011110</vt:lpstr>
      <vt:lpstr>_P405011111</vt:lpstr>
      <vt:lpstr>_P405011112</vt:lpstr>
      <vt:lpstr>_P405011113</vt:lpstr>
      <vt:lpstr>_P405011114</vt:lpstr>
      <vt:lpstr>_P405011115</vt:lpstr>
      <vt:lpstr>_P405012002</vt:lpstr>
      <vt:lpstr>_P405012003</vt:lpstr>
      <vt:lpstr>_P405012004</vt:lpstr>
      <vt:lpstr>_P405012005</vt:lpstr>
      <vt:lpstr>_P405012006</vt:lpstr>
      <vt:lpstr>_P405012007</vt:lpstr>
      <vt:lpstr>_P405012008</vt:lpstr>
      <vt:lpstr>_P405012009</vt:lpstr>
      <vt:lpstr>_P405012010</vt:lpstr>
      <vt:lpstr>_P405012011</vt:lpstr>
      <vt:lpstr>_P405012012</vt:lpstr>
      <vt:lpstr>_P405012013</vt:lpstr>
      <vt:lpstr>_P405012014</vt:lpstr>
      <vt:lpstr>_P405012015</vt:lpstr>
      <vt:lpstr>_P405012102</vt:lpstr>
      <vt:lpstr>_P405012103</vt:lpstr>
      <vt:lpstr>_P405012104</vt:lpstr>
      <vt:lpstr>_P405012105</vt:lpstr>
      <vt:lpstr>_P405012106</vt:lpstr>
      <vt:lpstr>_P405012107</vt:lpstr>
      <vt:lpstr>_P405012108</vt:lpstr>
      <vt:lpstr>_P405012109</vt:lpstr>
      <vt:lpstr>_P405012110</vt:lpstr>
      <vt:lpstr>_P405012111</vt:lpstr>
      <vt:lpstr>_P405012112</vt:lpstr>
      <vt:lpstr>_P405012113</vt:lpstr>
      <vt:lpstr>_P405012114</vt:lpstr>
      <vt:lpstr>_P405012115</vt:lpstr>
      <vt:lpstr>_P405013002</vt:lpstr>
      <vt:lpstr>_P405013003</vt:lpstr>
      <vt:lpstr>_P405013004</vt:lpstr>
      <vt:lpstr>_P405013005</vt:lpstr>
      <vt:lpstr>_P405013006</vt:lpstr>
      <vt:lpstr>_P405013007</vt:lpstr>
      <vt:lpstr>_P405013008</vt:lpstr>
      <vt:lpstr>_P405013009</vt:lpstr>
      <vt:lpstr>_P405013010</vt:lpstr>
      <vt:lpstr>_P405013011</vt:lpstr>
      <vt:lpstr>_P405013012</vt:lpstr>
      <vt:lpstr>_P405013013</vt:lpstr>
      <vt:lpstr>_P405013014</vt:lpstr>
      <vt:lpstr>_P405013015</vt:lpstr>
      <vt:lpstr>_P405013102</vt:lpstr>
      <vt:lpstr>_P405013103</vt:lpstr>
      <vt:lpstr>_P405013104</vt:lpstr>
      <vt:lpstr>_P405013105</vt:lpstr>
      <vt:lpstr>_P405013106</vt:lpstr>
      <vt:lpstr>_P405013107</vt:lpstr>
      <vt:lpstr>_P405013108</vt:lpstr>
      <vt:lpstr>_P405013109</vt:lpstr>
      <vt:lpstr>_P405013110</vt:lpstr>
      <vt:lpstr>_P405013111</vt:lpstr>
      <vt:lpstr>_P405013112</vt:lpstr>
      <vt:lpstr>_P405013113</vt:lpstr>
      <vt:lpstr>_P405013114</vt:lpstr>
      <vt:lpstr>_P405013115</vt:lpstr>
      <vt:lpstr>_P405014002</vt:lpstr>
      <vt:lpstr>_P405014003</vt:lpstr>
      <vt:lpstr>_P405014004</vt:lpstr>
      <vt:lpstr>_P405014005</vt:lpstr>
      <vt:lpstr>_P405014006</vt:lpstr>
      <vt:lpstr>_P405014007</vt:lpstr>
      <vt:lpstr>_P405014008</vt:lpstr>
      <vt:lpstr>_P405014009</vt:lpstr>
      <vt:lpstr>_P405014010</vt:lpstr>
      <vt:lpstr>_P405014011</vt:lpstr>
      <vt:lpstr>_P405014012</vt:lpstr>
      <vt:lpstr>_P405014013</vt:lpstr>
      <vt:lpstr>_P405014014</vt:lpstr>
      <vt:lpstr>_P405014015</vt:lpstr>
      <vt:lpstr>_P405014102</vt:lpstr>
      <vt:lpstr>_P405014103</vt:lpstr>
      <vt:lpstr>_P405014104</vt:lpstr>
      <vt:lpstr>_P405014105</vt:lpstr>
      <vt:lpstr>_P405014106</vt:lpstr>
      <vt:lpstr>_P405014107</vt:lpstr>
      <vt:lpstr>_P405014108</vt:lpstr>
      <vt:lpstr>_P405014109</vt:lpstr>
      <vt:lpstr>_P405014110</vt:lpstr>
      <vt:lpstr>_P405014111</vt:lpstr>
      <vt:lpstr>_P405014112</vt:lpstr>
      <vt:lpstr>_P405014113</vt:lpstr>
      <vt:lpstr>_P405014114</vt:lpstr>
      <vt:lpstr>_P405014115</vt:lpstr>
      <vt:lpstr>_P405015002</vt:lpstr>
      <vt:lpstr>_P405015003</vt:lpstr>
      <vt:lpstr>_P405015004</vt:lpstr>
      <vt:lpstr>_P405015005</vt:lpstr>
      <vt:lpstr>_P405015006</vt:lpstr>
      <vt:lpstr>_P405015007</vt:lpstr>
      <vt:lpstr>_P405015008</vt:lpstr>
      <vt:lpstr>_P405015009</vt:lpstr>
      <vt:lpstr>_P405015010</vt:lpstr>
      <vt:lpstr>_P405015011</vt:lpstr>
      <vt:lpstr>_P405015012</vt:lpstr>
      <vt:lpstr>_P405015013</vt:lpstr>
      <vt:lpstr>_P405015014</vt:lpstr>
      <vt:lpstr>_P405015015</vt:lpstr>
      <vt:lpstr>_P405015102</vt:lpstr>
      <vt:lpstr>_P405015103</vt:lpstr>
      <vt:lpstr>_P405015104</vt:lpstr>
      <vt:lpstr>_P405015105</vt:lpstr>
      <vt:lpstr>_P405015106</vt:lpstr>
      <vt:lpstr>_P405015107</vt:lpstr>
      <vt:lpstr>_P405015108</vt:lpstr>
      <vt:lpstr>_P405015109</vt:lpstr>
      <vt:lpstr>_P405015110</vt:lpstr>
      <vt:lpstr>_P405015111</vt:lpstr>
      <vt:lpstr>_P405015112</vt:lpstr>
      <vt:lpstr>_P405015113</vt:lpstr>
      <vt:lpstr>_P405015114</vt:lpstr>
      <vt:lpstr>_P405015115</vt:lpstr>
      <vt:lpstr>_P405016002</vt:lpstr>
      <vt:lpstr>_P405016003</vt:lpstr>
      <vt:lpstr>_P405016004</vt:lpstr>
      <vt:lpstr>_P405016005</vt:lpstr>
      <vt:lpstr>_P405016006</vt:lpstr>
      <vt:lpstr>_P405016007</vt:lpstr>
      <vt:lpstr>_P405016008</vt:lpstr>
      <vt:lpstr>_P405016009</vt:lpstr>
      <vt:lpstr>_P405016010</vt:lpstr>
      <vt:lpstr>_P405016011</vt:lpstr>
      <vt:lpstr>_P405016012</vt:lpstr>
      <vt:lpstr>_P405016013</vt:lpstr>
      <vt:lpstr>_P405016014</vt:lpstr>
      <vt:lpstr>_P405016015</vt:lpstr>
      <vt:lpstr>_P405016102</vt:lpstr>
      <vt:lpstr>_P405016103</vt:lpstr>
      <vt:lpstr>_P405016104</vt:lpstr>
      <vt:lpstr>_P405016105</vt:lpstr>
      <vt:lpstr>_P405016106</vt:lpstr>
      <vt:lpstr>_P405016107</vt:lpstr>
      <vt:lpstr>_P405016108</vt:lpstr>
      <vt:lpstr>_P405016109</vt:lpstr>
      <vt:lpstr>_P405016110</vt:lpstr>
      <vt:lpstr>_P405016111</vt:lpstr>
      <vt:lpstr>_P405016112</vt:lpstr>
      <vt:lpstr>_P405016113</vt:lpstr>
      <vt:lpstr>_P405016114</vt:lpstr>
      <vt:lpstr>_P405016115</vt:lpstr>
      <vt:lpstr>_P405017002</vt:lpstr>
      <vt:lpstr>_P405017003</vt:lpstr>
      <vt:lpstr>_P405017004</vt:lpstr>
      <vt:lpstr>_P405017005</vt:lpstr>
      <vt:lpstr>_P405017006</vt:lpstr>
      <vt:lpstr>_P405017007</vt:lpstr>
      <vt:lpstr>_P405017008</vt:lpstr>
      <vt:lpstr>_P405017009</vt:lpstr>
      <vt:lpstr>_P405017010</vt:lpstr>
      <vt:lpstr>_P405017011</vt:lpstr>
      <vt:lpstr>_P405017012</vt:lpstr>
      <vt:lpstr>_P405017013</vt:lpstr>
      <vt:lpstr>_P405017014</vt:lpstr>
      <vt:lpstr>_P405017015</vt:lpstr>
      <vt:lpstr>_P405017102</vt:lpstr>
      <vt:lpstr>_P405017103</vt:lpstr>
      <vt:lpstr>_P405017104</vt:lpstr>
      <vt:lpstr>_P405017105</vt:lpstr>
      <vt:lpstr>_P405017106</vt:lpstr>
      <vt:lpstr>_P405017107</vt:lpstr>
      <vt:lpstr>_P405017108</vt:lpstr>
      <vt:lpstr>_P405017109</vt:lpstr>
      <vt:lpstr>_P405017110</vt:lpstr>
      <vt:lpstr>_P405017111</vt:lpstr>
      <vt:lpstr>_P405017112</vt:lpstr>
      <vt:lpstr>_P405017113</vt:lpstr>
      <vt:lpstr>_P405017114</vt:lpstr>
      <vt:lpstr>_P405017115</vt:lpstr>
      <vt:lpstr>_P405018002</vt:lpstr>
      <vt:lpstr>_P405018003</vt:lpstr>
      <vt:lpstr>_P405018004</vt:lpstr>
      <vt:lpstr>_P405018005</vt:lpstr>
      <vt:lpstr>_P405018006</vt:lpstr>
      <vt:lpstr>_P405018007</vt:lpstr>
      <vt:lpstr>_P405018008</vt:lpstr>
      <vt:lpstr>_P405018009</vt:lpstr>
      <vt:lpstr>_P405018010</vt:lpstr>
      <vt:lpstr>_P405018011</vt:lpstr>
      <vt:lpstr>_P405018012</vt:lpstr>
      <vt:lpstr>_P405018013</vt:lpstr>
      <vt:lpstr>_P405018014</vt:lpstr>
      <vt:lpstr>_P405018015</vt:lpstr>
      <vt:lpstr>_P405018102</vt:lpstr>
      <vt:lpstr>_P405018103</vt:lpstr>
      <vt:lpstr>_P405018104</vt:lpstr>
      <vt:lpstr>_P405018105</vt:lpstr>
      <vt:lpstr>_P405018106</vt:lpstr>
      <vt:lpstr>_P405018107</vt:lpstr>
      <vt:lpstr>_P405018108</vt:lpstr>
      <vt:lpstr>_P405018109</vt:lpstr>
      <vt:lpstr>_P405018110</vt:lpstr>
      <vt:lpstr>_P405018111</vt:lpstr>
      <vt:lpstr>_P405018112</vt:lpstr>
      <vt:lpstr>_P405018113</vt:lpstr>
      <vt:lpstr>_P405018114</vt:lpstr>
      <vt:lpstr>_P405018115</vt:lpstr>
      <vt:lpstr>_P405019002</vt:lpstr>
      <vt:lpstr>_P405019003</vt:lpstr>
      <vt:lpstr>_P405019004</vt:lpstr>
      <vt:lpstr>_P405019005</vt:lpstr>
      <vt:lpstr>_P405019006</vt:lpstr>
      <vt:lpstr>_P405019007</vt:lpstr>
      <vt:lpstr>_P405019008</vt:lpstr>
      <vt:lpstr>_P405019009</vt:lpstr>
      <vt:lpstr>_P405019010</vt:lpstr>
      <vt:lpstr>_P405019011</vt:lpstr>
      <vt:lpstr>_P405019012</vt:lpstr>
      <vt:lpstr>_P405019013</vt:lpstr>
      <vt:lpstr>_P405019014</vt:lpstr>
      <vt:lpstr>_P405019015</vt:lpstr>
      <vt:lpstr>_P405019102</vt:lpstr>
      <vt:lpstr>_P405019103</vt:lpstr>
      <vt:lpstr>_P405019104</vt:lpstr>
      <vt:lpstr>_P405019105</vt:lpstr>
      <vt:lpstr>_P405019106</vt:lpstr>
      <vt:lpstr>_P405019107</vt:lpstr>
      <vt:lpstr>_P405019108</vt:lpstr>
      <vt:lpstr>_P405019109</vt:lpstr>
      <vt:lpstr>_P405019110</vt:lpstr>
      <vt:lpstr>_P405019111</vt:lpstr>
      <vt:lpstr>_P405019112</vt:lpstr>
      <vt:lpstr>_P405019113</vt:lpstr>
      <vt:lpstr>_P405019114</vt:lpstr>
      <vt:lpstr>_P405019115</vt:lpstr>
      <vt:lpstr>_P405020002</vt:lpstr>
      <vt:lpstr>_P405020003</vt:lpstr>
      <vt:lpstr>_P405020004</vt:lpstr>
      <vt:lpstr>_P405020005</vt:lpstr>
      <vt:lpstr>_P405020006</vt:lpstr>
      <vt:lpstr>_P405020007</vt:lpstr>
      <vt:lpstr>_P405020008</vt:lpstr>
      <vt:lpstr>_P405020009</vt:lpstr>
      <vt:lpstr>_P405020010</vt:lpstr>
      <vt:lpstr>_P405020011</vt:lpstr>
      <vt:lpstr>_P405020012</vt:lpstr>
      <vt:lpstr>_P405020013</vt:lpstr>
      <vt:lpstr>_P405020014</vt:lpstr>
      <vt:lpstr>_P405020015</vt:lpstr>
      <vt:lpstr>_P405020102</vt:lpstr>
      <vt:lpstr>_P405020103</vt:lpstr>
      <vt:lpstr>_P405020104</vt:lpstr>
      <vt:lpstr>_P405020105</vt:lpstr>
      <vt:lpstr>_P405020106</vt:lpstr>
      <vt:lpstr>_P405020107</vt:lpstr>
      <vt:lpstr>_P405020108</vt:lpstr>
      <vt:lpstr>_P405020109</vt:lpstr>
      <vt:lpstr>_P405020110</vt:lpstr>
      <vt:lpstr>_P405020111</vt:lpstr>
      <vt:lpstr>_P405020112</vt:lpstr>
      <vt:lpstr>_P405020113</vt:lpstr>
      <vt:lpstr>_P405020114</vt:lpstr>
      <vt:lpstr>_P405020115</vt:lpstr>
      <vt:lpstr>_P405029902</vt:lpstr>
      <vt:lpstr>_P405029903</vt:lpstr>
      <vt:lpstr>_P405029904</vt:lpstr>
      <vt:lpstr>_P405029905</vt:lpstr>
      <vt:lpstr>_P405029906</vt:lpstr>
      <vt:lpstr>_P405029907</vt:lpstr>
      <vt:lpstr>_P405029908</vt:lpstr>
      <vt:lpstr>_P405029909</vt:lpstr>
      <vt:lpstr>_P405029910</vt:lpstr>
      <vt:lpstr>_P405029911</vt:lpstr>
      <vt:lpstr>_P405029912</vt:lpstr>
      <vt:lpstr>_P405029913</vt:lpstr>
      <vt:lpstr>_P405029914</vt:lpstr>
      <vt:lpstr>_P405029915</vt:lpstr>
      <vt:lpstr>_P405030002</vt:lpstr>
      <vt:lpstr>_P405030003</vt:lpstr>
      <vt:lpstr>_P405030004</vt:lpstr>
      <vt:lpstr>_P405030005</vt:lpstr>
      <vt:lpstr>_P405030006</vt:lpstr>
      <vt:lpstr>_P405030007</vt:lpstr>
      <vt:lpstr>_P405030008</vt:lpstr>
      <vt:lpstr>_P405030009</vt:lpstr>
      <vt:lpstr>_P405030010</vt:lpstr>
      <vt:lpstr>_P405030011</vt:lpstr>
      <vt:lpstr>_P405030012</vt:lpstr>
      <vt:lpstr>_P405030013</vt:lpstr>
      <vt:lpstr>_P405030014</vt:lpstr>
      <vt:lpstr>_P405030015</vt:lpstr>
      <vt:lpstr>_P405031002</vt:lpstr>
      <vt:lpstr>_P405031003</vt:lpstr>
      <vt:lpstr>_P405031004</vt:lpstr>
      <vt:lpstr>_P405031005</vt:lpstr>
      <vt:lpstr>_P405031006</vt:lpstr>
      <vt:lpstr>_P405031007</vt:lpstr>
      <vt:lpstr>_P405031008</vt:lpstr>
      <vt:lpstr>_P405031009</vt:lpstr>
      <vt:lpstr>_P405031010</vt:lpstr>
      <vt:lpstr>_P405031011</vt:lpstr>
      <vt:lpstr>_P405031012</vt:lpstr>
      <vt:lpstr>_P405031013</vt:lpstr>
      <vt:lpstr>_P405031014</vt:lpstr>
      <vt:lpstr>_P405031015</vt:lpstr>
      <vt:lpstr>_P405031102</vt:lpstr>
      <vt:lpstr>_P405031103</vt:lpstr>
      <vt:lpstr>_P405031104</vt:lpstr>
      <vt:lpstr>_P405031105</vt:lpstr>
      <vt:lpstr>_P405031106</vt:lpstr>
      <vt:lpstr>_P405031107</vt:lpstr>
      <vt:lpstr>_P405031108</vt:lpstr>
      <vt:lpstr>_P405031109</vt:lpstr>
      <vt:lpstr>_P405031110</vt:lpstr>
      <vt:lpstr>_P405031111</vt:lpstr>
      <vt:lpstr>_P405031112</vt:lpstr>
      <vt:lpstr>_P405031113</vt:lpstr>
      <vt:lpstr>_P405031114</vt:lpstr>
      <vt:lpstr>_P405031115</vt:lpstr>
      <vt:lpstr>_P405032002</vt:lpstr>
      <vt:lpstr>_P405032003</vt:lpstr>
      <vt:lpstr>_P405032004</vt:lpstr>
      <vt:lpstr>_P405032005</vt:lpstr>
      <vt:lpstr>_P405032006</vt:lpstr>
      <vt:lpstr>_P405032007</vt:lpstr>
      <vt:lpstr>_P405032008</vt:lpstr>
      <vt:lpstr>_P405032009</vt:lpstr>
      <vt:lpstr>_P405032010</vt:lpstr>
      <vt:lpstr>_P405032011</vt:lpstr>
      <vt:lpstr>_P405032012</vt:lpstr>
      <vt:lpstr>_P405032013</vt:lpstr>
      <vt:lpstr>_P405032014</vt:lpstr>
      <vt:lpstr>_P405032015</vt:lpstr>
      <vt:lpstr>_P405032102</vt:lpstr>
      <vt:lpstr>_P405032103</vt:lpstr>
      <vt:lpstr>_P405032104</vt:lpstr>
      <vt:lpstr>_P405032105</vt:lpstr>
      <vt:lpstr>_P405032106</vt:lpstr>
      <vt:lpstr>_P405032107</vt:lpstr>
      <vt:lpstr>_P405032108</vt:lpstr>
      <vt:lpstr>_P405032109</vt:lpstr>
      <vt:lpstr>_P405032110</vt:lpstr>
      <vt:lpstr>_P405032111</vt:lpstr>
      <vt:lpstr>_P405032112</vt:lpstr>
      <vt:lpstr>_P405032113</vt:lpstr>
      <vt:lpstr>_P405032114</vt:lpstr>
      <vt:lpstr>_P405032115</vt:lpstr>
      <vt:lpstr>_P405033002</vt:lpstr>
      <vt:lpstr>_P405033003</vt:lpstr>
      <vt:lpstr>_P405033004</vt:lpstr>
      <vt:lpstr>_P405033005</vt:lpstr>
      <vt:lpstr>_P405033006</vt:lpstr>
      <vt:lpstr>_P405033007</vt:lpstr>
      <vt:lpstr>_P405033008</vt:lpstr>
      <vt:lpstr>_P405033009</vt:lpstr>
      <vt:lpstr>_P405033010</vt:lpstr>
      <vt:lpstr>_P405033011</vt:lpstr>
      <vt:lpstr>_P405033012</vt:lpstr>
      <vt:lpstr>_P405033013</vt:lpstr>
      <vt:lpstr>_P405033014</vt:lpstr>
      <vt:lpstr>_P405033015</vt:lpstr>
      <vt:lpstr>_P405033102</vt:lpstr>
      <vt:lpstr>_P405033103</vt:lpstr>
      <vt:lpstr>_P405033104</vt:lpstr>
      <vt:lpstr>_P405033105</vt:lpstr>
      <vt:lpstr>_P405033106</vt:lpstr>
      <vt:lpstr>_P405033107</vt:lpstr>
      <vt:lpstr>_P405033108</vt:lpstr>
      <vt:lpstr>_P405033109</vt:lpstr>
      <vt:lpstr>_P405033110</vt:lpstr>
      <vt:lpstr>_P405033111</vt:lpstr>
      <vt:lpstr>_P405033112</vt:lpstr>
      <vt:lpstr>_P405033113</vt:lpstr>
      <vt:lpstr>_P405033114</vt:lpstr>
      <vt:lpstr>_P405033115</vt:lpstr>
      <vt:lpstr>_P405034002</vt:lpstr>
      <vt:lpstr>_P405034003</vt:lpstr>
      <vt:lpstr>_P405034004</vt:lpstr>
      <vt:lpstr>_P405034005</vt:lpstr>
      <vt:lpstr>_P405034006</vt:lpstr>
      <vt:lpstr>_P405034007</vt:lpstr>
      <vt:lpstr>_P405034008</vt:lpstr>
      <vt:lpstr>_P405034009</vt:lpstr>
      <vt:lpstr>_P405034010</vt:lpstr>
      <vt:lpstr>_P405034011</vt:lpstr>
      <vt:lpstr>_P405034012</vt:lpstr>
      <vt:lpstr>_P405034013</vt:lpstr>
      <vt:lpstr>_P405034014</vt:lpstr>
      <vt:lpstr>_P405034015</vt:lpstr>
      <vt:lpstr>_P405034102</vt:lpstr>
      <vt:lpstr>_P405034103</vt:lpstr>
      <vt:lpstr>_P405034104</vt:lpstr>
      <vt:lpstr>_P405034105</vt:lpstr>
      <vt:lpstr>_P405034106</vt:lpstr>
      <vt:lpstr>_P405034107</vt:lpstr>
      <vt:lpstr>_P405034108</vt:lpstr>
      <vt:lpstr>_P405034109</vt:lpstr>
      <vt:lpstr>_P405034110</vt:lpstr>
      <vt:lpstr>_P405034111</vt:lpstr>
      <vt:lpstr>_P405034112</vt:lpstr>
      <vt:lpstr>_P405034113</vt:lpstr>
      <vt:lpstr>_P405034114</vt:lpstr>
      <vt:lpstr>_P405034115</vt:lpstr>
      <vt:lpstr>_P406001002</vt:lpstr>
      <vt:lpstr>_P406001003</vt:lpstr>
      <vt:lpstr>_P406001004</vt:lpstr>
      <vt:lpstr>_P406001005</vt:lpstr>
      <vt:lpstr>_P406001006</vt:lpstr>
      <vt:lpstr>_P406001007</vt:lpstr>
      <vt:lpstr>_P406001008</vt:lpstr>
      <vt:lpstr>_P406002002</vt:lpstr>
      <vt:lpstr>_P406002003</vt:lpstr>
      <vt:lpstr>_P406002004</vt:lpstr>
      <vt:lpstr>_P406002005</vt:lpstr>
      <vt:lpstr>_P406002006</vt:lpstr>
      <vt:lpstr>_P406002007</vt:lpstr>
      <vt:lpstr>_P406002008</vt:lpstr>
      <vt:lpstr>_P406003002</vt:lpstr>
      <vt:lpstr>_P406003003</vt:lpstr>
      <vt:lpstr>_P406003004</vt:lpstr>
      <vt:lpstr>_P406003005</vt:lpstr>
      <vt:lpstr>_P406003006</vt:lpstr>
      <vt:lpstr>_P406003007</vt:lpstr>
      <vt:lpstr>_P406003008</vt:lpstr>
      <vt:lpstr>_P406004002</vt:lpstr>
      <vt:lpstr>_P406004003</vt:lpstr>
      <vt:lpstr>_P406004004</vt:lpstr>
      <vt:lpstr>_P406004005</vt:lpstr>
      <vt:lpstr>_P406004006</vt:lpstr>
      <vt:lpstr>_P406004007</vt:lpstr>
      <vt:lpstr>_P406004008</vt:lpstr>
      <vt:lpstr>_P406005002</vt:lpstr>
      <vt:lpstr>_P406005003</vt:lpstr>
      <vt:lpstr>_P406005004</vt:lpstr>
      <vt:lpstr>_P406005005</vt:lpstr>
      <vt:lpstr>_P406005006</vt:lpstr>
      <vt:lpstr>_P406005007</vt:lpstr>
      <vt:lpstr>_P406005008</vt:lpstr>
      <vt:lpstr>_P406006002</vt:lpstr>
      <vt:lpstr>_P406006003</vt:lpstr>
      <vt:lpstr>_P406006004</vt:lpstr>
      <vt:lpstr>_P406006005</vt:lpstr>
      <vt:lpstr>_P406006006</vt:lpstr>
      <vt:lpstr>_P406006007</vt:lpstr>
      <vt:lpstr>_P406006008</vt:lpstr>
      <vt:lpstr>_P406007002</vt:lpstr>
      <vt:lpstr>_P406007003</vt:lpstr>
      <vt:lpstr>_P406007004</vt:lpstr>
      <vt:lpstr>_P406007005</vt:lpstr>
      <vt:lpstr>_P406007006</vt:lpstr>
      <vt:lpstr>_P406007007</vt:lpstr>
      <vt:lpstr>_P406007008</vt:lpstr>
      <vt:lpstr>_P406008002</vt:lpstr>
      <vt:lpstr>_P406008003</vt:lpstr>
      <vt:lpstr>_P406008004</vt:lpstr>
      <vt:lpstr>_P406008005</vt:lpstr>
      <vt:lpstr>_P406008006</vt:lpstr>
      <vt:lpstr>_P406008007</vt:lpstr>
      <vt:lpstr>_P406008008</vt:lpstr>
      <vt:lpstr>_P406009002</vt:lpstr>
      <vt:lpstr>_P406009003</vt:lpstr>
      <vt:lpstr>_P406009004</vt:lpstr>
      <vt:lpstr>_P406009005</vt:lpstr>
      <vt:lpstr>_P406009006</vt:lpstr>
      <vt:lpstr>_P406009007</vt:lpstr>
      <vt:lpstr>_P406009008</vt:lpstr>
      <vt:lpstr>_P406010002</vt:lpstr>
      <vt:lpstr>_P406010003</vt:lpstr>
      <vt:lpstr>_P406010004</vt:lpstr>
      <vt:lpstr>_P406010005</vt:lpstr>
      <vt:lpstr>_P406010006</vt:lpstr>
      <vt:lpstr>_P406010007</vt:lpstr>
      <vt:lpstr>_P406010008</vt:lpstr>
      <vt:lpstr>_P406011002</vt:lpstr>
      <vt:lpstr>_P406011003</vt:lpstr>
      <vt:lpstr>_P406011004</vt:lpstr>
      <vt:lpstr>_P406011005</vt:lpstr>
      <vt:lpstr>_P406011006</vt:lpstr>
      <vt:lpstr>_P406011007</vt:lpstr>
      <vt:lpstr>_P406011008</vt:lpstr>
      <vt:lpstr>_P406012002</vt:lpstr>
      <vt:lpstr>_P406012003</vt:lpstr>
      <vt:lpstr>_P406012004</vt:lpstr>
      <vt:lpstr>_P406012005</vt:lpstr>
      <vt:lpstr>_P406012006</vt:lpstr>
      <vt:lpstr>_P406012007</vt:lpstr>
      <vt:lpstr>_P406012008</vt:lpstr>
      <vt:lpstr>_P406019902</vt:lpstr>
      <vt:lpstr>_P406019903</vt:lpstr>
      <vt:lpstr>_P406019904</vt:lpstr>
      <vt:lpstr>_P406019905</vt:lpstr>
      <vt:lpstr>_P406019906</vt:lpstr>
      <vt:lpstr>_P406019907</vt:lpstr>
      <vt:lpstr>_P406019908</vt:lpstr>
      <vt:lpstr>_P407001002</vt:lpstr>
      <vt:lpstr>_P407002002</vt:lpstr>
      <vt:lpstr>_P407003002</vt:lpstr>
      <vt:lpstr>_P407004002</vt:lpstr>
      <vt:lpstr>_P407005002</vt:lpstr>
      <vt:lpstr>_P407006002</vt:lpstr>
      <vt:lpstr>_P407007002</vt:lpstr>
      <vt:lpstr>_P407008002</vt:lpstr>
      <vt:lpstr>_P407009002</vt:lpstr>
      <vt:lpstr>_P407010002</vt:lpstr>
      <vt:lpstr>_P407011002</vt:lpstr>
      <vt:lpstr>_P407012002</vt:lpstr>
      <vt:lpstr>_P407019902</vt:lpstr>
      <vt:lpstr>_P408001001</vt:lpstr>
      <vt:lpstr>_P408002001</vt:lpstr>
      <vt:lpstr>_P408003001</vt:lpstr>
      <vt:lpstr>_P408004001</vt:lpstr>
      <vt:lpstr>_P408005001</vt:lpstr>
      <vt:lpstr>_P408006001</vt:lpstr>
      <vt:lpstr>_P408007001</vt:lpstr>
      <vt:lpstr>_P408009901</vt:lpstr>
      <vt:lpstr>_P408011002</vt:lpstr>
      <vt:lpstr>_P408011003</vt:lpstr>
      <vt:lpstr>_P408012002</vt:lpstr>
      <vt:lpstr>_P408012003</vt:lpstr>
      <vt:lpstr>_P408013002</vt:lpstr>
      <vt:lpstr>_P408013003</vt:lpstr>
      <vt:lpstr>_P408014002</vt:lpstr>
      <vt:lpstr>_P408014003</vt:lpstr>
      <vt:lpstr>_P408015001</vt:lpstr>
      <vt:lpstr>_P408016001</vt:lpstr>
      <vt:lpstr>_P408017001</vt:lpstr>
      <vt:lpstr>_P408018001</vt:lpstr>
      <vt:lpstr>_P408019001</vt:lpstr>
      <vt:lpstr>_P408019901</vt:lpstr>
      <vt:lpstr>_P409001001</vt:lpstr>
      <vt:lpstr>_P409002001</vt:lpstr>
      <vt:lpstr>_P409003001</vt:lpstr>
      <vt:lpstr>_P409004001</vt:lpstr>
      <vt:lpstr>_P409005001</vt:lpstr>
      <vt:lpstr>_P409006001</vt:lpstr>
      <vt:lpstr>_P409007001</vt:lpstr>
      <vt:lpstr>_P409008001</vt:lpstr>
      <vt:lpstr>_P409009001</vt:lpstr>
      <vt:lpstr>_P409010001</vt:lpstr>
      <vt:lpstr>_P409011001</vt:lpstr>
      <vt:lpstr>_P409012001</vt:lpstr>
      <vt:lpstr>_P409013001</vt:lpstr>
      <vt:lpstr>_P409014001</vt:lpstr>
      <vt:lpstr>_P409014201</vt:lpstr>
      <vt:lpstr>_P409014801</vt:lpstr>
      <vt:lpstr>_P409014901</vt:lpstr>
      <vt:lpstr>_P409015001</vt:lpstr>
      <vt:lpstr>_P409016001</vt:lpstr>
      <vt:lpstr>_P409501001</vt:lpstr>
      <vt:lpstr>_P500501001</vt:lpstr>
      <vt:lpstr>_P500501002</vt:lpstr>
      <vt:lpstr>_P500501003</vt:lpstr>
      <vt:lpstr>_P500501004</vt:lpstr>
      <vt:lpstr>_P500501006</vt:lpstr>
      <vt:lpstr>_P500501007</vt:lpstr>
      <vt:lpstr>_P500501008</vt:lpstr>
      <vt:lpstr>_P500501009</vt:lpstr>
      <vt:lpstr>_P500501010</vt:lpstr>
      <vt:lpstr>_P500501011</vt:lpstr>
      <vt:lpstr>_P500501012</vt:lpstr>
      <vt:lpstr>_P500502001</vt:lpstr>
      <vt:lpstr>_P500502002</vt:lpstr>
      <vt:lpstr>_P500502003</vt:lpstr>
      <vt:lpstr>_P500502004</vt:lpstr>
      <vt:lpstr>_P500502006</vt:lpstr>
      <vt:lpstr>_P500502007</vt:lpstr>
      <vt:lpstr>_P500502008</vt:lpstr>
      <vt:lpstr>_P500502009</vt:lpstr>
      <vt:lpstr>_P500502010</vt:lpstr>
      <vt:lpstr>_P500502011</vt:lpstr>
      <vt:lpstr>_P500502012</vt:lpstr>
      <vt:lpstr>_P500503001</vt:lpstr>
      <vt:lpstr>_P500503002</vt:lpstr>
      <vt:lpstr>_P500503003</vt:lpstr>
      <vt:lpstr>_P500503004</vt:lpstr>
      <vt:lpstr>_P500503006</vt:lpstr>
      <vt:lpstr>_P500503007</vt:lpstr>
      <vt:lpstr>_P500503008</vt:lpstr>
      <vt:lpstr>_P500503009</vt:lpstr>
      <vt:lpstr>_P500503010</vt:lpstr>
      <vt:lpstr>_P500503011</vt:lpstr>
      <vt:lpstr>_P500503012</vt:lpstr>
      <vt:lpstr>_P500504001</vt:lpstr>
      <vt:lpstr>_P500504002</vt:lpstr>
      <vt:lpstr>_P500504003</vt:lpstr>
      <vt:lpstr>_P500504004</vt:lpstr>
      <vt:lpstr>_P500504006</vt:lpstr>
      <vt:lpstr>_P500504007</vt:lpstr>
      <vt:lpstr>_P500504008</vt:lpstr>
      <vt:lpstr>_P500504009</vt:lpstr>
      <vt:lpstr>_P500504010</vt:lpstr>
      <vt:lpstr>_P500504011</vt:lpstr>
      <vt:lpstr>_P500504012</vt:lpstr>
      <vt:lpstr>_P500505001</vt:lpstr>
      <vt:lpstr>_P500505002</vt:lpstr>
      <vt:lpstr>_P500505003</vt:lpstr>
      <vt:lpstr>_P500505004</vt:lpstr>
      <vt:lpstr>_P500505006</vt:lpstr>
      <vt:lpstr>_P500505007</vt:lpstr>
      <vt:lpstr>_P500505008</vt:lpstr>
      <vt:lpstr>_P500505009</vt:lpstr>
      <vt:lpstr>_P500505010</vt:lpstr>
      <vt:lpstr>_P500505011</vt:lpstr>
      <vt:lpstr>_P500505012</vt:lpstr>
      <vt:lpstr>_P500506001</vt:lpstr>
      <vt:lpstr>_P500506002</vt:lpstr>
      <vt:lpstr>_P500506003</vt:lpstr>
      <vt:lpstr>_P500506004</vt:lpstr>
      <vt:lpstr>_P500506006</vt:lpstr>
      <vt:lpstr>_P500506007</vt:lpstr>
      <vt:lpstr>_P500506008</vt:lpstr>
      <vt:lpstr>_P500506009</vt:lpstr>
      <vt:lpstr>_P500506010</vt:lpstr>
      <vt:lpstr>_P500506011</vt:lpstr>
      <vt:lpstr>_P500506012</vt:lpstr>
      <vt:lpstr>_P500507001</vt:lpstr>
      <vt:lpstr>_P500507002</vt:lpstr>
      <vt:lpstr>_P500507003</vt:lpstr>
      <vt:lpstr>_P500507004</vt:lpstr>
      <vt:lpstr>_P500507006</vt:lpstr>
      <vt:lpstr>_P500507007</vt:lpstr>
      <vt:lpstr>_P500507008</vt:lpstr>
      <vt:lpstr>_P500507009</vt:lpstr>
      <vt:lpstr>_P500507010</vt:lpstr>
      <vt:lpstr>_P500507011</vt:lpstr>
      <vt:lpstr>_P500507012</vt:lpstr>
      <vt:lpstr>_P500508001</vt:lpstr>
      <vt:lpstr>_P500508002</vt:lpstr>
      <vt:lpstr>_P500508003</vt:lpstr>
      <vt:lpstr>_P500508004</vt:lpstr>
      <vt:lpstr>_P500508006</vt:lpstr>
      <vt:lpstr>_P500508007</vt:lpstr>
      <vt:lpstr>_P500508008</vt:lpstr>
      <vt:lpstr>_P500508009</vt:lpstr>
      <vt:lpstr>_P500508010</vt:lpstr>
      <vt:lpstr>_P500508011</vt:lpstr>
      <vt:lpstr>_P500508012</vt:lpstr>
      <vt:lpstr>_P500509001</vt:lpstr>
      <vt:lpstr>_P500509002</vt:lpstr>
      <vt:lpstr>_P500509003</vt:lpstr>
      <vt:lpstr>_P500509004</vt:lpstr>
      <vt:lpstr>_P500509006</vt:lpstr>
      <vt:lpstr>_P500509007</vt:lpstr>
      <vt:lpstr>_P500509008</vt:lpstr>
      <vt:lpstr>_P500509009</vt:lpstr>
      <vt:lpstr>_P500509010</vt:lpstr>
      <vt:lpstr>_P500509011</vt:lpstr>
      <vt:lpstr>_P500509012</vt:lpstr>
      <vt:lpstr>_P500511001</vt:lpstr>
      <vt:lpstr>_P500511002</vt:lpstr>
      <vt:lpstr>_P500511003</vt:lpstr>
      <vt:lpstr>_P500511004</vt:lpstr>
      <vt:lpstr>_P500511006</vt:lpstr>
      <vt:lpstr>_P500511007</vt:lpstr>
      <vt:lpstr>_P500511008</vt:lpstr>
      <vt:lpstr>_P500511009</vt:lpstr>
      <vt:lpstr>_P500511010</vt:lpstr>
      <vt:lpstr>_P500511011</vt:lpstr>
      <vt:lpstr>_P500511012</vt:lpstr>
      <vt:lpstr>_P500519901</vt:lpstr>
      <vt:lpstr>_P500519902</vt:lpstr>
      <vt:lpstr>_P500519903</vt:lpstr>
      <vt:lpstr>_P500519904</vt:lpstr>
      <vt:lpstr>_P500519906</vt:lpstr>
      <vt:lpstr>_P500519907</vt:lpstr>
      <vt:lpstr>_P500519908</vt:lpstr>
      <vt:lpstr>_P500519909</vt:lpstr>
      <vt:lpstr>_P500519910</vt:lpstr>
      <vt:lpstr>_P500519911</vt:lpstr>
      <vt:lpstr>_P500519912</vt:lpstr>
      <vt:lpstr>_P500521001</vt:lpstr>
      <vt:lpstr>_P500521002</vt:lpstr>
      <vt:lpstr>_P500521003</vt:lpstr>
      <vt:lpstr>_P500521004</vt:lpstr>
      <vt:lpstr>_P500521006</vt:lpstr>
      <vt:lpstr>_P500521007</vt:lpstr>
      <vt:lpstr>_P500521008</vt:lpstr>
      <vt:lpstr>_P500521009</vt:lpstr>
      <vt:lpstr>_P500521010</vt:lpstr>
      <vt:lpstr>_P500521011</vt:lpstr>
      <vt:lpstr>_P500521012</vt:lpstr>
      <vt:lpstr>_P500522001</vt:lpstr>
      <vt:lpstr>_P500522002</vt:lpstr>
      <vt:lpstr>_P500522003</vt:lpstr>
      <vt:lpstr>_P500522004</vt:lpstr>
      <vt:lpstr>_P500522006</vt:lpstr>
      <vt:lpstr>_P500522007</vt:lpstr>
      <vt:lpstr>_P500522008</vt:lpstr>
      <vt:lpstr>_P500522009</vt:lpstr>
      <vt:lpstr>_P500522010</vt:lpstr>
      <vt:lpstr>_P500522011</vt:lpstr>
      <vt:lpstr>_P500522012</vt:lpstr>
      <vt:lpstr>_P500523001</vt:lpstr>
      <vt:lpstr>_P500523002</vt:lpstr>
      <vt:lpstr>_P500523003</vt:lpstr>
      <vt:lpstr>_P500523004</vt:lpstr>
      <vt:lpstr>_P500523006</vt:lpstr>
      <vt:lpstr>_P500523007</vt:lpstr>
      <vt:lpstr>_P500523008</vt:lpstr>
      <vt:lpstr>_P500523009</vt:lpstr>
      <vt:lpstr>_P500523010</vt:lpstr>
      <vt:lpstr>_P500523011</vt:lpstr>
      <vt:lpstr>_P500523012</vt:lpstr>
      <vt:lpstr>_P500524001</vt:lpstr>
      <vt:lpstr>_P500524002</vt:lpstr>
      <vt:lpstr>_P500524003</vt:lpstr>
      <vt:lpstr>_P500524004</vt:lpstr>
      <vt:lpstr>_P500524006</vt:lpstr>
      <vt:lpstr>_P500524007</vt:lpstr>
      <vt:lpstr>_P500524008</vt:lpstr>
      <vt:lpstr>_P500524009</vt:lpstr>
      <vt:lpstr>_P500524010</vt:lpstr>
      <vt:lpstr>_P500524011</vt:lpstr>
      <vt:lpstr>_P500524012</vt:lpstr>
      <vt:lpstr>_P500525001</vt:lpstr>
      <vt:lpstr>_P500525002</vt:lpstr>
      <vt:lpstr>_P500525003</vt:lpstr>
      <vt:lpstr>_P500525004</vt:lpstr>
      <vt:lpstr>_P500525006</vt:lpstr>
      <vt:lpstr>_P500525007</vt:lpstr>
      <vt:lpstr>_P500525008</vt:lpstr>
      <vt:lpstr>_P500525009</vt:lpstr>
      <vt:lpstr>_P500525010</vt:lpstr>
      <vt:lpstr>_P500525011</vt:lpstr>
      <vt:lpstr>_P500525012</vt:lpstr>
      <vt:lpstr>_P500526001</vt:lpstr>
      <vt:lpstr>_P500526002</vt:lpstr>
      <vt:lpstr>_P500526003</vt:lpstr>
      <vt:lpstr>_P500526004</vt:lpstr>
      <vt:lpstr>_P500526006</vt:lpstr>
      <vt:lpstr>_P500526007</vt:lpstr>
      <vt:lpstr>_P500526008</vt:lpstr>
      <vt:lpstr>_P500526009</vt:lpstr>
      <vt:lpstr>_P500526010</vt:lpstr>
      <vt:lpstr>_P500526011</vt:lpstr>
      <vt:lpstr>_P500526012</vt:lpstr>
      <vt:lpstr>_P500527001</vt:lpstr>
      <vt:lpstr>_P500527002</vt:lpstr>
      <vt:lpstr>_P500527003</vt:lpstr>
      <vt:lpstr>_P500527004</vt:lpstr>
      <vt:lpstr>_P500527006</vt:lpstr>
      <vt:lpstr>_P500527007</vt:lpstr>
      <vt:lpstr>_P500527008</vt:lpstr>
      <vt:lpstr>_P500527009</vt:lpstr>
      <vt:lpstr>_P500527010</vt:lpstr>
      <vt:lpstr>_P500527011</vt:lpstr>
      <vt:lpstr>_P500527012</vt:lpstr>
      <vt:lpstr>_P500528001</vt:lpstr>
      <vt:lpstr>_P500528002</vt:lpstr>
      <vt:lpstr>_P500528003</vt:lpstr>
      <vt:lpstr>_P500528004</vt:lpstr>
      <vt:lpstr>_P500528006</vt:lpstr>
      <vt:lpstr>_P500528007</vt:lpstr>
      <vt:lpstr>_P500528008</vt:lpstr>
      <vt:lpstr>_P500528009</vt:lpstr>
      <vt:lpstr>_P500528010</vt:lpstr>
      <vt:lpstr>_P500528011</vt:lpstr>
      <vt:lpstr>_P500528012</vt:lpstr>
      <vt:lpstr>_P500529001</vt:lpstr>
      <vt:lpstr>_P500529002</vt:lpstr>
      <vt:lpstr>_P500529003</vt:lpstr>
      <vt:lpstr>_P500529004</vt:lpstr>
      <vt:lpstr>_P500529006</vt:lpstr>
      <vt:lpstr>_P500529007</vt:lpstr>
      <vt:lpstr>_P500529008</vt:lpstr>
      <vt:lpstr>_P500529009</vt:lpstr>
      <vt:lpstr>_P500529010</vt:lpstr>
      <vt:lpstr>_P500529011</vt:lpstr>
      <vt:lpstr>_P500529012</vt:lpstr>
      <vt:lpstr>_P500530001</vt:lpstr>
      <vt:lpstr>_P500530002</vt:lpstr>
      <vt:lpstr>_P500530003</vt:lpstr>
      <vt:lpstr>_P500530004</vt:lpstr>
      <vt:lpstr>_P500530006</vt:lpstr>
      <vt:lpstr>_P500530007</vt:lpstr>
      <vt:lpstr>_P500530008</vt:lpstr>
      <vt:lpstr>_P500530009</vt:lpstr>
      <vt:lpstr>_P500530010</vt:lpstr>
      <vt:lpstr>_P500530011</vt:lpstr>
      <vt:lpstr>_P500530012</vt:lpstr>
      <vt:lpstr>_P500539901</vt:lpstr>
      <vt:lpstr>_P500539902</vt:lpstr>
      <vt:lpstr>_P500539903</vt:lpstr>
      <vt:lpstr>_P500539904</vt:lpstr>
      <vt:lpstr>_P500539906</vt:lpstr>
      <vt:lpstr>_P500539907</vt:lpstr>
      <vt:lpstr>_P500539908</vt:lpstr>
      <vt:lpstr>_P500539909</vt:lpstr>
      <vt:lpstr>_P500539910</vt:lpstr>
      <vt:lpstr>_P500539911</vt:lpstr>
      <vt:lpstr>_P500539912</vt:lpstr>
      <vt:lpstr>_P501001002</vt:lpstr>
      <vt:lpstr>_P501001003</vt:lpstr>
      <vt:lpstr>_P501001004</vt:lpstr>
      <vt:lpstr>_P501001005</vt:lpstr>
      <vt:lpstr>_P501001006</vt:lpstr>
      <vt:lpstr>_P501001007</vt:lpstr>
      <vt:lpstr>_P501002002</vt:lpstr>
      <vt:lpstr>_P501002003</vt:lpstr>
      <vt:lpstr>_P501002004</vt:lpstr>
      <vt:lpstr>_P501002005</vt:lpstr>
      <vt:lpstr>_P501002006</vt:lpstr>
      <vt:lpstr>_P501002007</vt:lpstr>
      <vt:lpstr>_P501003002</vt:lpstr>
      <vt:lpstr>_P501003003</vt:lpstr>
      <vt:lpstr>_P501003004</vt:lpstr>
      <vt:lpstr>_P501003005</vt:lpstr>
      <vt:lpstr>_P501003006</vt:lpstr>
      <vt:lpstr>_P501003007</vt:lpstr>
      <vt:lpstr>_P501004002</vt:lpstr>
      <vt:lpstr>_P501004003</vt:lpstr>
      <vt:lpstr>_P501004004</vt:lpstr>
      <vt:lpstr>_P501004005</vt:lpstr>
      <vt:lpstr>_P501004006</vt:lpstr>
      <vt:lpstr>_P501004007</vt:lpstr>
      <vt:lpstr>_P501005002</vt:lpstr>
      <vt:lpstr>_P501005003</vt:lpstr>
      <vt:lpstr>_P501005004</vt:lpstr>
      <vt:lpstr>_P501005005</vt:lpstr>
      <vt:lpstr>_P501005006</vt:lpstr>
      <vt:lpstr>_P501005007</vt:lpstr>
      <vt:lpstr>_P501006002</vt:lpstr>
      <vt:lpstr>_P501006003</vt:lpstr>
      <vt:lpstr>_P501006004</vt:lpstr>
      <vt:lpstr>_P501006005</vt:lpstr>
      <vt:lpstr>_P501006006</vt:lpstr>
      <vt:lpstr>_P501006007</vt:lpstr>
      <vt:lpstr>_P501007001</vt:lpstr>
      <vt:lpstr>_P501007002</vt:lpstr>
      <vt:lpstr>_P501007003</vt:lpstr>
      <vt:lpstr>_P501007004</vt:lpstr>
      <vt:lpstr>_P501007005</vt:lpstr>
      <vt:lpstr>_P501007006</vt:lpstr>
      <vt:lpstr>_P501007007</vt:lpstr>
      <vt:lpstr>_P501008001</vt:lpstr>
      <vt:lpstr>_P501008002</vt:lpstr>
      <vt:lpstr>_P501008003</vt:lpstr>
      <vt:lpstr>_P501008004</vt:lpstr>
      <vt:lpstr>_P501008005</vt:lpstr>
      <vt:lpstr>_P501008006</vt:lpstr>
      <vt:lpstr>_P501008007</vt:lpstr>
      <vt:lpstr>_P501009001</vt:lpstr>
      <vt:lpstr>_P501009002</vt:lpstr>
      <vt:lpstr>_P501009003</vt:lpstr>
      <vt:lpstr>_P501009004</vt:lpstr>
      <vt:lpstr>_P501009005</vt:lpstr>
      <vt:lpstr>_P501009006</vt:lpstr>
      <vt:lpstr>_P501009007</vt:lpstr>
      <vt:lpstr>_P501010001</vt:lpstr>
      <vt:lpstr>_P501010002</vt:lpstr>
      <vt:lpstr>_P501010003</vt:lpstr>
      <vt:lpstr>_P501010004</vt:lpstr>
      <vt:lpstr>_P501010005</vt:lpstr>
      <vt:lpstr>_P501010006</vt:lpstr>
      <vt:lpstr>_P501010007</vt:lpstr>
      <vt:lpstr>_P501011001</vt:lpstr>
      <vt:lpstr>_P501011002</vt:lpstr>
      <vt:lpstr>_P501011003</vt:lpstr>
      <vt:lpstr>_P501011004</vt:lpstr>
      <vt:lpstr>_P501011005</vt:lpstr>
      <vt:lpstr>_P501011006</vt:lpstr>
      <vt:lpstr>_P501011007</vt:lpstr>
      <vt:lpstr>_P501012001</vt:lpstr>
      <vt:lpstr>_P501012002</vt:lpstr>
      <vt:lpstr>_P501012003</vt:lpstr>
      <vt:lpstr>_P501012004</vt:lpstr>
      <vt:lpstr>_P501012005</vt:lpstr>
      <vt:lpstr>_P501012006</vt:lpstr>
      <vt:lpstr>_P501012007</vt:lpstr>
      <vt:lpstr>_P501013001</vt:lpstr>
      <vt:lpstr>_P501013002</vt:lpstr>
      <vt:lpstr>_P501013003</vt:lpstr>
      <vt:lpstr>_P501013004</vt:lpstr>
      <vt:lpstr>_P501013005</vt:lpstr>
      <vt:lpstr>_P501013006</vt:lpstr>
      <vt:lpstr>_P501013007</vt:lpstr>
      <vt:lpstr>_P501014001</vt:lpstr>
      <vt:lpstr>_P501014002</vt:lpstr>
      <vt:lpstr>_P501014003</vt:lpstr>
      <vt:lpstr>_P501014004</vt:lpstr>
      <vt:lpstr>_P501014005</vt:lpstr>
      <vt:lpstr>_P501014006</vt:lpstr>
      <vt:lpstr>_P501014007</vt:lpstr>
      <vt:lpstr>_P501015001</vt:lpstr>
      <vt:lpstr>_P501015002</vt:lpstr>
      <vt:lpstr>_P501015003</vt:lpstr>
      <vt:lpstr>_P501015004</vt:lpstr>
      <vt:lpstr>_P501015005</vt:lpstr>
      <vt:lpstr>_P501015006</vt:lpstr>
      <vt:lpstr>_P501015007</vt:lpstr>
      <vt:lpstr>_P501016001</vt:lpstr>
      <vt:lpstr>_P501016002</vt:lpstr>
      <vt:lpstr>_P501016003</vt:lpstr>
      <vt:lpstr>_P501016004</vt:lpstr>
      <vt:lpstr>_P501016005</vt:lpstr>
      <vt:lpstr>_P501016006</vt:lpstr>
      <vt:lpstr>_P501016007</vt:lpstr>
      <vt:lpstr>_P501017001</vt:lpstr>
      <vt:lpstr>_P501017002</vt:lpstr>
      <vt:lpstr>_P501017003</vt:lpstr>
      <vt:lpstr>_P501017004</vt:lpstr>
      <vt:lpstr>_P501017005</vt:lpstr>
      <vt:lpstr>_P501017006</vt:lpstr>
      <vt:lpstr>_P501017007</vt:lpstr>
      <vt:lpstr>_P501018001</vt:lpstr>
      <vt:lpstr>_P501018002</vt:lpstr>
      <vt:lpstr>_P501018003</vt:lpstr>
      <vt:lpstr>_P501018004</vt:lpstr>
      <vt:lpstr>_P501018005</vt:lpstr>
      <vt:lpstr>_P501018006</vt:lpstr>
      <vt:lpstr>_P501018007</vt:lpstr>
      <vt:lpstr>_P501019001</vt:lpstr>
      <vt:lpstr>_P501019002</vt:lpstr>
      <vt:lpstr>_P501019003</vt:lpstr>
      <vt:lpstr>_P501019004</vt:lpstr>
      <vt:lpstr>_P501019005</vt:lpstr>
      <vt:lpstr>_P501019006</vt:lpstr>
      <vt:lpstr>_P501019007</vt:lpstr>
      <vt:lpstr>_P501020001</vt:lpstr>
      <vt:lpstr>_P501020002</vt:lpstr>
      <vt:lpstr>_P501020003</vt:lpstr>
      <vt:lpstr>_P501020004</vt:lpstr>
      <vt:lpstr>_P501020005</vt:lpstr>
      <vt:lpstr>_P501020006</vt:lpstr>
      <vt:lpstr>_P501020007</vt:lpstr>
      <vt:lpstr>_P501021001</vt:lpstr>
      <vt:lpstr>_P501021002</vt:lpstr>
      <vt:lpstr>_P501021003</vt:lpstr>
      <vt:lpstr>_P501021004</vt:lpstr>
      <vt:lpstr>_P501021005</vt:lpstr>
      <vt:lpstr>_P501021006</vt:lpstr>
      <vt:lpstr>_P501021007</vt:lpstr>
      <vt:lpstr>_P501022001</vt:lpstr>
      <vt:lpstr>_P501022002</vt:lpstr>
      <vt:lpstr>_P501022003</vt:lpstr>
      <vt:lpstr>_P501022004</vt:lpstr>
      <vt:lpstr>_P501022005</vt:lpstr>
      <vt:lpstr>_P501022006</vt:lpstr>
      <vt:lpstr>_P501022007</vt:lpstr>
      <vt:lpstr>_P501023001</vt:lpstr>
      <vt:lpstr>_P501023002</vt:lpstr>
      <vt:lpstr>_P501023003</vt:lpstr>
      <vt:lpstr>_P501023004</vt:lpstr>
      <vt:lpstr>_P501023005</vt:lpstr>
      <vt:lpstr>_P501023006</vt:lpstr>
      <vt:lpstr>_P501023007</vt:lpstr>
      <vt:lpstr>_P501024001</vt:lpstr>
      <vt:lpstr>_P501024002</vt:lpstr>
      <vt:lpstr>_P501024003</vt:lpstr>
      <vt:lpstr>_P501024004</vt:lpstr>
      <vt:lpstr>_P501024005</vt:lpstr>
      <vt:lpstr>_P501024006</vt:lpstr>
      <vt:lpstr>_P501024007</vt:lpstr>
      <vt:lpstr>_P501025001</vt:lpstr>
      <vt:lpstr>_P501025002</vt:lpstr>
      <vt:lpstr>_P501025003</vt:lpstr>
      <vt:lpstr>_P501025004</vt:lpstr>
      <vt:lpstr>_P501025005</vt:lpstr>
      <vt:lpstr>_P501025006</vt:lpstr>
      <vt:lpstr>_P501025007</vt:lpstr>
      <vt:lpstr>_P501026001</vt:lpstr>
      <vt:lpstr>_P501026002</vt:lpstr>
      <vt:lpstr>_P501026003</vt:lpstr>
      <vt:lpstr>_P501026004</vt:lpstr>
      <vt:lpstr>_P501026005</vt:lpstr>
      <vt:lpstr>_P501026006</vt:lpstr>
      <vt:lpstr>_P501026007</vt:lpstr>
      <vt:lpstr>_P501027001</vt:lpstr>
      <vt:lpstr>_P501027002</vt:lpstr>
      <vt:lpstr>_P501027003</vt:lpstr>
      <vt:lpstr>_P501027004</vt:lpstr>
      <vt:lpstr>_P501027005</vt:lpstr>
      <vt:lpstr>_P501027006</vt:lpstr>
      <vt:lpstr>_P501027007</vt:lpstr>
      <vt:lpstr>_P501028001</vt:lpstr>
      <vt:lpstr>_P501028002</vt:lpstr>
      <vt:lpstr>_P501028003</vt:lpstr>
      <vt:lpstr>_P501028004</vt:lpstr>
      <vt:lpstr>_P501028005</vt:lpstr>
      <vt:lpstr>_P501028006</vt:lpstr>
      <vt:lpstr>_P501028007</vt:lpstr>
      <vt:lpstr>_P501029001</vt:lpstr>
      <vt:lpstr>_P501029002</vt:lpstr>
      <vt:lpstr>_P501029003</vt:lpstr>
      <vt:lpstr>_P501029004</vt:lpstr>
      <vt:lpstr>_P501029005</vt:lpstr>
      <vt:lpstr>_P501029006</vt:lpstr>
      <vt:lpstr>_P501029007</vt:lpstr>
      <vt:lpstr>_P501030001</vt:lpstr>
      <vt:lpstr>_P501030002</vt:lpstr>
      <vt:lpstr>_P501030003</vt:lpstr>
      <vt:lpstr>_P501030004</vt:lpstr>
      <vt:lpstr>_P501030005</vt:lpstr>
      <vt:lpstr>_P501030006</vt:lpstr>
      <vt:lpstr>_P501030007</vt:lpstr>
      <vt:lpstr>_P501031001</vt:lpstr>
      <vt:lpstr>_P501031002</vt:lpstr>
      <vt:lpstr>_P501031003</vt:lpstr>
      <vt:lpstr>_P501031004</vt:lpstr>
      <vt:lpstr>_P501031005</vt:lpstr>
      <vt:lpstr>_P501031006</vt:lpstr>
      <vt:lpstr>_P501031007</vt:lpstr>
      <vt:lpstr>_P501032001</vt:lpstr>
      <vt:lpstr>_P501032002</vt:lpstr>
      <vt:lpstr>_P501032003</vt:lpstr>
      <vt:lpstr>_P501032004</vt:lpstr>
      <vt:lpstr>_P501032005</vt:lpstr>
      <vt:lpstr>_P501032006</vt:lpstr>
      <vt:lpstr>_P501032007</vt:lpstr>
      <vt:lpstr>Annexe_100</vt:lpstr>
      <vt:lpstr>Annexe_1000</vt:lpstr>
      <vt:lpstr>'1100'!Annexe_1100</vt:lpstr>
      <vt:lpstr>Annexe_1100_1</vt:lpstr>
      <vt:lpstr>Annexe_1100_2</vt:lpstr>
      <vt:lpstr>'1100.4'!Annexe_1100_3</vt:lpstr>
      <vt:lpstr>Annexe_1190</vt:lpstr>
      <vt:lpstr>Annexe_1200</vt:lpstr>
      <vt:lpstr>Annexe_1210</vt:lpstr>
      <vt:lpstr>Annexe_1210_1</vt:lpstr>
      <vt:lpstr>Annexe_1210_2</vt:lpstr>
      <vt:lpstr>Annexe_1240</vt:lpstr>
      <vt:lpstr>Annexe_1240_1</vt:lpstr>
      <vt:lpstr>Annexe_1250</vt:lpstr>
      <vt:lpstr>Annexe_1250_1</vt:lpstr>
      <vt:lpstr>Annexe_1260</vt:lpstr>
      <vt:lpstr>Annexe_1270</vt:lpstr>
      <vt:lpstr>Annexe_1280</vt:lpstr>
      <vt:lpstr>Annexe_1280_1</vt:lpstr>
      <vt:lpstr>Annexe_1290</vt:lpstr>
      <vt:lpstr>Annexe_1296</vt:lpstr>
      <vt:lpstr>Annexe_1297</vt:lpstr>
      <vt:lpstr>Annexe_1297_1</vt:lpstr>
      <vt:lpstr>Annexe_1298</vt:lpstr>
      <vt:lpstr>Annexe_1400</vt:lpstr>
      <vt:lpstr>Annexe_1410</vt:lpstr>
      <vt:lpstr>Annexe_1500</vt:lpstr>
      <vt:lpstr>Annexe_1610</vt:lpstr>
      <vt:lpstr>Annexe_1610_1</vt:lpstr>
      <vt:lpstr>Annexe_1610_2</vt:lpstr>
      <vt:lpstr>Annexe_1610_3</vt:lpstr>
      <vt:lpstr>Annexe_1625</vt:lpstr>
      <vt:lpstr>Annexe_1630</vt:lpstr>
      <vt:lpstr>Annexe_1635</vt:lpstr>
      <vt:lpstr>Annexe_1640</vt:lpstr>
      <vt:lpstr>'1180'!Annexe_1665</vt:lpstr>
      <vt:lpstr>Annexe_1665</vt:lpstr>
      <vt:lpstr>Annexe_2000</vt:lpstr>
      <vt:lpstr>Annexe_2000_1</vt:lpstr>
      <vt:lpstr>Annexe_2000_2</vt:lpstr>
      <vt:lpstr>Annexe_2000_3</vt:lpstr>
      <vt:lpstr>Annexe_2100</vt:lpstr>
      <vt:lpstr>Annexe_2110</vt:lpstr>
      <vt:lpstr>Annexe_2345</vt:lpstr>
      <vt:lpstr>Annexe_2400</vt:lpstr>
      <vt:lpstr>Annexe_2680</vt:lpstr>
      <vt:lpstr>Annexe_2680_1</vt:lpstr>
      <vt:lpstr>Annexe_2680_2</vt:lpstr>
      <vt:lpstr>Annexe_300</vt:lpstr>
      <vt:lpstr>Annexe_3510</vt:lpstr>
      <vt:lpstr>Annexe_3765</vt:lpstr>
      <vt:lpstr>Annexe_400</vt:lpstr>
      <vt:lpstr>Annexe_4010</vt:lpstr>
      <vt:lpstr>Annexe_4045</vt:lpstr>
      <vt:lpstr>Annexe_4050</vt:lpstr>
      <vt:lpstr>Annexe_4060</vt:lpstr>
      <vt:lpstr>Annexe_4070</vt:lpstr>
      <vt:lpstr>Annexe_4080</vt:lpstr>
      <vt:lpstr>Annexe_4090</vt:lpstr>
      <vt:lpstr>Annexe_500</vt:lpstr>
      <vt:lpstr>Annexe_5010</vt:lpstr>
      <vt:lpstr>'4095'!Annexe_600</vt:lpstr>
      <vt:lpstr>Format</vt:lpstr>
      <vt:lpstr>Langue</vt:lpstr>
      <vt:lpstr>TM_100</vt:lpstr>
      <vt:lpstr>TM_1000</vt:lpstr>
      <vt:lpstr>TM_1100</vt:lpstr>
      <vt:lpstr>TM_1100.1</vt:lpstr>
      <vt:lpstr>TM_1100.2</vt:lpstr>
      <vt:lpstr>TM_1180</vt:lpstr>
      <vt:lpstr>TM_1190</vt:lpstr>
      <vt:lpstr>TM_1200</vt:lpstr>
      <vt:lpstr>TM_1210</vt:lpstr>
      <vt:lpstr>TM_1210.1</vt:lpstr>
      <vt:lpstr>TM_1210.2</vt:lpstr>
      <vt:lpstr>TM_1240</vt:lpstr>
      <vt:lpstr>TM_1240.1</vt:lpstr>
      <vt:lpstr>TM_1250</vt:lpstr>
      <vt:lpstr>TM_1250.1</vt:lpstr>
      <vt:lpstr>TM_1260</vt:lpstr>
      <vt:lpstr>TM_1270</vt:lpstr>
      <vt:lpstr>TM_1280</vt:lpstr>
      <vt:lpstr>TM_1280.1</vt:lpstr>
      <vt:lpstr>TM_1290</vt:lpstr>
      <vt:lpstr>TM_1296</vt:lpstr>
      <vt:lpstr>TM_1297</vt:lpstr>
      <vt:lpstr>TM_1297.1</vt:lpstr>
      <vt:lpstr>TM_1298</vt:lpstr>
      <vt:lpstr>TM_1400</vt:lpstr>
      <vt:lpstr>TM_1410</vt:lpstr>
      <vt:lpstr>TM_1500</vt:lpstr>
      <vt:lpstr>TM_1610</vt:lpstr>
      <vt:lpstr>TM_1610.1</vt:lpstr>
      <vt:lpstr>TM_1610.2</vt:lpstr>
      <vt:lpstr>TM_1610.3</vt:lpstr>
      <vt:lpstr>TM_1625</vt:lpstr>
      <vt:lpstr>TM_1630</vt:lpstr>
      <vt:lpstr>TM_1635</vt:lpstr>
      <vt:lpstr>TM_1640</vt:lpstr>
      <vt:lpstr>TM_1665</vt:lpstr>
      <vt:lpstr>TM_2000</vt:lpstr>
      <vt:lpstr>TM_2000.1</vt:lpstr>
      <vt:lpstr>TM_2000.2</vt:lpstr>
      <vt:lpstr>TM_2000.3</vt:lpstr>
      <vt:lpstr>TM_2100</vt:lpstr>
      <vt:lpstr>TM_2110</vt:lpstr>
      <vt:lpstr>TM_2345</vt:lpstr>
      <vt:lpstr>TM_2400</vt:lpstr>
      <vt:lpstr>TM_2680</vt:lpstr>
      <vt:lpstr>TM_2680.1</vt:lpstr>
      <vt:lpstr>TM_2680.2</vt:lpstr>
      <vt:lpstr>TM_300</vt:lpstr>
      <vt:lpstr>TM_3510</vt:lpstr>
      <vt:lpstr>TM_3765</vt:lpstr>
      <vt:lpstr>TM_400</vt:lpstr>
      <vt:lpstr>TM_4010</vt:lpstr>
      <vt:lpstr>TM_4045</vt:lpstr>
      <vt:lpstr>TM_4050</vt:lpstr>
      <vt:lpstr>TM_4060</vt:lpstr>
      <vt:lpstr>TM_4070</vt:lpstr>
      <vt:lpstr>TM_4080</vt:lpstr>
      <vt:lpstr>TM_4090</vt:lpstr>
      <vt:lpstr>TM_4095</vt:lpstr>
      <vt:lpstr>TM_500</vt:lpstr>
      <vt:lpstr>'100'!Zone_d_impression</vt:lpstr>
      <vt:lpstr>'1000'!Zone_d_impression</vt:lpstr>
      <vt:lpstr>'1100'!Zone_d_impression</vt:lpstr>
      <vt:lpstr>'1100.1'!Zone_d_impression</vt:lpstr>
      <vt:lpstr>'1100.2'!Zone_d_impression</vt:lpstr>
      <vt:lpstr>'1100.4'!Zone_d_impression</vt:lpstr>
      <vt:lpstr>'1180'!Zone_d_impression</vt:lpstr>
      <vt:lpstr>'1190'!Zone_d_impression</vt:lpstr>
      <vt:lpstr>'1200'!Zone_d_impression</vt:lpstr>
      <vt:lpstr>'1210'!Zone_d_impression</vt:lpstr>
      <vt:lpstr>'1210.1'!Zone_d_impression</vt:lpstr>
      <vt:lpstr>'1210.2'!Zone_d_impression</vt:lpstr>
      <vt:lpstr>'1240'!Zone_d_impression</vt:lpstr>
      <vt:lpstr>'1240.1'!Zone_d_impression</vt:lpstr>
      <vt:lpstr>'1250'!Zone_d_impression</vt:lpstr>
      <vt:lpstr>'1250.1'!Zone_d_impression</vt:lpstr>
      <vt:lpstr>'1260'!Zone_d_impression</vt:lpstr>
      <vt:lpstr>'1270'!Zone_d_impression</vt:lpstr>
      <vt:lpstr>'1280'!Zone_d_impression</vt:lpstr>
      <vt:lpstr>'1280.1'!Zone_d_impression</vt:lpstr>
      <vt:lpstr>'1290'!Zone_d_impression</vt:lpstr>
      <vt:lpstr>'1296'!Zone_d_impression</vt:lpstr>
      <vt:lpstr>'1297'!Zone_d_impression</vt:lpstr>
      <vt:lpstr>'1297.1'!Zone_d_impression</vt:lpstr>
      <vt:lpstr>'1298'!Zone_d_impression</vt:lpstr>
      <vt:lpstr>'1400'!Zone_d_impression</vt:lpstr>
      <vt:lpstr>'1410'!Zone_d_impression</vt:lpstr>
      <vt:lpstr>'1500'!Zone_d_impression</vt:lpstr>
      <vt:lpstr>'1610'!Zone_d_impression</vt:lpstr>
      <vt:lpstr>'1610.1'!Zone_d_impression</vt:lpstr>
      <vt:lpstr>'1610.2'!Zone_d_impression</vt:lpstr>
      <vt:lpstr>'1610.3'!Zone_d_impression</vt:lpstr>
      <vt:lpstr>'1625'!Zone_d_impression</vt:lpstr>
      <vt:lpstr>'1630'!Zone_d_impression</vt:lpstr>
      <vt:lpstr>'1635'!Zone_d_impression</vt:lpstr>
      <vt:lpstr>'1640'!Zone_d_impression</vt:lpstr>
      <vt:lpstr>'1665'!Zone_d_impression</vt:lpstr>
      <vt:lpstr>'2000'!Zone_d_impression</vt:lpstr>
      <vt:lpstr>'2000.1'!Zone_d_impression</vt:lpstr>
      <vt:lpstr>'2000.2'!Zone_d_impression</vt:lpstr>
      <vt:lpstr>'2000.3'!Zone_d_impression</vt:lpstr>
      <vt:lpstr>'2100'!Zone_d_impression</vt:lpstr>
      <vt:lpstr>'2110'!Zone_d_impression</vt:lpstr>
      <vt:lpstr>'2345'!Zone_d_impression</vt:lpstr>
      <vt:lpstr>'2400'!Zone_d_impression</vt:lpstr>
      <vt:lpstr>'2680'!Zone_d_impression</vt:lpstr>
      <vt:lpstr>'2680.1'!Zone_d_impression</vt:lpstr>
      <vt:lpstr>'2680.2'!Zone_d_impression</vt:lpstr>
      <vt:lpstr>'300'!Zone_d_impression</vt:lpstr>
      <vt:lpstr>'3510'!Zone_d_impression</vt:lpstr>
      <vt:lpstr>'3765'!Zone_d_impression</vt:lpstr>
      <vt:lpstr>'400'!Zone_d_impression</vt:lpstr>
      <vt:lpstr>'4010'!Zone_d_impression</vt:lpstr>
      <vt:lpstr>'4045'!Zone_d_impression</vt:lpstr>
      <vt:lpstr>'4050'!Zone_d_impression</vt:lpstr>
      <vt:lpstr>'4060'!Zone_d_impression</vt:lpstr>
      <vt:lpstr>'4070'!Zone_d_impression</vt:lpstr>
      <vt:lpstr>'4080'!Zone_d_impression</vt:lpstr>
      <vt:lpstr>'4090'!Zone_d_impression</vt:lpstr>
      <vt:lpstr>'4095'!Zone_d_impression</vt:lpstr>
      <vt:lpstr>'500'!Zone_d_impression</vt:lpstr>
      <vt:lpstr>Certification!Zone_d_impression</vt:lpstr>
      <vt:lpstr>Identification!Zone_d_impression</vt:lpstr>
      <vt:lpstr>'T des M - T of C'!Zone_d_impression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annuel charte Québec</dc:title>
  <dc:subject>État financiers</dc:subject>
  <dc:creator>Trinh, Johnny</dc:creator>
  <cp:keywords>SFSE, EF</cp:keywords>
  <dc:description/>
  <cp:lastModifiedBy>Administrateur</cp:lastModifiedBy>
  <dcterms:created xsi:type="dcterms:W3CDTF">2019-07-29T19:54:54Z</dcterms:created>
  <dcterms:modified xsi:type="dcterms:W3CDTF">2021-09-30T13:29:29Z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904e13-af40-4143-81c8-9390a3210047_Enabled">
    <vt:lpwstr>True</vt:lpwstr>
  </property>
  <property fmtid="{D5CDD505-2E9C-101B-9397-08002B2CF9AE}" pid="3" name="MSIP_Label_a1904e13-af40-4143-81c8-9390a3210047_SiteId">
    <vt:lpwstr>d6c8d074-3c6c-4534-b230-a8ed21f67ab3</vt:lpwstr>
  </property>
  <property fmtid="{D5CDD505-2E9C-101B-9397-08002B2CF9AE}" pid="4" name="MSIP_Label_a1904e13-af40-4143-81c8-9390a3210047_Owner">
    <vt:lpwstr>Rabah.Belhoul@lautorite.qc.ca</vt:lpwstr>
  </property>
  <property fmtid="{D5CDD505-2E9C-101B-9397-08002B2CF9AE}" pid="5" name="MSIP_Label_a1904e13-af40-4143-81c8-9390a3210047_SetDate">
    <vt:lpwstr>2019-12-05T21:50:24.2965701Z</vt:lpwstr>
  </property>
  <property fmtid="{D5CDD505-2E9C-101B-9397-08002B2CF9AE}" pid="6" name="MSIP_Label_a1904e13-af40-4143-81c8-9390a3210047_Name">
    <vt:lpwstr>AMF - Interne</vt:lpwstr>
  </property>
  <property fmtid="{D5CDD505-2E9C-101B-9397-08002B2CF9AE}" pid="7" name="MSIP_Label_a1904e13-af40-4143-81c8-9390a3210047_Application">
    <vt:lpwstr>Microsoft Azure Information Protection</vt:lpwstr>
  </property>
  <property fmtid="{D5CDD505-2E9C-101B-9397-08002B2CF9AE}" pid="8" name="MSIP_Label_a1904e13-af40-4143-81c8-9390a3210047_ActionId">
    <vt:lpwstr>50fbb498-8796-4aa1-a1d5-7729794f439f</vt:lpwstr>
  </property>
  <property fmtid="{D5CDD505-2E9C-101B-9397-08002B2CF9AE}" pid="9" name="MSIP_Label_a1904e13-af40-4143-81c8-9390a3210047_Extended_MSFT_Method">
    <vt:lpwstr>Automatic</vt:lpwstr>
  </property>
  <property fmtid="{D5CDD505-2E9C-101B-9397-08002B2CF9AE}" pid="10" name="Sensitivity">
    <vt:lpwstr>AMF - Interne</vt:lpwstr>
  </property>
  <property fmtid="{D5CDD505-2E9C-101B-9397-08002B2CF9AE}" pid="11" name="Code du formulaire">
    <vt:lpwstr>EF_SFSE_AQ</vt:lpwstr>
  </property>
  <property fmtid="{D5CDD505-2E9C-101B-9397-08002B2CF9AE}" pid="12" name="Version du formulaire">
    <vt:lpwstr>7.00</vt:lpwstr>
  </property>
</Properties>
</file>