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autoCompressPictures="0" defaultThemeVersion="124226"/>
  <mc:AlternateContent xmlns:mc="http://schemas.openxmlformats.org/markup-compatibility/2006">
    <mc:Choice Requires="x15">
      <x15ac:absPath xmlns:x15ac="http://schemas.microsoft.com/office/spreadsheetml/2010/11/ac" url="P:\Professionnels\Christian Njon\Classification\03 - Mis en prod\RL - version projet\"/>
    </mc:Choice>
  </mc:AlternateContent>
  <xr:revisionPtr revIDLastSave="0" documentId="13_ncr:1_{538CCD9F-C1CA-4EA6-A741-68FDB443A47A}" xr6:coauthVersionLast="47" xr6:coauthVersionMax="47" xr10:uidLastSave="{00000000-0000-0000-0000-000000000000}"/>
  <workbookProtection workbookAlgorithmName="SHA-512" workbookHashValue="XbSTpL7F1quBbI2DTKC2W6Zrb7jCAoOUkG1O6ORDObYNV2WF7WPNZimkb8tEBh3zG2NNMD7+ddDTBedlYj1F4w==" workbookSaltValue="kH+Uw6jiWwFXlmWJJPuvYA==" workbookSpinCount="100000" lockStructure="1"/>
  <bookViews>
    <workbookView xWindow="28680" yWindow="-135" windowWidth="29040" windowHeight="15840" xr2:uid="{00000000-000D-0000-FFFF-FFFF00000000}"/>
  </bookViews>
  <sheets>
    <sheet name="Page_Titre" sheetId="5" r:id="rId1"/>
    <sheet name="Attestation" sheetId="17" r:id="rId2"/>
    <sheet name="Guide" sheetId="6" r:id="rId3"/>
    <sheet name="Ratio_de_levier" sheetId="12" r:id="rId4"/>
    <sheet name="Validation" sheetId="8" r:id="rId5"/>
  </sheets>
  <definedNames>
    <definedName name="amf_TypeDonneeCellule">#REF!</definedName>
    <definedName name="DPA_1101">Ratio_de_levier!$K$12</definedName>
    <definedName name="DPA_1102">Ratio_de_levier!$K$13</definedName>
    <definedName name="DPA_1103">Ratio_de_levier!$K$14</definedName>
    <definedName name="DPA_1104">Ratio_de_levier!$K$18</definedName>
    <definedName name="DPA_1105">#REF!</definedName>
    <definedName name="DPA_1106">Ratio_de_levier!$K$19</definedName>
    <definedName name="DPA_1107">Ratio_de_levier!$K$20</definedName>
    <definedName name="DPA_1108">Ratio_de_levier!$N$12</definedName>
    <definedName name="DPA_1109">Ratio_de_levier!$N$13</definedName>
    <definedName name="DPA_1110">Ratio_de_levier!$N$14</definedName>
    <definedName name="DPA_1112">Ratio_de_levier!$N$15</definedName>
    <definedName name="DPA_1113">Ratio_de_levier!$N$16</definedName>
    <definedName name="DPA_1114">Ratio_de_levier!$N$17</definedName>
    <definedName name="DPA_1115">Ratio_de_levier!$N$18</definedName>
    <definedName name="DPA_1116">#REF!</definedName>
    <definedName name="DPA_1117">Ratio_de_levier!$N$19</definedName>
    <definedName name="DPA_1118">Ratio_de_levier!$N$20</definedName>
    <definedName name="DPA_1119">Ratio_de_levier!$N$21</definedName>
    <definedName name="DPA_1201">Ratio_de_levier!$K$24</definedName>
    <definedName name="DPA_1202">Ratio_de_levier!$K$25</definedName>
    <definedName name="DPA_1203">Ratio_de_levier!$K$26</definedName>
    <definedName name="DPA_1204">Ratio_de_levier!$K$27</definedName>
    <definedName name="DPA_1205">Ratio_de_levier!$K$28</definedName>
    <definedName name="DPA_1206">Ratio_de_levier!$K$29</definedName>
    <definedName name="DPA_1207">Ratio_de_levier!$K$30</definedName>
    <definedName name="DPA_1301">Ratio_de_levier!$F$34</definedName>
    <definedName name="DPA_1302">Ratio_de_levier!$F$36</definedName>
    <definedName name="DPA_1303">Ratio_de_levier!$H$35</definedName>
    <definedName name="DPA_1304">Ratio_de_levier!$H$36</definedName>
    <definedName name="DPA_1305">Ratio_de_levier!$J$35</definedName>
    <definedName name="DPA_1306">Ratio_de_levier!$J$36</definedName>
    <definedName name="DPA_1307">Ratio_de_levier!$L$35</definedName>
    <definedName name="DPA_1308">Ratio_de_levier!$L$36</definedName>
    <definedName name="DPA_1309">Ratio_de_levier!$L$37</definedName>
    <definedName name="DPA_1310">Ratio_de_levier!$L$38</definedName>
    <definedName name="DPA_1311">Ratio_de_levier!$N$34</definedName>
    <definedName name="DPA_1312">Ratio_de_levier!$N$35</definedName>
    <definedName name="DPA_1313">Ratio_de_levier!$N$36</definedName>
    <definedName name="DPA_1314">Ratio_de_levier!$N$37</definedName>
    <definedName name="DPA_1315">Ratio_de_levier!$N$38</definedName>
    <definedName name="DPA_1401">Ratio_de_levier!$J$46</definedName>
    <definedName name="DPA_1402">Ratio_de_levier!$J$47</definedName>
    <definedName name="DPA_1403">#REF!</definedName>
    <definedName name="DPA_1404">Ratio_de_levier!$J$48</definedName>
    <definedName name="DPA_1405">Ratio_de_levier!$J$49</definedName>
    <definedName name="DPA_1406">Ratio_de_levier!$J$52</definedName>
    <definedName name="DPA_1407">Ratio_de_levier!$J$53</definedName>
    <definedName name="DPA_1408">Ratio_de_levier!$J$54</definedName>
    <definedName name="DPA_1409">Ratio_de_levier!$J$55</definedName>
    <definedName name="DPA_1410">Ratio_de_levier!$J$56</definedName>
    <definedName name="DPA_1411">Ratio_de_levier!$J$57</definedName>
    <definedName name="DPA_1412">Ratio_de_levier!$J$58</definedName>
    <definedName name="DPA_1413">Ratio_de_levier!$J$59</definedName>
    <definedName name="DPA_1414">Ratio_de_levier!$J$60</definedName>
    <definedName name="DPA_1415">Ratio_de_levier!$J$61</definedName>
    <definedName name="DPA_1416">Ratio_de_levier!$N$46</definedName>
    <definedName name="DPA_1417">Ratio_de_levier!$N$47</definedName>
    <definedName name="DPA_1418">#REF!</definedName>
    <definedName name="DPA_1419">Ratio_de_levier!$N$48</definedName>
    <definedName name="DPA_1420">Ratio_de_levier!$N$49</definedName>
    <definedName name="DPA_1421">Ratio_de_levier!$N$52</definedName>
    <definedName name="DPA_1422">Ratio_de_levier!$N$53</definedName>
    <definedName name="DPA_1423">Ratio_de_levier!$N$54</definedName>
    <definedName name="DPA_1424">Ratio_de_levier!$N$55</definedName>
    <definedName name="DPA_1425">Ratio_de_levier!$N$56</definedName>
    <definedName name="DPA_1426">Ratio_de_levier!$N$57</definedName>
    <definedName name="DPA_1427">Ratio_de_levier!$N$58</definedName>
    <definedName name="DPA_1428">Ratio_de_levier!$N$59</definedName>
    <definedName name="DPA_1429">Ratio_de_levier!$N$60</definedName>
    <definedName name="DPA_1430">Ratio_de_levier!$N$61</definedName>
    <definedName name="DPA_1432">Ratio_de_levier!$J$50</definedName>
    <definedName name="DPA_1433">Ratio_de_levier!$N$50</definedName>
    <definedName name="DPA_1434">Ratio_de_levier!$J$51</definedName>
    <definedName name="DPA_1435">Ratio_de_levier!$N$51</definedName>
    <definedName name="DPA_1501">Ratio_de_levier!$J$64</definedName>
    <definedName name="DPA_1502">Ratio_de_levier!$J$65</definedName>
    <definedName name="DPA_1503">Ratio_de_levier!$J$66</definedName>
    <definedName name="DPA_1504">Ratio_de_levier!$J$68</definedName>
    <definedName name="DPA_1505">Ratio_de_levier!$J$70</definedName>
    <definedName name="DPA_1506">Ratio_de_levier!$J$71</definedName>
    <definedName name="DPA_1507">Ratio_de_levier!$J$72</definedName>
    <definedName name="DPA_1508">Ratio_de_levier!$J$69</definedName>
    <definedName name="DPA_1509">Ratio_de_levier!$J$67</definedName>
    <definedName name="DPA_1601">Ratio_de_levier!$J$75</definedName>
    <definedName name="DPA_1602">Ratio_de_levier!$J$76</definedName>
    <definedName name="DPA_1603">Ratio_de_levier!$J$77</definedName>
    <definedName name="DPA_1604">Ratio_de_levier!$J$78</definedName>
    <definedName name="DPA_1605">Ratio_de_levier!$J$80</definedName>
    <definedName name="DPA_1606">Ratio_de_levier!$J$81</definedName>
    <definedName name="DPA_1607">Ratio_de_levier!$J$79</definedName>
    <definedName name="DPA_2101">Ratio_de_levier!$J$88</definedName>
    <definedName name="DPA_2102">Ratio_de_levier!$J$89</definedName>
    <definedName name="DPA_2103">Ratio_de_levier!$J$90</definedName>
    <definedName name="DPA_2104">Ratio_de_levier!$L$88</definedName>
    <definedName name="DPA_2105">Ratio_de_levier!$L$89</definedName>
    <definedName name="DPA_2106">Ratio_de_levier!$L$90</definedName>
    <definedName name="DPA_2107">Ratio_de_levier!$N$88</definedName>
    <definedName name="DPA_2108">Ratio_de_levier!$N$89</definedName>
    <definedName name="DPA_2109">Ratio_de_levier!$N$90</definedName>
    <definedName name="DPA_2110">Ratio_de_levier!$N$91</definedName>
    <definedName name="DPA_2113">Ratio_de_levier!$J$94</definedName>
    <definedName name="DPA_2114">Ratio_de_levier!$J$95</definedName>
    <definedName name="DPA_2115">Ratio_de_levier!$J$96</definedName>
    <definedName name="DPA_2118">Ratio_de_levier!$L$94</definedName>
    <definedName name="DPA_2119">Ratio_de_levier!$L$95</definedName>
    <definedName name="DPA_2120">Ratio_de_levier!$L$96</definedName>
    <definedName name="DPA_2123">Ratio_de_levier!$N$94</definedName>
    <definedName name="DPA_2126">Ratio_de_levier!$N$95</definedName>
    <definedName name="DPA_2127">Ratio_de_levier!$N$96</definedName>
    <definedName name="DPA_2129">Ratio_de_levier!$N$97</definedName>
    <definedName name="DPA_2201">Ratio_de_levier!$H$103</definedName>
    <definedName name="DPA_2205">Ratio_de_levier!$H$105</definedName>
    <definedName name="DPA_2206">Ratio_de_levier!$J$103</definedName>
    <definedName name="DPA_2210">Ratio_de_levier!$J$105</definedName>
    <definedName name="DPA_2211">Ratio_de_levier!$L$103</definedName>
    <definedName name="DPA_2215">Ratio_de_levier!$L$105</definedName>
    <definedName name="DPA_2216">Ratio_de_levier!$N$103</definedName>
    <definedName name="DPA_2220">Ratio_de_levier!$N$105</definedName>
    <definedName name="DPA_2221">Ratio_de_levier!$N$108</definedName>
    <definedName name="DPA_2222">Ratio_de_levier!$N$110</definedName>
    <definedName name="DPA_2223">Ratio_de_levier!$N$111</definedName>
    <definedName name="DPA_2224">Ratio_de_levier!$N$112</definedName>
    <definedName name="DPA_2225">Ratio_de_levier!$H$104</definedName>
    <definedName name="DPA_2226">Ratio_de_levier!$J$104</definedName>
    <definedName name="DPA_2227">Ratio_de_levier!$L$104</definedName>
    <definedName name="DPA_2228">Ratio_de_levier!$N$104</definedName>
    <definedName name="_xlnm.Print_Area" localSheetId="2">Guide!$A$1:$D$119</definedName>
    <definedName name="_xlnm.Print_Area" localSheetId="3">Ratio_de_levier!$A$1:$O$118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0" i="8" l="1"/>
  <c r="F170" i="8" s="1"/>
  <c r="D169" i="8"/>
  <c r="F169" i="8" s="1"/>
  <c r="D168" i="8"/>
  <c r="F168" i="8" s="1"/>
  <c r="F167" i="8"/>
  <c r="D167" i="8"/>
  <c r="E165" i="8"/>
  <c r="D164" i="8"/>
  <c r="F164" i="8" s="1"/>
  <c r="D163" i="8"/>
  <c r="F163" i="8" s="1"/>
  <c r="F161" i="8"/>
  <c r="D161" i="8"/>
  <c r="F160" i="8"/>
  <c r="D160" i="8"/>
  <c r="E159" i="8"/>
  <c r="E158" i="8"/>
  <c r="E157" i="8"/>
  <c r="E154" i="8"/>
  <c r="D154" i="8"/>
  <c r="F154" i="8" s="1"/>
  <c r="F153" i="8"/>
  <c r="E153" i="8"/>
  <c r="D153" i="8"/>
  <c r="E152" i="8"/>
  <c r="E151" i="8"/>
  <c r="E150" i="8"/>
  <c r="E147" i="8"/>
  <c r="D147" i="8"/>
  <c r="F147" i="8" s="1"/>
  <c r="E146" i="8"/>
  <c r="E143" i="8"/>
  <c r="D143" i="8"/>
  <c r="F143" i="8" s="1"/>
  <c r="E142" i="8"/>
  <c r="E141" i="8"/>
  <c r="E140" i="8"/>
  <c r="F139" i="8"/>
  <c r="D139" i="8"/>
  <c r="E134" i="8"/>
  <c r="F134" i="8" s="1"/>
  <c r="D134" i="8"/>
  <c r="E133" i="8"/>
  <c r="E132" i="8"/>
  <c r="E131" i="8"/>
  <c r="E130" i="8"/>
  <c r="E129" i="8"/>
  <c r="E128" i="8"/>
  <c r="E127" i="8"/>
  <c r="D127" i="8"/>
  <c r="F127" i="8" s="1"/>
  <c r="E126" i="8"/>
  <c r="E125" i="8"/>
  <c r="E124" i="8"/>
  <c r="E123" i="8"/>
  <c r="F122" i="8"/>
  <c r="E122" i="8"/>
  <c r="D122" i="8"/>
  <c r="E121" i="8"/>
  <c r="D121" i="8"/>
  <c r="F121" i="8" s="1"/>
  <c r="E120" i="8"/>
  <c r="D120" i="8"/>
  <c r="F120" i="8" s="1"/>
  <c r="E115" i="8"/>
  <c r="D115" i="8"/>
  <c r="F115" i="8" s="1"/>
  <c r="E114" i="8"/>
  <c r="F114" i="8" s="1"/>
  <c r="D114" i="8"/>
  <c r="E113" i="8"/>
  <c r="F113" i="8" s="1"/>
  <c r="D113" i="8"/>
  <c r="F112" i="8"/>
  <c r="E112" i="8"/>
  <c r="D112" i="8"/>
  <c r="E111" i="8"/>
  <c r="D111" i="8"/>
  <c r="F111" i="8" s="1"/>
  <c r="F110" i="8"/>
  <c r="E110" i="8"/>
  <c r="D110" i="8"/>
  <c r="E109" i="8"/>
  <c r="F109" i="8" s="1"/>
  <c r="D109" i="8"/>
  <c r="D108" i="8"/>
  <c r="F108" i="8" s="1"/>
  <c r="D107" i="8"/>
  <c r="F107" i="8" s="1"/>
  <c r="D106" i="8"/>
  <c r="F106" i="8" s="1"/>
  <c r="F105" i="8"/>
  <c r="D105" i="8"/>
  <c r="F103" i="8"/>
  <c r="D103" i="8"/>
  <c r="D102" i="8"/>
  <c r="F102" i="8" s="1"/>
  <c r="F101" i="8"/>
  <c r="D101" i="8"/>
  <c r="F99" i="8"/>
  <c r="D99" i="8"/>
  <c r="D98" i="8"/>
  <c r="F98" i="8" s="1"/>
  <c r="D97" i="8"/>
  <c r="F97" i="8" s="1"/>
  <c r="F93" i="8"/>
  <c r="D93" i="8"/>
  <c r="F92" i="8"/>
  <c r="D92" i="8"/>
  <c r="D90" i="8"/>
  <c r="F90" i="8" s="1"/>
  <c r="D87" i="8"/>
  <c r="F87" i="8" s="1"/>
  <c r="D86" i="8"/>
  <c r="F86" i="8" s="1"/>
  <c r="F85" i="8"/>
  <c r="D85" i="8"/>
  <c r="F84" i="8"/>
  <c r="D84" i="8"/>
  <c r="F83" i="8"/>
  <c r="D83" i="8"/>
  <c r="F81" i="8"/>
  <c r="D81" i="8"/>
  <c r="D80" i="8"/>
  <c r="F80" i="8" s="1"/>
  <c r="D78" i="8"/>
  <c r="F78" i="8" s="1"/>
  <c r="D77" i="8"/>
  <c r="F77" i="8" s="1"/>
  <c r="D76" i="8"/>
  <c r="F76" i="8" s="1"/>
  <c r="F75" i="8"/>
  <c r="D75" i="8"/>
  <c r="F74" i="8"/>
  <c r="D74" i="8"/>
  <c r="F73" i="8"/>
  <c r="D73" i="8"/>
  <c r="D72" i="8"/>
  <c r="F72" i="8" s="1"/>
  <c r="F71" i="8"/>
  <c r="D71" i="8"/>
  <c r="F69" i="8"/>
  <c r="D69" i="8"/>
  <c r="D66" i="8"/>
  <c r="F66" i="8" s="1"/>
  <c r="D56" i="8"/>
  <c r="F56" i="8" s="1"/>
  <c r="D52" i="8"/>
  <c r="F52" i="8" s="1"/>
  <c r="F51" i="8"/>
  <c r="D51" i="8"/>
  <c r="D50" i="8"/>
  <c r="F50" i="8" s="1"/>
  <c r="F49" i="8"/>
  <c r="D49" i="8"/>
  <c r="D48" i="8"/>
  <c r="F48" i="8" s="1"/>
  <c r="D47" i="8"/>
  <c r="F47" i="8" s="1"/>
  <c r="D46" i="8"/>
  <c r="F46" i="8" s="1"/>
  <c r="F45" i="8"/>
  <c r="D45" i="8"/>
  <c r="F44" i="8"/>
  <c r="D44" i="8"/>
  <c r="F43" i="8"/>
  <c r="D43" i="8"/>
  <c r="D42" i="8"/>
  <c r="F42" i="8" s="1"/>
  <c r="F41" i="8"/>
  <c r="D41" i="8"/>
  <c r="D40" i="8"/>
  <c r="F40" i="8" s="1"/>
  <c r="F39" i="8"/>
  <c r="D39" i="8"/>
  <c r="D38" i="8"/>
  <c r="F38" i="8" s="1"/>
  <c r="D37" i="8"/>
  <c r="F37" i="8" s="1"/>
  <c r="D36" i="8"/>
  <c r="F36" i="8" s="1"/>
  <c r="F35" i="8"/>
  <c r="D35" i="8"/>
  <c r="F34" i="8"/>
  <c r="D34" i="8"/>
  <c r="D32" i="8"/>
  <c r="F32" i="8" s="1"/>
  <c r="F31" i="8"/>
  <c r="D31" i="8"/>
  <c r="D30" i="8"/>
  <c r="F30" i="8" s="1"/>
  <c r="F29" i="8"/>
  <c r="D29" i="8"/>
  <c r="D28" i="8"/>
  <c r="F28" i="8" s="1"/>
  <c r="D27" i="8"/>
  <c r="F27" i="8" s="1"/>
  <c r="D26" i="8"/>
  <c r="F26" i="8" s="1"/>
  <c r="F25" i="8"/>
  <c r="D25" i="8"/>
  <c r="D22" i="8"/>
  <c r="F22" i="8" s="1"/>
  <c r="F21" i="8"/>
  <c r="D21" i="8"/>
  <c r="D20" i="8"/>
  <c r="F20" i="8" s="1"/>
  <c r="D17" i="8"/>
  <c r="F17" i="8" s="1"/>
  <c r="D16" i="8"/>
  <c r="F16" i="8" s="1"/>
  <c r="F15" i="8"/>
  <c r="D15" i="8"/>
  <c r="F14" i="8"/>
  <c r="D14" i="8"/>
  <c r="F13" i="8"/>
  <c r="D13" i="8"/>
  <c r="D12" i="8"/>
  <c r="F12" i="8" s="1"/>
  <c r="F11" i="8"/>
  <c r="D11" i="8"/>
  <c r="D10" i="8"/>
  <c r="F10" i="8" s="1"/>
  <c r="F9" i="8"/>
  <c r="D9" i="8"/>
  <c r="D8" i="8"/>
  <c r="F8" i="8" s="1"/>
  <c r="D7" i="8"/>
  <c r="F7" i="8" s="1"/>
  <c r="D6" i="8"/>
  <c r="F6" i="8" s="1"/>
  <c r="F5" i="8"/>
  <c r="D5" i="8"/>
  <c r="F4" i="8"/>
  <c r="D4" i="8"/>
  <c r="F3" i="8"/>
  <c r="D3" i="8"/>
  <c r="D2" i="8"/>
  <c r="F2" i="8" s="1"/>
  <c r="N112" i="12"/>
  <c r="E118" i="8" s="1"/>
  <c r="N105" i="12"/>
  <c r="D104" i="8" s="1"/>
  <c r="F104" i="8" s="1"/>
  <c r="L105" i="12"/>
  <c r="D152" i="8" s="1"/>
  <c r="F152" i="8" s="1"/>
  <c r="J105" i="12"/>
  <c r="D151" i="8" s="1"/>
  <c r="F151" i="8" s="1"/>
  <c r="H105" i="12"/>
  <c r="D150" i="8" s="1"/>
  <c r="F150" i="8" s="1"/>
  <c r="J96" i="12"/>
  <c r="D146" i="8" s="1"/>
  <c r="F146" i="8" s="1"/>
  <c r="N95" i="12"/>
  <c r="D94" i="8" s="1"/>
  <c r="F94" i="8" s="1"/>
  <c r="N94" i="12"/>
  <c r="D166" i="8" s="1"/>
  <c r="F166" i="8" s="1"/>
  <c r="J90" i="12"/>
  <c r="D82" i="8" s="1"/>
  <c r="F82" i="8" s="1"/>
  <c r="N89" i="12"/>
  <c r="N88" i="12"/>
  <c r="D142" i="8" s="1"/>
  <c r="F142" i="8" s="1"/>
  <c r="J81" i="12"/>
  <c r="D140" i="8" s="1"/>
  <c r="F140" i="8" s="1"/>
  <c r="J61" i="12"/>
  <c r="D53" i="8" s="1"/>
  <c r="F53" i="8" s="1"/>
  <c r="N60" i="12"/>
  <c r="D159" i="8" s="1"/>
  <c r="F159" i="8" s="1"/>
  <c r="N59" i="12"/>
  <c r="D133" i="8" s="1"/>
  <c r="F133" i="8" s="1"/>
  <c r="N58" i="12"/>
  <c r="D64" i="8" s="1"/>
  <c r="F64" i="8" s="1"/>
  <c r="N57" i="12"/>
  <c r="D63" i="8" s="1"/>
  <c r="F63" i="8" s="1"/>
  <c r="N56" i="12"/>
  <c r="D62" i="8" s="1"/>
  <c r="F62" i="8" s="1"/>
  <c r="N55" i="12"/>
  <c r="D61" i="8" s="1"/>
  <c r="F61" i="8" s="1"/>
  <c r="N54" i="12"/>
  <c r="D128" i="8" s="1"/>
  <c r="F128" i="8" s="1"/>
  <c r="N53" i="12"/>
  <c r="D59" i="8" s="1"/>
  <c r="F59" i="8" s="1"/>
  <c r="N52" i="12"/>
  <c r="D126" i="8" s="1"/>
  <c r="F126" i="8" s="1"/>
  <c r="N51" i="12"/>
  <c r="D158" i="8" s="1"/>
  <c r="F158" i="8" s="1"/>
  <c r="N50" i="12"/>
  <c r="D155" i="8" s="1"/>
  <c r="F155" i="8" s="1"/>
  <c r="N49" i="12"/>
  <c r="D57" i="8" s="1"/>
  <c r="F57" i="8" s="1"/>
  <c r="N48" i="12"/>
  <c r="D124" i="8" s="1"/>
  <c r="F124" i="8" s="1"/>
  <c r="N47" i="12"/>
  <c r="D55" i="8" s="1"/>
  <c r="F55" i="8" s="1"/>
  <c r="N46" i="12"/>
  <c r="D54" i="8" s="1"/>
  <c r="F54" i="8" s="1"/>
  <c r="N37" i="12"/>
  <c r="L37" i="12"/>
  <c r="D33" i="8" s="1"/>
  <c r="F33" i="8" s="1"/>
  <c r="K29" i="12"/>
  <c r="D23" i="8" s="1"/>
  <c r="F23" i="8" s="1"/>
  <c r="N20" i="12"/>
  <c r="K20" i="12"/>
  <c r="D141" i="8" l="1"/>
  <c r="F141" i="8" s="1"/>
  <c r="N90" i="12"/>
  <c r="N96" i="12"/>
  <c r="E135" i="8"/>
  <c r="D156" i="8"/>
  <c r="F156" i="8" s="1"/>
  <c r="N97" i="12"/>
  <c r="D79" i="8"/>
  <c r="F79" i="8" s="1"/>
  <c r="D129" i="8"/>
  <c r="F129" i="8" s="1"/>
  <c r="E149" i="8"/>
  <c r="D165" i="8"/>
  <c r="F165" i="8" s="1"/>
  <c r="D60" i="8"/>
  <c r="F60" i="8" s="1"/>
  <c r="D100" i="8"/>
  <c r="F100" i="8" s="1"/>
  <c r="D123" i="8"/>
  <c r="F123" i="8" s="1"/>
  <c r="D130" i="8"/>
  <c r="F130" i="8" s="1"/>
  <c r="D91" i="8"/>
  <c r="F91" i="8" s="1"/>
  <c r="D58" i="8"/>
  <c r="F58" i="8" s="1"/>
  <c r="D157" i="8"/>
  <c r="F157" i="8" s="1"/>
  <c r="E144" i="8"/>
  <c r="N61" i="12"/>
  <c r="D131" i="8"/>
  <c r="F131" i="8" s="1"/>
  <c r="E148" i="8"/>
  <c r="D118" i="8"/>
  <c r="F118" i="8" s="1"/>
  <c r="D125" i="8"/>
  <c r="F125" i="8" s="1"/>
  <c r="E145" i="8"/>
  <c r="D132" i="8"/>
  <c r="F132" i="8" s="1"/>
  <c r="D65" i="8"/>
  <c r="F65" i="8" s="1"/>
  <c r="D95" i="8" l="1"/>
  <c r="F95" i="8" s="1"/>
  <c r="D148" i="8"/>
  <c r="F148" i="8" s="1"/>
  <c r="D144" i="8"/>
  <c r="F144" i="8" s="1"/>
  <c r="D88" i="8"/>
  <c r="F88" i="8" s="1"/>
  <c r="E117" i="8"/>
  <c r="K25" i="12"/>
  <c r="D96" i="8"/>
  <c r="F96" i="8" s="1"/>
  <c r="D149" i="8"/>
  <c r="F149" i="8" s="1"/>
  <c r="N91" i="12"/>
  <c r="D67" i="8"/>
  <c r="F67" i="8" s="1"/>
  <c r="D135" i="8"/>
  <c r="F135" i="8" s="1"/>
  <c r="D117" i="8" l="1"/>
  <c r="F117" i="8" s="1"/>
  <c r="D19" i="8"/>
  <c r="F19" i="8" s="1"/>
  <c r="D145" i="8"/>
  <c r="F145" i="8" s="1"/>
  <c r="K24" i="12"/>
  <c r="E116" i="8"/>
  <c r="D89" i="8"/>
  <c r="F89" i="8" s="1"/>
  <c r="E119" i="8" l="1"/>
  <c r="K30" i="12"/>
  <c r="D18" i="8"/>
  <c r="F18" i="8" s="1"/>
  <c r="D116" i="8"/>
  <c r="F116" i="8" s="1"/>
  <c r="D119" i="8" l="1"/>
  <c r="F119" i="8" s="1"/>
  <c r="D24" i="8"/>
  <c r="F24" i="8" s="1"/>
  <c r="J64" i="12"/>
  <c r="E136" i="8"/>
  <c r="J71" i="12" l="1"/>
  <c r="E138" i="8"/>
  <c r="J66" i="12"/>
  <c r="E137" i="8"/>
  <c r="D136" i="8"/>
  <c r="F136" i="8" s="1"/>
  <c r="D68" i="8"/>
  <c r="F68" i="8" s="1"/>
  <c r="D137" i="8" l="1"/>
  <c r="F137" i="8" s="1"/>
  <c r="D70" i="8"/>
  <c r="F70" i="8" s="1"/>
  <c r="D138" i="8"/>
  <c r="F138" i="8" s="1"/>
  <c r="D162" i="8"/>
  <c r="F162" i="8" s="1"/>
</calcChain>
</file>

<file path=xl/sharedStrings.xml><?xml version="1.0" encoding="utf-8"?>
<sst xmlns="http://schemas.openxmlformats.org/spreadsheetml/2006/main" count="1273" uniqueCount="679">
  <si>
    <r>
      <rPr>
        <b/>
        <sz val="11"/>
        <rFont val="Calibri"/>
        <family val="2"/>
        <scheme val="minor"/>
      </rPr>
      <t>INSTRUCTIONS GÉNÉRALES</t>
    </r>
    <r>
      <rPr>
        <sz val="11"/>
        <rFont val="Calibri"/>
        <family val="2"/>
        <scheme val="minor"/>
      </rPr>
      <t xml:space="preserve">
Le ratio de levier doit être établi selon les méthodologies et les calculs décrits dans l'Annexe 1-IV de la Ligne directrice sur les normes relatives à la suffisance de capital (la « Ligne directrice ») portant sur les exigences au titre du ratio de levier (version 2023)*. Pour faciliter la préparation du relevé, les présentes instructions renvoient aux paragraphes pertinents de la Ligne directrice. Outre les renvois à la Ligne directrice, les présentes renferment des explications complémentaires au sujet de certaines sections ou cellules du relevé. D’autres consignes sont données par renvoi aux formules du relevé lui-même.
Le ratio de levier doit être produit par l’ensemble des coopératives de services financiers et des sociétés de fiducie et sociétés d'épargnes réglementées par l'Autorité, ci-après appelées collectivement les « institutions ».
Les cellules ombrées correspondent à des totaux ou à des totaux partiels. Bien qu’elles renferment le résultat d’opérations arithmétiques, l’institution doit les remplir, car le formulaire ne contient aucune formule intégrée.
</t>
    </r>
    <r>
      <rPr>
        <b/>
        <sz val="11"/>
        <rFont val="Calibri"/>
        <family val="2"/>
        <scheme val="minor"/>
      </rPr>
      <t>Entité déclarante</t>
    </r>
    <r>
      <rPr>
        <sz val="11"/>
        <rFont val="Calibri"/>
        <family val="2"/>
        <scheme val="minor"/>
      </rPr>
      <t xml:space="preserve">
Les institutions doivent déclarer les expositions et les mesures des fonds propres consolidées pour l’ensemble des entités groupées par l’institution aux fins du ratio de levier, conformément à la Ligne directrice.
</t>
    </r>
    <r>
      <rPr>
        <b/>
        <sz val="11"/>
        <rFont val="Calibri"/>
        <family val="2"/>
        <scheme val="minor"/>
      </rPr>
      <t>Détail de calcul et du relevé</t>
    </r>
    <r>
      <rPr>
        <sz val="11"/>
        <rFont val="Calibri"/>
        <family val="2"/>
        <scheme val="minor"/>
      </rPr>
      <t xml:space="preserve">
Les deux sections du relevé sont conçues pour permettre de calculer globalement le ratio de levier ainsi que de détailler certains éléments clés. Dans le cas des expositions sur dérivés déclarées à la section 2, l’institution doit établir des ventilations et des calculs plus détaillés pour obtenir les données sommaires à inclure dans le relevé. Par conséquent, les montants déclarés ne seront pas nécessairement assez détaillés pour qu’on puisse reproduire exactement le calcul.</t>
    </r>
  </si>
  <si>
    <t>EXIGENCES RELATIVES AU LEVIER FINANCIER</t>
  </si>
  <si>
    <t>Section 1 – Calcul du ratio de levier</t>
  </si>
  <si>
    <t>1. Éléments du bilan</t>
  </si>
  <si>
    <t>Tous les éléments figurant au bilan doivent être déclarés après déduction des provisions individuelles ou collectives. Le Tableau qui suit présente les renseignements à inscrire à chaque adresse de point de donnée (DPA).</t>
  </si>
  <si>
    <t>DPA</t>
  </si>
  <si>
    <t>Description</t>
  </si>
  <si>
    <t>Instructions</t>
  </si>
  <si>
    <t>Paragraphe pertinent 
de l'Annexe 1-IV de la LD</t>
  </si>
  <si>
    <t>Actifs au bilan aux fins du ratio de levier – Valeur comptable au bilan</t>
  </si>
  <si>
    <t>Dérivés – Valeur comptable au bilan</t>
  </si>
  <si>
    <t>Justes valeurs positives des dérivés déclarés sur une base nette (c.-à-d., compte tenu de l’effet des cadres de compensation et des mesures d’atténuation du risque de crédit lorsque les normes IFRS l’autorisent).</t>
  </si>
  <si>
    <t>29-30</t>
  </si>
  <si>
    <t>Opérations de financement par titres – Valeur comptable au bilan</t>
  </si>
  <si>
    <t>Montant relatif aux opérations de financement par titres figurant au bilan. Le montant déclaré ne doit pas inclure les provisions individuelles ni collectives et doit comprendre l’effet des cadres de compensation et des mesures d’atténuation du risque de crédit seulement lorsque les normes IFRS l’autorisent.</t>
  </si>
  <si>
    <t>Actifs au bilan aux fins du ratio de levier – Valeur brute</t>
  </si>
  <si>
    <t>Dérivés – Valeur brute</t>
  </si>
  <si>
    <t>Opérations de financement par titres – Valeur brute</t>
  </si>
  <si>
    <t>Montant relatif aux opérations de financement par titres figurant au bilan, sans tenir compte de la compensation comptable des montants à payer (en liquidités) en fonction des montants à recevoir (en liquidités).</t>
  </si>
  <si>
    <t>Sommes à recevoir au titre de la marge pour variation des liquidités prévue dans les opérations sur dérivés – Valeur brute</t>
  </si>
  <si>
    <t>Sommes à recevoir au titre de la marge admissible pour variation des liquidités prévue dans les opérations sur dérivés si l’institution doit, en vertu des normes IFRS, comptabiliser ces sommes à titre d’actif. Le montant déclaré doit aussi être inclus dans les actifs au bilan aux fins du ratio de levier (DPA 1108).</t>
  </si>
  <si>
    <t>Volet exonéré d'une CC sur les expositions du portefeuille compensées par le client (marge initiale) – Valeur brute</t>
  </si>
  <si>
    <t>Volet marge initiale des expositions de portefeuille au titre d’une CC admissible exonérées des opérations sur dérivés compensées par le client, lorsque l’institution agissant comme membre compensateur n’est pas obligée de rembourser le client à l’égard des pertes subies en raison de la variation de la valeur de ses opérations en cas de défaut de la CC admissible. Le montant déclaré doit aussi être inclus dans les actifs au bilan aux fins du ratio de levier (DPA 1108).</t>
  </si>
  <si>
    <t>Titres reçus dans le cadre d’une OFT et comptabilisés à titre d’actifs – Valeur brute value</t>
  </si>
  <si>
    <t>Titres reçus dans le cadre d’une OFT, qui sont comptabilisés à titre d’actifs en vertu des normes IFRS et donc inclus dans les éléments d’actif au bilan aux fins du ratio de levier (DPA 1108).</t>
  </si>
  <si>
    <t>1104
1115</t>
  </si>
  <si>
    <t>Montants des actifs déduits du calcul des fonds propres de catégorie 1 « tout compris » de Bâle III</t>
  </si>
  <si>
    <t>1106
1117</t>
  </si>
  <si>
    <t>Actifs titrisés qui satisfont aux critères du transfert de risque important (TRI)</t>
  </si>
  <si>
    <t>Actifs au bilan – à l’exception des dérivés et des OFT – Valeur comptable au bilan</t>
  </si>
  <si>
    <t>Actifs au bilan – à l’exception des dérivés et des OFT – Valeur brute</t>
  </si>
  <si>
    <t>Postes pour mémoire : Ajustement pour OFT comptabilisées comme ventes</t>
  </si>
  <si>
    <t>Valeur des titres prêtés dans le cadre d’une OFT qui sont décomptabilisés en raison d’une opération comptable de vente.</t>
  </si>
  <si>
    <t>2. Expositions sur dérivés</t>
  </si>
  <si>
    <t>La sous-section 1.2 présente un sommaire des montants déclarés à la section 2 du ratio de levier. Le Tableau qui suit présente les renseignements à inscrire à chaque adresse de point de donnée (DPA).</t>
  </si>
  <si>
    <t>Dérivés non couverts par un contrat de compensation bilatérale admissible</t>
  </si>
  <si>
    <t>Dérivés couverts par un contrat de compensation bilatérale admissible</t>
  </si>
  <si>
    <t>CR du volet exonéré des expositions du portefeuille compensées par le client</t>
  </si>
  <si>
    <t>EPF du volet exonéré des expositions du portefeuille compensées par le client</t>
  </si>
  <si>
    <t>Espace réservé</t>
  </si>
  <si>
    <t>Ligne réservée à un usage futur. Sauf indication contraire de la part de l'Autorité, « 0 » doit être inscrit sur cette ligne.</t>
  </si>
  <si>
    <t>Exposition notionnelle nette pour les dérivés de crédit souscrits</t>
  </si>
  <si>
    <t>Total – Expositions sur dérivés</t>
  </si>
  <si>
    <t>Paragraphe pertinent 
de la LD</t>
  </si>
  <si>
    <t>34-40</t>
  </si>
  <si>
    <t>3. Opérations de financement par titres (OFT)</t>
  </si>
  <si>
    <t>Les expositions sur OFT doivent être déclarées dans la sous-section 1.3. Le Tableau qui suit présente les renseignements à inscrire à chaque adresse de point de donnée (DPA).</t>
  </si>
  <si>
    <t>OFT à titre de mandataire – Montant notionnel</t>
  </si>
  <si>
    <t>Montant notionnel des OFT dans le cadre desquelles l’institution est mandataire et offre une indemnité pour risque de crédit.</t>
  </si>
  <si>
    <t>46-49</t>
  </si>
  <si>
    <t>Toutes les autres OFT (après rajustement pour opérations comptables de vente) – Valeur comptable au bilan</t>
  </si>
  <si>
    <t>Valeur au bilan des OFT qui ne sont pas des OFT à titre de mandataire. Le montant doit être déclaré après déduction des provisions spécifiques et des ajustements d’évaluation et inclure les effets des accords de compensation et des mesures d’atténuation du risque de crédit conformément aux normes IFRS. Inclure toutes les OFT négociées hors cote, sur un marché et par l’entremise d’une CC.</t>
  </si>
  <si>
    <t>Toutes les autres OFT (après rajustement pour opérations comptables de vente) – Valeur brute</t>
  </si>
  <si>
    <t>Valeur brute des OFT qui ne sont pas des OFT à titre de mandataire. Le montant doit être déclaré sans tenir compte de la compensation comptable des montants à payer (en liquidités) en fonction des montants à recevoir (en liquidités). Inclure toutes les OFT négociées hors cote, sur un marché et par l’entremise d’une CC.</t>
  </si>
  <si>
    <t>Toutes les autres OFT (après rajustement pour opérations comptables de vente) – Actifs des OFT brutes ajustées</t>
  </si>
  <si>
    <t>Éléments d’actif de toutes les OFT brutes ajustées, à l’exception des OFT à titre de mandataire. Les liquidités à recevoir et les liquidités à payer peuvent être mesurées nettes si les critères énoncés dans la Ligne directrice sont satisfaits.</t>
  </si>
  <si>
    <t>OFT à titre de mandataire – Exposition au risque de contrepartie</t>
  </si>
  <si>
    <t>Exposition au risque de contrepartie de toutes les OFT, à l’exception des OFT à titre de mandataire. La compensation est permise selon les conditions énoncées dans la Ligne directrice. Comme il est précisé dans la Ligne directrice, l’institution doit appliquer des décotes à la valeur des titres et pour le risque de change pour déterminer l’EPF relative aux OFT en vertu des ratios de fonds propres fondés sur le risque. Comme le risque de contrepartie associé aux OFT aux fins du ratio de levier est déterminé strictement par la portion de la formule concernant l’exposition courante, il n’est pas nécessaire d’appliquer une décote pour le calcul du ratio de levier.</t>
  </si>
  <si>
    <t>1302
1304
1306
1308
1313</t>
  </si>
  <si>
    <t>Total des expositions relatives aux OFT – Actifs bruts ajustés des OFT</t>
  </si>
  <si>
    <t>Total des éléments d’actif ajustés relatifs aux opérations de financement par titres aux fins du RL. Le montant doit correspondre aux DPA 1307+1308.</t>
  </si>
  <si>
    <t>Poste pour mémoire : Expositions des OFT aux CC admissibles sur opérations compensées par le client – Actifs bruts ajustés des OFT</t>
  </si>
  <si>
    <t>Éléments d’actif bruts ajustés des OFT relatif aux expositions aux CC admissibles sur les OFT compensées par le client, lorsque l’institution agissant comme membre compensateur n’est pas obligée de rembourser le client à l’égard des pertes subies en raison de variation de la valeur de ses opérations en cas de défaut de la CC admissible. Ces expositions doivent être incluses à la DPA 1307.</t>
  </si>
  <si>
    <t>Toutes les autres OFT (après rajustement pour opérations comptables de vente) – Exposition au risque de contrepartie</t>
  </si>
  <si>
    <t>43-45</t>
  </si>
  <si>
    <t>Total des expositions relatives aux OFT – Exposition au risque de contrepartie</t>
  </si>
  <si>
    <t>Total de l’exposition au risque de contrepartie relative aux opérations de financement par titres aux fins du RL. Le montant doit correspondre aux DPA 1311+1312+1313.</t>
  </si>
  <si>
    <t>Poste pour mémoire : Expositions des OFT aux CC admissibles sur opérations compensées par le client – Exposition au risque de contrepartie</t>
  </si>
  <si>
    <t>Exposition au risque de crédit de contrepartie relatif aux expositions aux CC admissibles sur les OFT compensées par le client, lorsque l’institution agissant comme membre compensateur n’est pas obligée de rembourser le client à l’égard des pertes subies en raison de la variation de la valeur de ses opérations en cas de défaut de la CC admissible. Ces expositions doivent être incluses à la DPA 1312.</t>
  </si>
  <si>
    <t>4. Éléments hors bilan</t>
  </si>
  <si>
    <t>Les éléments hors bilan doivent être déclarés à la sous-section 1.4. Ces montants sont convertis en expositions aux fins du RL au moyen de facteurs de conversion en équivalent-crédit (FCEC), exprimés en pourcentage. L’institution déclarante doit inscrire une valeur dans les colonnes Montant notionnel et Exposition après FCEC. La colonne FCEC est verrouillée, car les FCEC sont prescrits par la Ligne directrice. Le Tableau qui suit présente les renseignements à inscrire à chaque adresse de point de donnée (DPA).</t>
  </si>
  <si>
    <t>1401
1416</t>
  </si>
  <si>
    <t>Engagements révocables sans condition – Montant notionnel et Exposition après FCEC</t>
  </si>
  <si>
    <t>1402
1417</t>
  </si>
  <si>
    <t xml:space="preserve">Engagements (quelle que soit l’échéance de la facilité sous-jacente) </t>
  </si>
  <si>
    <t>1404
1419</t>
  </si>
  <si>
    <t>Avances en compte courant admissibles fournies par un organisme de gestion – Montant notionnel et Exposition après FCEC</t>
  </si>
  <si>
    <t>1405
1420</t>
  </si>
  <si>
    <t>1432
1433</t>
  </si>
  <si>
    <t>Engagements de titrisation inutilisés pour financer l’acquisition d’actifs</t>
  </si>
  <si>
    <t>1406
1421</t>
  </si>
  <si>
    <t>Autres expositions hors bilan liées à la titrisation – Montant notionnel et Exposition après FCEC</t>
  </si>
  <si>
    <t>1407
1422</t>
  </si>
  <si>
    <t>Substituts directs de crédit – Montant notionnel et Exposition après FCEC</t>
  </si>
  <si>
    <t>Montant notionnel et exposition après application du FCEC des substituts directs de crédit, comme les garanties générales d’endettement (y compris les lignes de crédit garantissant un prêt ou une opération sur titres) et les acceptations (y compris les endossements ayant le caractère d’acceptations). Les OFT à titre de mandataire ne doivent pas être déclarées comme des substituts directs de crédit. Elles doivent plutôt être déclarées aux DPA 1301 et 1311.</t>
  </si>
  <si>
    <t>1408
1423</t>
  </si>
  <si>
    <t>Achats à terme d’actifs – Montant notionnel et Exposition après FCEC</t>
  </si>
  <si>
    <t>1409
1424</t>
  </si>
  <si>
    <t>Dépôts terme contre terme – Montant notionnel et Exposition après FCEC</t>
  </si>
  <si>
    <t>1410
1425</t>
  </si>
  <si>
    <t>Actions et titres partiellement libérés – Montant notionnel et Exposition après FCEC</t>
  </si>
  <si>
    <t>1411
1426</t>
  </si>
  <si>
    <t>Engagements de garantie liés à des transactions – Montant notionnel et Exposition après FCEC</t>
  </si>
  <si>
    <t>1412
1427</t>
  </si>
  <si>
    <t>1413
1428</t>
  </si>
  <si>
    <t>Lettres de crédit à court terme à dénouement automatique liées à des opérations commerciales – Montant notionnel et Exposition après FCEC</t>
  </si>
  <si>
    <t>1414
1429</t>
  </si>
  <si>
    <t>Achats d’actifs financiers non réglés – Montant notionnel et Exposition après FCEC</t>
  </si>
  <si>
    <t>Total des expositions hors bilan – Montant notionnel</t>
  </si>
  <si>
    <t>Total des expositions hors bilan – Exposition après FCEC</t>
  </si>
  <si>
    <t>Section 1 – Calcul du ratio de levier et ratio de levier TLAC</t>
  </si>
  <si>
    <t>5. Ratio de levier et ratio de levier TLAC</t>
  </si>
  <si>
    <t>Le RL réel et ses composantes sont déclarés à la sous-section 1.5. Le RL autorisé prescrit par l'Autorité pour l’institution doit aussi être déclaré dans cette sous-section.</t>
  </si>
  <si>
    <t>Expositions totales</t>
  </si>
  <si>
    <t>Total des expositions en fin de trimestre aux fins du ratio de levier. Le montant doit correspondre aux DPA 1118+1207+1309+1314+1430.</t>
  </si>
  <si>
    <t>Fonds propres de catégorie 1</t>
  </si>
  <si>
    <t>Ratio de levier (%)</t>
  </si>
  <si>
    <t>Ratio des fonds propres de catégorie 1 aux expositions totales, en fonction des montants en fin de trimestre. Le RL doit être déclaré avec cinq décimales. Le montant doit correspondre aux DPA 1502÷1501×100.</t>
  </si>
  <si>
    <t>Réserve au titre du ratio de levier   pour les IFIS-i (%)</t>
  </si>
  <si>
    <t>La réserve au titre du ratio de levier sera fixée à 50 % des exigences pondérées de capacité accrue d’absorption des pertes d’une IFIS-i</t>
  </si>
  <si>
    <t>Ratio de levier autorisé (%)</t>
  </si>
  <si>
    <t>Ratio de levier autorisé prescrit par l'Autorité pour l’institution.</t>
  </si>
  <si>
    <t>Ratio de levier cible (%)</t>
  </si>
  <si>
    <t>Ratio de levier cible interne de l’institution.</t>
  </si>
  <si>
    <t>Ratio de levier TLAC (%)</t>
  </si>
  <si>
    <t>Ratio de capital disponible TLAC par rapport aux expositions totales, en fonction des montants en fin de trimestre. Le ratio de levier TLAC doit être déclaré avec cinq décimales. Le montant doit correspondre aux DPA 1505÷1501×100.</t>
  </si>
  <si>
    <t>Ratio de levier TLAC minimum (%)</t>
  </si>
  <si>
    <t>6. Rapprochement avec le bilan</t>
  </si>
  <si>
    <t>La sous-section 1.6 présente le rapprochement entre les montants déclarés au bilan et ceux déclarés aux fins du ratio de levier.</t>
  </si>
  <si>
    <t>Actifs au bilan consolidé aux fins comptables</t>
  </si>
  <si>
    <t xml:space="preserve"> 1 et 2</t>
  </si>
  <si>
    <t>Actifs liés aux filiales déconsolidées</t>
  </si>
  <si>
    <t>1 et 2</t>
  </si>
  <si>
    <t>Participations dans des filiales déconsolidées</t>
  </si>
  <si>
    <t>Soldes exigibles au titre des filiales déconsolidées</t>
  </si>
  <si>
    <t>Soldes exigibles au titre des filiales déconsolidées.</t>
  </si>
  <si>
    <t>Actifs au bilan aux fins du ratio de levier – Valeur comptable</t>
  </si>
  <si>
    <t>Section 2 – Calcul des expositions sur dérivés</t>
  </si>
  <si>
    <t>1. Dérivés financiers et dérivés de crédit</t>
  </si>
  <si>
    <t>La sous-section 2.1 est divisée en deux Tableaux. Le Tableau A porte sur les dérivés non assujettis à un contrat de compensation admissible, alors que le Tableau B porte sur les dérivés assujettis à un tel contrat.
Le coût de remplacement, le montant notionnel et les majorations des dérivés de crédit et des dérivés financiers sont déclarés dans deux colonnes distinctes. Les dérivés financiers comprennent les contrats sur taux d'intérêt, les contrats sur taux de change, les contrats liés à des actions, les contrats sur métaux précieux et les contrats visant d’autres produits de base. Le Tableau suivant décrit les types de dérivés de crédit et de dérivés financiers.</t>
  </si>
  <si>
    <t>Type de produit</t>
  </si>
  <si>
    <t>Contrats sur dérivés du crédit</t>
  </si>
  <si>
    <t>Les contrats sur dérivés de crédit comprennent les swaps rendement total, les contrats dérivés sur défaut et les instruments liés à une note de crédit.</t>
  </si>
  <si>
    <t>Contrats sur taux d'intérêt</t>
  </si>
  <si>
    <t>Les contrats sur taux d’intérêt comprennent les swaps de taux d’intérêt dans une seule devise, les swaps de base, les contrats à terme de taux d’intérêt et les produits ayant des caractéristiques semblables, les contrats financiers à terme normalisés sur taux d’intérêt et les options sur taux d’intérêt achetées.</t>
  </si>
  <si>
    <t>Contrats sur taux de change</t>
  </si>
  <si>
    <t>Les contrats sur taux de change comprennent les contrats sur l’or, les swaps de devises, les swaps combinés de taux d’intérêt et de devises, les contrats de change à terme sec, les contrats à terme normalisés de devises et les options sur devises achetées.</t>
  </si>
  <si>
    <t>Contrats liés à des actions</t>
  </si>
  <si>
    <t>Contrats sur métaux précieux</t>
  </si>
  <si>
    <t>Autres contrats sur produits de base</t>
  </si>
  <si>
    <r>
      <t xml:space="preserve">Expositions sur un dérivé unique non couvertes par un contrat de compensation admissible
</t>
    </r>
    <r>
      <rPr>
        <sz val="11"/>
        <color theme="1"/>
        <rFont val="Calibri"/>
        <family val="2"/>
        <scheme val="minor"/>
      </rPr>
      <t>Les coûts de remplacement, lorsque les contrats ont des valeurs individuelles positives, sont déclarés aux DPA 2101 et 2104. Le total des contrats (DPA2107) doit être égal à la somme des montants bruts déclarés aux DPA 2101 et 2104.</t>
    </r>
  </si>
  <si>
    <t>Pour tous les contrats, les montants notionnels doivent être déclarés aux DPA 2102 et 2105 et tenir compte de tous les contrats sur dérivé unique, y compris les contrats dont le coût de remplacement est négatif.</t>
  </si>
  <si>
    <t>La valeur Majoration (EPF) est définie au paragraphe 52  de l'Annexe 3-II de la Ligne directrice.   Le calcul de la majoration pour les dérivés du crédit est détaillé à la sous-section 2.2, où le total des majorations pour les protections achetées (DPA 2205) et vendues (DPA 2210) est reporté à la DPA2103.</t>
  </si>
  <si>
    <r>
      <rPr>
        <b/>
        <u/>
        <sz val="11"/>
        <color theme="1"/>
        <rFont val="Calibri"/>
        <family val="2"/>
        <scheme val="minor"/>
      </rPr>
      <t>Expositions sur dérivés couvertes par un contrat de compensation admissible</t>
    </r>
    <r>
      <rPr>
        <sz val="11"/>
        <color theme="1"/>
        <rFont val="Calibri"/>
        <family val="2"/>
        <scheme val="minor"/>
      </rPr>
      <t xml:space="preserve">
Les opérations sur dérivés dont les contrats ont une valeur positive doivent être déclarées à la ligne Coût de remplacement positif brut avant l’application de toute compensation admissible. Dans le même ordre d’idées, les opérations sur dérivés dont les contrats ont une valeur négative doivent être déclarées à la ligne Coût de remplacement négatif brut.</t>
    </r>
  </si>
  <si>
    <r>
      <t xml:space="preserve">Les montants notionnels des expositions sur dérivés couvertes par un contrat de compensation admissible doivent être déclarés à la DPA 2114 pour les dérivés de crédit et à la DPA 2119 pour les dérivés financiers. </t>
    </r>
    <r>
      <rPr>
        <sz val="11"/>
        <color theme="1"/>
        <rFont val="Calibri"/>
        <family val="2"/>
        <scheme val="minor"/>
      </rPr>
      <t xml:space="preserve">
</t>
    </r>
  </si>
  <si>
    <t>2. Renseignements supplémentaires et traitement des dérivés de crédit</t>
  </si>
  <si>
    <t>Exigences de divulgation du ratio de levier</t>
  </si>
  <si>
    <t>(en milliers de dollars canadiens)</t>
  </si>
  <si>
    <t>Légende</t>
  </si>
  <si>
    <t>Vide</t>
  </si>
  <si>
    <t>Formule</t>
  </si>
  <si>
    <t>Saisie</t>
  </si>
  <si>
    <t>Report</t>
  </si>
  <si>
    <t>Section 1 - Calcul du ratio de levier</t>
  </si>
  <si>
    <t>Valeur comptable au bilan</t>
  </si>
  <si>
    <t>Valeur brute  (en supposant aucune compensation ou mesure d'ARC)</t>
  </si>
  <si>
    <t>Actifs au bilan aux fins du ratio de levier</t>
  </si>
  <si>
    <t>Dérivés</t>
  </si>
  <si>
    <t>Opérations de financement par titre</t>
  </si>
  <si>
    <t xml:space="preserve">Sommes à recevoir au titre de la marge pour variation des liquidités prévue dans les opérations sur dérivés </t>
  </si>
  <si>
    <t>Volet exonéré d'une CC sur les expositions du portefeuille compensées par le client
(marge initiale)</t>
  </si>
  <si>
    <t xml:space="preserve">Titres reçus dans le cadre d’une OFT et comptabilisés à titre d’actifs </t>
  </si>
  <si>
    <t>Montants des actifs déduits du calcul des fonds propres de catégorie 1 « tout compris » de 
Bâle III</t>
  </si>
  <si>
    <t xml:space="preserve">Actifs au bilan – à l’exception des dérivés et des OFT </t>
  </si>
  <si>
    <t xml:space="preserve">Poste pour mémoire : Ajustement pour OFT comptabilisées comme ventes </t>
  </si>
  <si>
    <t>AA de la section 2</t>
  </si>
  <si>
    <t>BB de la section 2</t>
  </si>
  <si>
    <t>CC de la section 2</t>
  </si>
  <si>
    <t>Montant 
notionel</t>
  </si>
  <si>
    <t>Actifs des OFT brutes ajustées  (après compensation permise)</t>
  </si>
  <si>
    <t>Exposition au risque de contrepartie</t>
  </si>
  <si>
    <t xml:space="preserve">OFT à titre de mandataire </t>
  </si>
  <si>
    <t>Toutes les autres OFT (après rajustement pour opérations comptables de vente)</t>
  </si>
  <si>
    <t xml:space="preserve">Total des expositions relatives aux OFT </t>
  </si>
  <si>
    <t xml:space="preserve">Poste pour mémoire : Expositions des OFT aux CC admissibles sur opérations compensées par le client </t>
  </si>
  <si>
    <r>
      <t>Section 1 - Calcul du ratio de levier (</t>
    </r>
    <r>
      <rPr>
        <b/>
        <i/>
        <sz val="14"/>
        <color indexed="8"/>
        <rFont val="Calibri"/>
        <family val="2"/>
      </rPr>
      <t>suite</t>
    </r>
    <r>
      <rPr>
        <b/>
        <sz val="14"/>
        <color indexed="8"/>
        <rFont val="Calibri"/>
        <family val="2"/>
      </rPr>
      <t>)</t>
    </r>
  </si>
  <si>
    <t xml:space="preserve">Montant  notionnel </t>
  </si>
  <si>
    <t>Facteur de conversion en équivalent-crédit % (FCEC)</t>
  </si>
  <si>
    <t>Exposition après FCEC</t>
  </si>
  <si>
    <t>Engagements révocables sans condition</t>
  </si>
  <si>
    <t>Avances en compte courant admissibles fournies par un organisme de gestion</t>
  </si>
  <si>
    <t>Lignes de crédit de titrisation admissibles (notées par une agence de notation externe)</t>
  </si>
  <si>
    <t>Autres expositions hors bilan liées à la titrisation</t>
  </si>
  <si>
    <t>Substituts directs de crédit</t>
  </si>
  <si>
    <t>Achats à terme d’actifs</t>
  </si>
  <si>
    <t>Dépôts terme contre terme</t>
  </si>
  <si>
    <t>Actions et titres partiellement libérés</t>
  </si>
  <si>
    <t>Engagements de garantie liés à des transactions</t>
  </si>
  <si>
    <t>Programme d'émission d'effets (PEE) et les facilités de prise ferme 
renouvelables (FPFR)</t>
  </si>
  <si>
    <t>Lettres de crédit à court terme à dénouement automatique liées à des opérations commerciales</t>
  </si>
  <si>
    <t>Total des éléments hors bilan</t>
  </si>
  <si>
    <t>Ratio de levier  (%)</t>
  </si>
  <si>
    <t>Réserve au titre du ratio de levier pour les IFIS-i (%)</t>
  </si>
  <si>
    <t xml:space="preserve"> </t>
  </si>
  <si>
    <t xml:space="preserve">Section 2 - Calcul des expositions sur dérivés </t>
  </si>
  <si>
    <t>Coût de remplacement, montants notionnels et majoration pour exposition potentielle future (EPF)</t>
  </si>
  <si>
    <t>2. 1. Dérivés financiers et dérivés de crédit</t>
  </si>
  <si>
    <r>
      <rPr>
        <b/>
        <sz val="11"/>
        <color indexed="8"/>
        <rFont val="Calibri"/>
        <family val="2"/>
      </rPr>
      <t>(A)</t>
    </r>
    <r>
      <rPr>
        <sz val="11"/>
        <color indexed="8"/>
        <rFont val="Calibri"/>
        <family val="2"/>
      </rPr>
      <t xml:space="preserve"> Expositions sur un dérivé unique non couvertes par un contrat de compensation admissible</t>
    </r>
  </si>
  <si>
    <t>Contrats sur dérivés de crédit</t>
  </si>
  <si>
    <t>Contrats sur dérivés financiers</t>
  </si>
  <si>
    <t>Total des contrats</t>
  </si>
  <si>
    <t>(i) Coût de remplacement</t>
  </si>
  <si>
    <t xml:space="preserve">(ii) Montants notionnels </t>
  </si>
  <si>
    <r>
      <rPr>
        <sz val="11"/>
        <color rgb="FF000000"/>
        <rFont val="Calibri"/>
        <family val="2"/>
      </rPr>
      <t xml:space="preserve">(iii) </t>
    </r>
    <r>
      <rPr>
        <sz val="11"/>
        <color indexed="8"/>
        <rFont val="Calibri"/>
        <family val="2"/>
      </rPr>
      <t xml:space="preserve">Majoration (EPF) </t>
    </r>
  </si>
  <si>
    <t xml:space="preserve">(iv) Exposition sur un dérivé unique </t>
  </si>
  <si>
    <t>AA - Reporter à la section 1</t>
  </si>
  <si>
    <r>
      <rPr>
        <b/>
        <sz val="11"/>
        <color indexed="8"/>
        <rFont val="Calibri"/>
        <family val="2"/>
      </rPr>
      <t>(B)</t>
    </r>
    <r>
      <rPr>
        <sz val="11"/>
        <color indexed="8"/>
        <rFont val="Calibri"/>
        <family val="2"/>
      </rPr>
      <t xml:space="preserve"> Expositions sur dérivés couvertes par un contrat de 
compensation admissible</t>
    </r>
  </si>
  <si>
    <r>
      <rPr>
        <sz val="11"/>
        <color rgb="FF000000"/>
        <rFont val="Calibri"/>
        <family val="2"/>
      </rPr>
      <t>(iii) (Majoration (EPF))</t>
    </r>
    <r>
      <rPr>
        <strike/>
        <sz val="11"/>
        <color indexed="8"/>
        <rFont val="Calibri"/>
        <family val="2"/>
      </rPr>
      <t xml:space="preserve">    </t>
    </r>
  </si>
  <si>
    <t xml:space="preserve">(iv) Exposition pour les dérivés compensés </t>
  </si>
  <si>
    <t>BB - Reporter à la section 1</t>
  </si>
  <si>
    <t>2. 2. Renseignements supplémentaires et traitement des dérivés de crédit</t>
  </si>
  <si>
    <r>
      <rPr>
        <b/>
        <sz val="11"/>
        <color indexed="8"/>
        <rFont val="Calibri"/>
        <family val="2"/>
      </rPr>
      <t>(A)</t>
    </r>
    <r>
      <rPr>
        <sz val="11"/>
        <color indexed="8"/>
        <rFont val="Calibri"/>
        <family val="2"/>
      </rPr>
      <t xml:space="preserve"> Calcul de la majoration pour tous les dérivés de crédit</t>
    </r>
  </si>
  <si>
    <t>Dérivés uniques</t>
  </si>
  <si>
    <t>Dérivés admissibles à une compensation</t>
  </si>
  <si>
    <t>Acheteur de la protection</t>
  </si>
  <si>
    <t>Vendeur de la protection</t>
  </si>
  <si>
    <t xml:space="preserve">(i) Swaps sur rendement total </t>
  </si>
  <si>
    <t xml:space="preserve">(ii) Contrats dérivés sur défaut </t>
  </si>
  <si>
    <t xml:space="preserve">(iii) Majoration totale </t>
  </si>
  <si>
    <r>
      <rPr>
        <b/>
        <sz val="11"/>
        <color indexed="8"/>
        <rFont val="Calibri"/>
        <family val="2"/>
      </rPr>
      <t>(B)</t>
    </r>
    <r>
      <rPr>
        <sz val="11"/>
        <color indexed="8"/>
        <rFont val="Calibri"/>
        <family val="2"/>
      </rPr>
      <t xml:space="preserve"> Équivalence de trésorerie</t>
    </r>
  </si>
  <si>
    <t xml:space="preserve">(i) Total des dérivés de crédit souscrits – Montant notionnel </t>
  </si>
  <si>
    <t>(ii) Compensations admissibles :</t>
  </si>
  <si>
    <t xml:space="preserve">    Ajustement de la juste valeur des fonds propres de catégorie 1 </t>
  </si>
  <si>
    <t xml:space="preserve">    Dérivés de crédit achetés admissibles</t>
  </si>
  <si>
    <t>(iii) Exposition notionnelle nette pour les dérivés de crédit souscrits</t>
  </si>
  <si>
    <t>CC - Reporter à la section 1</t>
  </si>
  <si>
    <t xml:space="preserve">     </t>
  </si>
  <si>
    <t>R#</t>
  </si>
  <si>
    <t>Calcul</t>
  </si>
  <si>
    <t>Val obtenue</t>
  </si>
  <si>
    <t>Val comparative</t>
  </si>
  <si>
    <t>Résultat</t>
  </si>
  <si>
    <t>Niveau (A|E)</t>
  </si>
  <si>
    <t>Message (FR)</t>
  </si>
  <si>
    <t xml:space="preserve">Message (AN) </t>
  </si>
  <si>
    <t>A</t>
  </si>
  <si>
    <t>Nom</t>
  </si>
  <si>
    <t>Montant total des éléments d’actif au bilan, en tenant compte de la portée réglementaire de la consolidation et en faisant abstraction de toute compensation comptable et de tout effet d’atténuation du risque de crédit (c.-à-d., valeurs brutes).</t>
  </si>
  <si>
    <t>Justes valeurs positives des dérivés déclarés sur une base brute (c.-à-d., compte non tenu de l'effet des cadres de compensation et des mesures d'atténuation du risque de crédit lorsque les normes IFRS l'autorisent).</t>
  </si>
  <si>
    <t>29-40</t>
  </si>
  <si>
    <t>Exposition au risque de contrepartie aux OFT, dans le cadre desquelles l'institution est mandataire et offre une indemnité pour risque de crédit. Comme il est précisé dans la Ligne directrice, l’institution doit appliquer des décotes à la valeur des titres et pour le risque de change pour déterminer l’EPF relative aux OFT en vertu des ratios de fonds propres fondés sur le risque. Comme le risque de contrepartie associé aux OFT aux fins du ratio de levier est déterminé strictement par la portion de la formule concernant l’exposition courante, il n’est pas nécessaire d’appliquer une décote pour le calcul du ratio de levier.</t>
  </si>
  <si>
    <t>Montant notionnel et exposition après application du FCEC des lignes de crédit admissibles en vertu du paragraphe 21 du Chapitre 6 de la Ligne directrice.</t>
  </si>
  <si>
    <r>
      <t>Montant notionnel de toutes les expositions hors bilan. Le montant doit correspondre aux DPA 1401+1402+</t>
    </r>
    <r>
      <rPr>
        <sz val="11"/>
        <color theme="1"/>
        <rFont val="Calibri"/>
        <family val="2"/>
        <scheme val="minor"/>
      </rPr>
      <t>1404+1405+1406+1407+1408+1409+1410+1411+1412+1413+1414+1432+1434.</t>
    </r>
  </si>
  <si>
    <t>Capital disponible -TLAC</t>
  </si>
  <si>
    <t>Liquidités à verser et à recevoir qui ne sont pas compensées selon la comptabilisation à la date de transaction</t>
  </si>
  <si>
    <t>Autres contrats</t>
  </si>
  <si>
    <t>L’EPF au titre de tous les contrats déclarés à la DPA 2127 correspond à la somme des EPF pour dérivés de crédit et dérivés financiers déclarés aux DPA 2115 et 2120 respectivement.</t>
  </si>
  <si>
    <r>
      <rPr>
        <b/>
        <sz val="11"/>
        <color theme="1"/>
        <rFont val="Calibri"/>
        <family val="2"/>
        <scheme val="minor"/>
      </rPr>
      <t>Calcul de la majoration pour tous les dérivés de crédit</t>
    </r>
    <r>
      <rPr>
        <sz val="11"/>
        <color theme="1"/>
        <rFont val="Calibri"/>
        <family val="2"/>
        <scheme val="minor"/>
      </rPr>
      <t xml:space="preserve">
Le Tableau A présente le détail du calcul de l'EPF pour les dérivés de crédit uniques et compensés. La valeur de l'EPF totale pour les dérivés uniques correspond à la somme de la majoration totale pour l’acheteur de la protection (DPA 2205) et pour le vendeur de la protection (DPA 2210). Il en va de même pour les dérivés admissibles à une compensation (DPA 2215 et 2220). L'EPF totale pour les dérivés uniques et la majoration totale pour les dérivés admissibles à une compensation doivent être reportées aux DPA 2103 et 2115, respectivement.
</t>
    </r>
  </si>
  <si>
    <t xml:space="preserve">Pour éviter de surévaluer la mesure de l’exposition pour les dérivés de crédit, l’institution peut choisir de déduire du montant de la majoration (EPF) les montants des majorations individuelles de l'EPF relatives aux dérivés de crédit souscrits qui ne sont pas déjà compensés et dont le montant notionnel est inclus dans la mesure de l’exposition aux fins du RL. Cet ajustement doit être déclaré directement dans le Tableau A.
</t>
  </si>
  <si>
    <r>
      <rPr>
        <b/>
        <sz val="11"/>
        <color theme="1"/>
        <rFont val="Calibri"/>
        <family val="2"/>
        <scheme val="minor"/>
      </rPr>
      <t>Équivalence de trésorerie</t>
    </r>
    <r>
      <rPr>
        <sz val="11"/>
        <color theme="1"/>
        <rFont val="Calibri"/>
        <family val="2"/>
        <scheme val="minor"/>
      </rPr>
      <t xml:space="preserve">
Les montants notionnels effectifs auxquels font renvoi les dérivés de crédit souscrits sont déclarés à la DPA 2221. La valeur</t>
    </r>
    <r>
      <rPr>
        <i/>
        <sz val="11"/>
        <color theme="1"/>
        <rFont val="Calibri"/>
        <family val="2"/>
        <scheme val="minor"/>
      </rPr>
      <t xml:space="preserve"> Exposition notionnelle nette pour les dérivés de crédit souscrits</t>
    </r>
    <r>
      <rPr>
        <sz val="11"/>
        <color theme="1"/>
        <rFont val="Calibri"/>
        <family val="2"/>
        <scheme val="minor"/>
      </rPr>
      <t xml:space="preserve"> correspond à la différence entre la valeur </t>
    </r>
    <r>
      <rPr>
        <i/>
        <sz val="11"/>
        <color theme="1"/>
        <rFont val="Calibri"/>
        <family val="2"/>
        <scheme val="minor"/>
      </rPr>
      <t>Total des dérivés de crédit souscrits – Montant notionnel</t>
    </r>
    <r>
      <rPr>
        <sz val="11"/>
        <color theme="1"/>
        <rFont val="Calibri"/>
        <family val="2"/>
        <scheme val="minor"/>
      </rPr>
      <t xml:space="preserve"> et la valeur des compensations admissibles déclarées aux DPA 2222 et 2223. Toute variation négative de la juste valeur qui a été incorporée dans le calcul des fonds propres de catégorie 1 relativement aux dérivés de crédit souscrits peut être compensée avec le montant notionnel pour les dérivés de crédit souscrits. La compensation doit être déclarée à la DPA 2222. Le montant notionnel effectif d’un dérivé de crédit acheté sous la même signature de référence peut être encore réduit du montant notionnel; ces montants doivent être déclarés à la DPA 2223. D’autres instructions sont fournies à l'Annexe 1-IV de la Ligne directrice. La valeur de la DPA 2224 est reportée à la DPA 1206 de la sous-section 1.2.</t>
    </r>
  </si>
  <si>
    <t xml:space="preserve">Engagements (quelle que soit l'échéance de la facilité sous-jacente) </t>
  </si>
  <si>
    <t>Engagements de titrisation inutilisés pour financer l'acquisition d'actifs</t>
  </si>
  <si>
    <t>Soldes inutilisés des expositions sur carte de crédit</t>
  </si>
  <si>
    <t>Achats d'actifs financiers non réglés</t>
  </si>
  <si>
    <t>Montant des éléments d’actif au bilan, à l’exception des dérivés et des OFT. Le montant doit correspondre aux DPA 1101-1102-1103-1104-1106.</t>
  </si>
  <si>
    <t>Valeur brute des éléments d’actif au bilan, à l’exception des dérivés et des OFT. Il s’agit notamment de tout instrument (y compris les liquidités) emprunté ou prêté par le biais d’une OFT quand il est déclaré au bilan. Le montant doit correspondre aux DPA 1108-1109-1110-1112-1113-1114-1115-1117.</t>
  </si>
  <si>
    <t>Capital  disponible - TLAC</t>
  </si>
  <si>
    <t>DPA_1101 &gt; 0</t>
  </si>
  <si>
    <t>DPA_1102 &gt;= 0</t>
  </si>
  <si>
    <t>DPA_1103 &gt;= 0</t>
  </si>
  <si>
    <t>DPA_1104 &gt;= 0</t>
  </si>
  <si>
    <t>DPA_1106 &gt;= 0</t>
  </si>
  <si>
    <t>DPA_1107 &gt;= 0</t>
  </si>
  <si>
    <t>DPA_1108 &gt; 0</t>
  </si>
  <si>
    <t>DPA_1109 &gt;= 0</t>
  </si>
  <si>
    <t>DPA_1110 &gt;= 0</t>
  </si>
  <si>
    <t>DPA_1112 &gt;= 0</t>
  </si>
  <si>
    <t>DPA_1113 &gt;= 0</t>
  </si>
  <si>
    <t>DPA_1114 &gt;= 0</t>
  </si>
  <si>
    <t>DPA_1115 &gt;= 0</t>
  </si>
  <si>
    <t>DPA_1117 &gt;= 0</t>
  </si>
  <si>
    <t>DPA_1118 &gt;= 0</t>
  </si>
  <si>
    <t>DPA_1119 &gt;= 0</t>
  </si>
  <si>
    <t>DPA_1201 &gt;= 0</t>
  </si>
  <si>
    <t>DPA_1202 &gt;= 0</t>
  </si>
  <si>
    <t>DPA_1203 &gt;= 0</t>
  </si>
  <si>
    <t>DPA_1204 &gt;= 0</t>
  </si>
  <si>
    <t>DPA_1205 = 0</t>
  </si>
  <si>
    <t>DPA_1206 &gt;= 0</t>
  </si>
  <si>
    <t>DPA_1207 &gt;= 0</t>
  </si>
  <si>
    <t>DPA_1301 &gt;= 0</t>
  </si>
  <si>
    <t>DPA_1302 = 0</t>
  </si>
  <si>
    <t>DPA_1303 &gt;= 0</t>
  </si>
  <si>
    <t>DPA_1304 = 0</t>
  </si>
  <si>
    <t>DPA_1305 &gt;= 0</t>
  </si>
  <si>
    <t>DPA_1306 = 0</t>
  </si>
  <si>
    <t>DPA_1307 &gt;= 0</t>
  </si>
  <si>
    <t>DPA_1308 = 0</t>
  </si>
  <si>
    <t>DPA_1309 &gt;= 0</t>
  </si>
  <si>
    <t>DPA_1310 &gt;= 0</t>
  </si>
  <si>
    <t>DPA_1311 &gt;= 0</t>
  </si>
  <si>
    <t>DPA_1312 &gt;= 0</t>
  </si>
  <si>
    <t>DPA_1313 = 0</t>
  </si>
  <si>
    <t>DPA_1314 &gt;= 0</t>
  </si>
  <si>
    <t>DPA_1315 &gt;= 0</t>
  </si>
  <si>
    <t>DPA_1401 &gt;= 0</t>
  </si>
  <si>
    <t>DPA_1402 &gt;= 0</t>
  </si>
  <si>
    <t>DPA_1404 &gt;= 0</t>
  </si>
  <si>
    <t>DPA_1405 &gt;= 0</t>
  </si>
  <si>
    <t>DPA_1406 &gt;= 0</t>
  </si>
  <si>
    <t>DPA_1407 &gt;= 0</t>
  </si>
  <si>
    <t>DPA_1408 &gt;= 0</t>
  </si>
  <si>
    <t>DPA_1409 &gt;= 0</t>
  </si>
  <si>
    <t>DPA_1410 &gt;= 0</t>
  </si>
  <si>
    <t>DPA_1411 &gt;= 0</t>
  </si>
  <si>
    <t>DPA_1412 &gt;= 0</t>
  </si>
  <si>
    <t>DPA_1413 &gt;= 0</t>
  </si>
  <si>
    <t>DPA_1414 &gt;= 0</t>
  </si>
  <si>
    <t>DPA_1415 &gt;= 0</t>
  </si>
  <si>
    <t>DPA_1416 &gt;= 0</t>
  </si>
  <si>
    <t>DPA_1417 &gt;= 0</t>
  </si>
  <si>
    <t>DPA_1419 &gt;= 0</t>
  </si>
  <si>
    <t>DPA_1420 &gt;= 0</t>
  </si>
  <si>
    <t>DPA_1421 &gt;= 0</t>
  </si>
  <si>
    <t>DPA_1422 &gt;= 0</t>
  </si>
  <si>
    <t>DPA_1423 &gt;= 0</t>
  </si>
  <si>
    <t>DPA_1424 &gt;= 0</t>
  </si>
  <si>
    <t>DPA_1425 &gt;= 0</t>
  </si>
  <si>
    <t>DPA_1426 &gt;= 0</t>
  </si>
  <si>
    <t>DPA_1427 &gt;= 0</t>
  </si>
  <si>
    <t>DPA_1428 &gt;= 0</t>
  </si>
  <si>
    <t>DPA_1429 &gt;= 0</t>
  </si>
  <si>
    <t>DPA_1430 &gt;= 0</t>
  </si>
  <si>
    <t>DPA_1501 &gt; 0</t>
  </si>
  <si>
    <t>DPA_1502 &gt; 0</t>
  </si>
  <si>
    <t>DPA_1503 &gt; 0</t>
  </si>
  <si>
    <t>DPA_1504 &gt; 0</t>
  </si>
  <si>
    <t>DPA_1508 &gt; 0</t>
  </si>
  <si>
    <t>DPA_1509 &gt; 0</t>
  </si>
  <si>
    <t>DPA_1601 &gt; 0</t>
  </si>
  <si>
    <t>DPA_1602 &gt;= 0</t>
  </si>
  <si>
    <t>DPA_1603 &gt;= 0</t>
  </si>
  <si>
    <t>DPA_1604 &gt;= 0</t>
  </si>
  <si>
    <t>DPA_1605 = 0</t>
  </si>
  <si>
    <t>DPA_1606 &gt; 0</t>
  </si>
  <si>
    <t>DPA_2101 &gt;= 0</t>
  </si>
  <si>
    <t>DPA_2102 &gt;= 0</t>
  </si>
  <si>
    <t>DPA_2103 &gt;= 0</t>
  </si>
  <si>
    <t>DPA_2104 &gt;= 0</t>
  </si>
  <si>
    <t>DPA_2105 &gt;= 0</t>
  </si>
  <si>
    <t>DPA_2106 &gt;= 0</t>
  </si>
  <si>
    <t>DPA_2107 &gt;= 0</t>
  </si>
  <si>
    <t>DPA_2108 &gt;= 0</t>
  </si>
  <si>
    <t>DPA_2109 &gt;= 0</t>
  </si>
  <si>
    <t>DPA_2110 &gt;= 0</t>
  </si>
  <si>
    <t>DPA_2114 &gt;= 0</t>
  </si>
  <si>
    <t>DPA_2115 &gt;= 0</t>
  </si>
  <si>
    <t>DPA_2119 &gt;= 0</t>
  </si>
  <si>
    <t>DPA_2120 &gt;= 0</t>
  </si>
  <si>
    <t>DPA_2126 &gt;= 0</t>
  </si>
  <si>
    <t>DPA_2127 &gt;= 0</t>
  </si>
  <si>
    <t>DPA_2129 &gt;= 0</t>
  </si>
  <si>
    <t>DPA_2201 &gt;= 0</t>
  </si>
  <si>
    <t>DPA_2205 &gt;= 0</t>
  </si>
  <si>
    <t>DPA_2206 &gt;= 0</t>
  </si>
  <si>
    <t>DPA_2210 &gt;= 0</t>
  </si>
  <si>
    <t>DPA_2211 &gt;= 0</t>
  </si>
  <si>
    <t>DPA_2215 &gt;= 0</t>
  </si>
  <si>
    <t>DPA_2216 &gt;= 0</t>
  </si>
  <si>
    <t>DPA_2220 &gt;= 0</t>
  </si>
  <si>
    <t>DPA_2221 &gt;= 0</t>
  </si>
  <si>
    <t>DPA_2222 &gt;= 0</t>
  </si>
  <si>
    <t>DPA_2223 &gt;= 0</t>
  </si>
  <si>
    <t>DPA_2224 &gt;= 0</t>
  </si>
  <si>
    <t>DPA_1101 = DPA_1606</t>
  </si>
  <si>
    <t>DPA_1101 &lt;= DPA_1108</t>
  </si>
  <si>
    <t>DPA_1102 &lt;= DPA_1109</t>
  </si>
  <si>
    <t>DPA_1103 &lt;= DPA_1110</t>
  </si>
  <si>
    <t>DPA_1104 = DPA_1115</t>
  </si>
  <si>
    <t>DPA_1107 = DPA_1101 - DPA_1102 - DPA_1103 - DPA_1104 - DPA_1106</t>
  </si>
  <si>
    <t>DPA_1118 = DPA_1108 - DPA_1109 - DPA_1110 - DPA_1112 - DPA_1113 - DPA_1114 - DPA_1115  - DPA_1117</t>
  </si>
  <si>
    <t>DPA_1201 = DPA_2110</t>
  </si>
  <si>
    <t>DPA_1202 = DPA_2129</t>
  </si>
  <si>
    <t>DPA_1206 = DPA_2224</t>
  </si>
  <si>
    <t>DPA_1207 = DPA_1201 + DPA_1202 - DPA_1203 - DPA_1204 + DPA_1205 + DPA_1206</t>
  </si>
  <si>
    <t>DPA_1309 = DPA_1307 + DPA_1308</t>
  </si>
  <si>
    <t>DPA_1314 = DPA_1311 + DPA_1312 + DPA_1313</t>
  </si>
  <si>
    <t>DPA_1421 = DPA_1406</t>
  </si>
  <si>
    <t>DPA_1422 = DPA_1407</t>
  </si>
  <si>
    <t>DPA_1423 = DPA_1408</t>
  </si>
  <si>
    <t>DPA_1424 = DPA_1409</t>
  </si>
  <si>
    <t>DPA_1425 = DPA_1410</t>
  </si>
  <si>
    <t>DPA_1501 = DPA_1118 + DPA_1207 + DPA_1309 + DPA_1314 + DPA_1430</t>
  </si>
  <si>
    <t>DPA_1507 &gt;= 0</t>
  </si>
  <si>
    <t>DPA_2103 = DPA_2205 + DPA_2210</t>
  </si>
  <si>
    <t>DPA_2107 = DPA_2101 + DPA_2104</t>
  </si>
  <si>
    <t>DPA_2108 = DPA_2102 + DPA_2105</t>
  </si>
  <si>
    <t>DPA_2109 = DPA_2103 + DPA_2106</t>
  </si>
  <si>
    <t>DPA_2115 = DPA_2215 + DPA_2220</t>
  </si>
  <si>
    <t>DPA_2126 = DPA_2114 + DPA_2119</t>
  </si>
  <si>
    <t>DPA_2127 = DPA_2115 + DPA_2120</t>
  </si>
  <si>
    <t>DPA_2205 = DPA_2201 + DPA_2225</t>
  </si>
  <si>
    <t>DPA_2210 = DPA_2206 + DPA_2226</t>
  </si>
  <si>
    <t>DPA_2215 = DPA_2211 + DPA_2227</t>
  </si>
  <si>
    <t>DPA_2220 = DPA_2216 + DPA_2228</t>
  </si>
  <si>
    <t>DPA_2224 = DPA_2221 - DPA_2222 - DPA_2223</t>
  </si>
  <si>
    <t>DPA_1426 = Round(DPA_1411 * 0.5, 5)</t>
  </si>
  <si>
    <t>DPA_1416 = Round(DPA_1401 * 0.1, 5)</t>
  </si>
  <si>
    <t>DPA_1419 = Round(DPA_1404 * 0.1, 5)</t>
  </si>
  <si>
    <t>DPA_1427 = Round(DPA_1412 * 0.5, 5)</t>
  </si>
  <si>
    <t>DPA_1428 = Round(DPA_1413 * 0.2, 5)</t>
  </si>
  <si>
    <t>DPA_1506 = Round(DPA_1505 / DPA_1501 * 100), 5)</t>
  </si>
  <si>
    <t>1101 &gt; 0</t>
  </si>
  <si>
    <t>1102 &gt;= 0</t>
  </si>
  <si>
    <t>1103 &gt;= 0</t>
  </si>
  <si>
    <t>1104 &gt;= 0</t>
  </si>
  <si>
    <t>1106 &gt;= 0</t>
  </si>
  <si>
    <t>1107 &gt;= 0</t>
  </si>
  <si>
    <t>1108 &gt; 0</t>
  </si>
  <si>
    <t>1109 &gt;= 0</t>
  </si>
  <si>
    <t>1110 &gt;= 0</t>
  </si>
  <si>
    <t>1112 &gt;= 0</t>
  </si>
  <si>
    <t>1113 &gt;= 0</t>
  </si>
  <si>
    <t>1114 &gt;= 0</t>
  </si>
  <si>
    <t>1115 &gt;= 0</t>
  </si>
  <si>
    <t>1117 &gt;= 0</t>
  </si>
  <si>
    <t>1118 &gt;= 0</t>
  </si>
  <si>
    <t>1119 &gt;= 0</t>
  </si>
  <si>
    <t>1201 &gt;= 0</t>
  </si>
  <si>
    <t>1202 &gt;= 0</t>
  </si>
  <si>
    <t>1203 &gt;= 0</t>
  </si>
  <si>
    <t>1204 &gt;= 0</t>
  </si>
  <si>
    <t>1205 = 0</t>
  </si>
  <si>
    <t>1206 &gt;= 0</t>
  </si>
  <si>
    <t>1207 &gt;= 0</t>
  </si>
  <si>
    <t>1301 &gt;= 0</t>
  </si>
  <si>
    <t>1302 = 0</t>
  </si>
  <si>
    <t>1303 &gt;= 0</t>
  </si>
  <si>
    <t>1304 = 0</t>
  </si>
  <si>
    <t>1305 &gt;= 0</t>
  </si>
  <si>
    <t>1306 = 0</t>
  </si>
  <si>
    <t>1307 &gt;= 0</t>
  </si>
  <si>
    <t>1308 = 0</t>
  </si>
  <si>
    <t>1309 &gt;= 0</t>
  </si>
  <si>
    <t>1310 &gt;= 0</t>
  </si>
  <si>
    <t>1311 &gt;= 0</t>
  </si>
  <si>
    <t>1312 &gt;= 0</t>
  </si>
  <si>
    <t>1313 = 0</t>
  </si>
  <si>
    <t>1314 &gt;= 0</t>
  </si>
  <si>
    <t>1315 &gt;= 0</t>
  </si>
  <si>
    <t>1401 &gt;= 0</t>
  </si>
  <si>
    <t>1402 &gt;= 0</t>
  </si>
  <si>
    <t>1404 &gt;= 0</t>
  </si>
  <si>
    <t>1405 &gt;= 0</t>
  </si>
  <si>
    <t>1406 &gt;= 0</t>
  </si>
  <si>
    <t>1407 &gt;= 0</t>
  </si>
  <si>
    <t>1408 &gt;= 0</t>
  </si>
  <si>
    <t>1409 &gt;= 0</t>
  </si>
  <si>
    <t>1410 &gt;= 0</t>
  </si>
  <si>
    <t>1411 &gt;= 0</t>
  </si>
  <si>
    <t>1412 &gt;= 0</t>
  </si>
  <si>
    <t>1413 &gt;= 0</t>
  </si>
  <si>
    <t>1414 &gt;= 0</t>
  </si>
  <si>
    <t>1415 &gt;= 0</t>
  </si>
  <si>
    <t>1416 &gt;= 0</t>
  </si>
  <si>
    <t>1417 &gt;= 0</t>
  </si>
  <si>
    <t>1419 &gt;= 0</t>
  </si>
  <si>
    <t>1420 &gt;= 0</t>
  </si>
  <si>
    <t>1421 &gt;= 0</t>
  </si>
  <si>
    <t>1422 &gt;= 0</t>
  </si>
  <si>
    <t>1423 &gt;= 0</t>
  </si>
  <si>
    <t>1424 &gt;= 0</t>
  </si>
  <si>
    <t>1425 &gt;= 0</t>
  </si>
  <si>
    <t>1426 &gt;= 0</t>
  </si>
  <si>
    <t>1427 &gt;= 0</t>
  </si>
  <si>
    <t>1428 &gt;= 0</t>
  </si>
  <si>
    <t>1429 &gt;= 0</t>
  </si>
  <si>
    <t>1430 &gt;= 0</t>
  </si>
  <si>
    <t>1501 &gt; 0</t>
  </si>
  <si>
    <t>1502 &gt; 0</t>
  </si>
  <si>
    <t>1503 &gt; 0</t>
  </si>
  <si>
    <t>1504 &gt; 0</t>
  </si>
  <si>
    <t>1508 &gt; 0</t>
  </si>
  <si>
    <t>1509 &gt; 0</t>
  </si>
  <si>
    <t>1601 &gt; 0</t>
  </si>
  <si>
    <t>1602 &gt;= 0</t>
  </si>
  <si>
    <t>1603 &gt;= 0</t>
  </si>
  <si>
    <t>1604 &gt;= 0</t>
  </si>
  <si>
    <t>1605 = 0</t>
  </si>
  <si>
    <t>1606 &gt; 0</t>
  </si>
  <si>
    <t>2101 &gt;= 0</t>
  </si>
  <si>
    <t>2102 &gt;= 0</t>
  </si>
  <si>
    <t>2103 &gt;= 0</t>
  </si>
  <si>
    <t>2104 &gt;= 0</t>
  </si>
  <si>
    <t>2105 &gt;= 0</t>
  </si>
  <si>
    <t>2106 &gt;= 0</t>
  </si>
  <si>
    <t>2107 &gt;= 0</t>
  </si>
  <si>
    <t>2108 &gt;= 0</t>
  </si>
  <si>
    <t>2109 &gt;= 0</t>
  </si>
  <si>
    <t>2110 &gt;= 0</t>
  </si>
  <si>
    <t>2114 &gt;= 0</t>
  </si>
  <si>
    <t>2115 &gt;= 0</t>
  </si>
  <si>
    <t>2119 &gt;= 0</t>
  </si>
  <si>
    <t>2120 &gt;= 0</t>
  </si>
  <si>
    <t>2126 &gt;= 0</t>
  </si>
  <si>
    <t>2127 &gt;= 0</t>
  </si>
  <si>
    <t>2129 &gt;= 0</t>
  </si>
  <si>
    <t>2201 &gt;= 0</t>
  </si>
  <si>
    <t>2205 &gt;= 0</t>
  </si>
  <si>
    <t>2206 &gt;= 0</t>
  </si>
  <si>
    <t>2210 &gt;= 0</t>
  </si>
  <si>
    <t>2211 &gt;= 0</t>
  </si>
  <si>
    <t>2215 &gt;= 0</t>
  </si>
  <si>
    <t>2216 &gt;= 0</t>
  </si>
  <si>
    <t>2220 &gt;= 0</t>
  </si>
  <si>
    <t>2221 &gt;= 0</t>
  </si>
  <si>
    <t>2222 &gt;= 0</t>
  </si>
  <si>
    <t>2223 &gt;= 0</t>
  </si>
  <si>
    <t>2224 &gt;= 0</t>
  </si>
  <si>
    <t>1101 = 1606</t>
  </si>
  <si>
    <t>1101 &lt;= 1108</t>
  </si>
  <si>
    <t>1102 &lt;= 1109</t>
  </si>
  <si>
    <t>1103 &lt;= 1110</t>
  </si>
  <si>
    <t>1104 = 1115</t>
  </si>
  <si>
    <t>1107 = 1101 - 1102 - 1103 - 1104 - 1106</t>
  </si>
  <si>
    <t>1118 = 1108 - 1109 - 1110 - 1112 - 1113 - 1114 - 1115  - 1117</t>
  </si>
  <si>
    <t>1201 = 2110</t>
  </si>
  <si>
    <t>1202 = 2129</t>
  </si>
  <si>
    <t>1206 = 2224</t>
  </si>
  <si>
    <t>1207 = 1201 + 1202 - 1203 - 1204 + 1205 + 1206</t>
  </si>
  <si>
    <t>1309 = 1307 + 1308</t>
  </si>
  <si>
    <t>1314 = 1311 + 1312 + 1313</t>
  </si>
  <si>
    <t>1421 = 1406</t>
  </si>
  <si>
    <t>1422 = 1407</t>
  </si>
  <si>
    <t>1423 = 1408</t>
  </si>
  <si>
    <t>1424 = 1409</t>
  </si>
  <si>
    <t>1425 = 1410</t>
  </si>
  <si>
    <t>1501 = 1118 + 1207 + 1309 + 1314 + 1430</t>
  </si>
  <si>
    <t>1507 &gt;= 0</t>
  </si>
  <si>
    <t>2103 = 2205 + 2210</t>
  </si>
  <si>
    <t>2107 = 2101 + 2104</t>
  </si>
  <si>
    <t>2108 = 2102 + 2105</t>
  </si>
  <si>
    <t>2109 = 2103 + 2106</t>
  </si>
  <si>
    <t>2115 = 2215 + 2220</t>
  </si>
  <si>
    <t>2126 = 2114 + 2119</t>
  </si>
  <si>
    <t>2127 = 2115 + 2120</t>
  </si>
  <si>
    <t>2205 = 2201 + 2225</t>
  </si>
  <si>
    <t>2210 = 2206 + 2226</t>
  </si>
  <si>
    <t>2215 = 2211 + 2227</t>
  </si>
  <si>
    <t>2220 = 2216 + 2228</t>
  </si>
  <si>
    <t>2224 = 2221 - 2222 - 2223</t>
  </si>
  <si>
    <t>DPA_1503 = Round(DPA_1502 / DPA_1501 * 100, 5)</t>
  </si>
  <si>
    <t>DPA_1606 = DPA_1601 - DPA_1602 + DPA_1603 + DPA_1604 + DPA_1605-DPA_1607</t>
  </si>
  <si>
    <t>1606 = 1601 - 1602 + 1603 + 1604 + 1605-1607</t>
  </si>
  <si>
    <t>DPA_1415 = DPA_1401 + DPA_1402 + DPA_1404 + DPA_1405 + DPA_1406 + DPA_1407 + DPA_1408 + DPA_1409 + DPA_1410 + DPA_1411 + DPA_1412 + DPA_1413 + DPA_1414 + DPA_1432 + DPA_1434</t>
  </si>
  <si>
    <t>1415 = 1401 + 1402 + 1404 + 1405 + 1406 + 1407 + 1408 + 1409 + 1410 + 1411 + 1412 + 1413 + 1414 + 1432 + 1434</t>
  </si>
  <si>
    <t>DPA_1430 = DPA_1416 + DPA_1417 + DPA_1419 + DPA_1420 + DPA_1421 + DPA_1422 + DPA_1423 + DPA_1424 + DPA_1425 + DPA_1426 + DPA_1427 + DPA_1428 + DPA_1429 + DPA_1433 + DPA_1435</t>
  </si>
  <si>
    <t>1430 = 1416 + 1417 + 1419 + 1420 + 1421 + 1422 + 1423 + 1424 + 1425 + 1426 + 1427 + 1428 + 1429 + 1433 + 1435</t>
  </si>
  <si>
    <t>DPA_1417 = Round(DPA_1402 * 0.4, 5)</t>
  </si>
  <si>
    <t>DPA_1433 &gt;= 0</t>
  </si>
  <si>
    <t>1433 &gt;= 0</t>
  </si>
  <si>
    <t>DPA_1435 &gt;= 0</t>
  </si>
  <si>
    <t>1435 &gt;= 0</t>
  </si>
  <si>
    <t>DPA_1433 = Round(DPA_1432 * 0.4, 5)</t>
  </si>
  <si>
    <t>DPA_1435 = Round(DPA_1434 * 0.25, 5)</t>
  </si>
  <si>
    <t xml:space="preserve">Volet d’une CC admissible (coût de remplacement) des expositions du portefeuille bancaire des opérations sur dérivés compensées par le client, lorsque l’institution faisant fonction de membre compensateur n’est pas obligée de rembourser au client les pertes subies en raison de la variation de la valeur de ses opérations en cas de défaut de la CC admissible. </t>
  </si>
  <si>
    <t xml:space="preserve">Exposition potentielle future (EPF) associée au volet de la CC exonéré au titre des expositions de portefeuille compensées par le client, en supposant qu’il n’y a aucune compensation ou mesure d’ARC. </t>
  </si>
  <si>
    <t xml:space="preserve">Montants bruts au titre des actifs titrisés satisfaisant aux exigences opérationnelles pour la reconnaissance du transfert du risque tel que défini au paragraphe 25 du chapitre 6 de la Ligne directrice 
</t>
  </si>
  <si>
    <t>La valeur Exposition pour les dérivés compensés (DPA 2129) correspond à la valeur alpha du résultat de la multiplication de 1,4 et de la somme des coûts de remplacement et de l’EPF (c.-à-d. 1,4*(DPA 2123 + DPA 2127)). Ce montant est ensuite reporté à la sous-section 1.2, à la DPA  1202.</t>
  </si>
  <si>
    <t>DPA_1432 &gt;= 0</t>
  </si>
  <si>
    <t>DPA_1505 &gt;= 0</t>
  </si>
  <si>
    <t>DPA_1506 &gt;= 0</t>
  </si>
  <si>
    <t>DPA_2123 &gt;= 0</t>
  </si>
  <si>
    <t>DPA_2123= DPA_2113 + DPA_2118</t>
  </si>
  <si>
    <t>DPA_2113 &gt;= 0</t>
  </si>
  <si>
    <t>DPA_2118 &gt;= 0</t>
  </si>
  <si>
    <t>DPA_2225 &gt;= 0</t>
  </si>
  <si>
    <t>DPA_2226 &gt;= 0</t>
  </si>
  <si>
    <t>DPA_2227 &gt;= 0</t>
  </si>
  <si>
    <t>DPA_2228&gt;= 0</t>
  </si>
  <si>
    <t>1432 &gt;= 0</t>
  </si>
  <si>
    <t>1505 &gt;= 0</t>
  </si>
  <si>
    <t>1506 &gt;= 0</t>
  </si>
  <si>
    <t>2113 &gt;= 0</t>
  </si>
  <si>
    <t>2118 &gt;= 0</t>
  </si>
  <si>
    <t>2123= 2113 + 2118</t>
  </si>
  <si>
    <t>2123 &gt;= 0</t>
  </si>
  <si>
    <t>2225 &gt;= 0</t>
  </si>
  <si>
    <t>2226 &gt;= 0</t>
  </si>
  <si>
    <t>2227 &gt;= 0</t>
  </si>
  <si>
    <t>2228&gt;= 0</t>
  </si>
  <si>
    <t>Lignes de crédit de titrisation admissibles (notées par une agence de notation externe) – Montant notionnel et Exposition après FCEC</t>
  </si>
  <si>
    <t>Les contrats liés à des actions comprennent les contrats à terme normalisés, les contrats à terme de gré à gré, les swaps, les options achetées et les contrats similaires sur actions particulières et sur indices d’actions.</t>
  </si>
  <si>
    <t>Les contrats sur métaux précieux (autres que l’or) (p. ex. argent, platine, palladium) comprennent les contrats à terme normalisés, les contrats à terme de gré à gré, les swaps, les options achetées et les contrats similaires sur métaux précieux.</t>
  </si>
  <si>
    <t>Les autres contrats sur produits de base comprennent les contrats à terme normalisés, les contrats à terme de gré à gré, les swaps, les options achetées et les instruments dérivés similaires fondés sur des contrats sur produits énergétiques, sur produits agricoles, sur métaux non ferreux (p. ex. aluminium, cuivre et zinc) ou sur d’autres métaux non précieux.</t>
  </si>
  <si>
    <t>Les autres contrats (p. ex. les dérivés climatiques) comprennent les contrats à terme normalisés, les contrats à terme de gré à gré, les swaps, les options achetées et les instruments dérivés similaires fondés sur d'autres expositions sous-jacentes.</t>
  </si>
  <si>
    <t>DPA_1416 = ARRONDI(DPA_1401 * 0.1, 5)</t>
  </si>
  <si>
    <t>1416 = ARRONDI(1401 * 0.1, 5)</t>
  </si>
  <si>
    <t>DPA_1417 = ARRONDI(DPA_1402 * 0.4, 5)</t>
  </si>
  <si>
    <t>1417 = ARRONDI(1402 * 0.4, 5)</t>
  </si>
  <si>
    <t>DPA_1419 = ARRONDI(DPA_1404 * 0.1, 5)</t>
  </si>
  <si>
    <t>1419 = ARRONDI(1404 * 0.1, 5)</t>
  </si>
  <si>
    <t>DPA_1426 = ARRONDI(DPA_1411 * 0.5, 5)</t>
  </si>
  <si>
    <t>1426 = ARRONDI(1411 * 0.5, 5)</t>
  </si>
  <si>
    <t>DPA_1427 = ARRONDI(DPA_1412 * 0.5, 5)</t>
  </si>
  <si>
    <t>1427 = ARRONDI(1412 * 0.5, 5)</t>
  </si>
  <si>
    <t>DPA_1428 = ARRONDI(DPA_1413 * 0.2, 5)</t>
  </si>
  <si>
    <t>1428 = ARRONDI(1413 * 0.2, 5)</t>
  </si>
  <si>
    <t>DPA_1503 = ARRONDI(DPA_1502 / DPA_1501 * 100, 5)</t>
  </si>
  <si>
    <t>1503 = ARRONDI(1502 / 1501 * 100, 5)</t>
  </si>
  <si>
    <t>DPA_1506 = ARRONDI(DPA_1505 / DPA_1501 * 100), 5)</t>
  </si>
  <si>
    <t>1506 = ARRONDI(1505 / 1501 * 100), 5)</t>
  </si>
  <si>
    <t>DPA_1433 = ARRONDI(DPA_1432 * 0.4, 5)</t>
  </si>
  <si>
    <t>1433 = ARRONDI(1432 * 0.4, 5)</t>
  </si>
  <si>
    <t>DPA_1435 = ARRONDI(DPA_1434 * 0.25, 5)</t>
  </si>
  <si>
    <t>1435 = ARRONDI(1434 * 0.25, 5)</t>
  </si>
  <si>
    <t>DPA_2110 = (DPA_2107 + DPA_2109)*1,4</t>
  </si>
  <si>
    <t>DPA_2129 =(DPA_2123 + DPA_2127)*1,4</t>
  </si>
  <si>
    <t>2110 = (2107 +2109)*1,4</t>
  </si>
  <si>
    <t>2129 =(2123 + 2127)*1,4</t>
  </si>
  <si>
    <t>DPA_1429= DPA_1414</t>
  </si>
  <si>
    <t>1429=1414</t>
  </si>
  <si>
    <t>DPA_1420 = DPA_1405</t>
  </si>
  <si>
    <t>1420 = 1405</t>
  </si>
  <si>
    <t>PEE et FPFR – Montant notionnel et Exposition après FCEC</t>
  </si>
  <si>
    <t>Correspond à 6,75 %, comme il est indiqué dans la ligne directrice sur la capacité totale d’absorption des pertes de l'AMF.</t>
  </si>
  <si>
    <t>Montant total des éléments d’actif au bilan, en tenant compte de la portée réglementaire de la consolidation. Le montant doit correspondre aux DPA 1601-1602+1603+1604+1605+1607</t>
  </si>
  <si>
    <t xml:space="preserve">
La formule de calcul du coût de remplacement se retrouve aux paragraphes 57 à 74 de l'Annexe 3-II de la Ligne directrice. Le coût de remplacement des dérivés couverts par un accord-cadre de compensation doit être déclaré à la DPA 2113 pour les dérivés de crédit et à la DPA 2118 pour les dérivés financiers.</t>
  </si>
  <si>
    <t xml:space="preserve">
Le calcul du paramètre de l’EPF est détaillé au paragraphe 75  et suivant de l'Annexe 3-II de la Ligne directrice. Le calcul de l’EPF pour les dérivés de crédit est détaillé à la sous-section 2.2, et le montant obtenu est déclaré à la DPA 2115. La valeur de la DPA 2115 doit correspondre à la somme des DPA 2215 et 2220.
</t>
  </si>
  <si>
    <t>Rajustements réglementaires des fonds propres de catégorie 1A et des fonds propres  de catégorie 1B sur la base du tout compris. Ce montant doit représenter la somme** des DPA 30013, 30096, 30239, 30032, 30034, 30739, 30039, 30043 et 30144 du RNFP. Les déductions doivent être déclarées sous forme de montants positifs.</t>
  </si>
  <si>
    <t>Montant notionnel et exposition après application du FCEC relatifs aux engagements qui sont révocables sans condition par l’institution, en tout temps et sans préavis, ou qui sont automatiquement révoqués en cas de dégradation de la qualité du crédit de l’emprunteur.
Le montant notionnel des engagements révocables sans condition doit être supérieur ou égal à la somme des DPA 3900001, 3900062, 3900005, 3900035 et 3900066 du RNFP.</t>
  </si>
  <si>
    <t>Montant notionnel et exposition après application du FCEC relatifs aux engagements (autres que les marges de crédit de titrisation) quelle que soit l’échéance initiale de la facilité sous-jacente. Les engagements hypothécaires non capitalisés ne doivent être inclus que si l’emprunteur a accepté l’engagement proposé par l’institution et que toutes les conditions rattachées à l’engagement ont été respectées.
Le montant notionnel des engagements (quelle que soit l'échéance de la facilité sous-jacente) doit être supérieur ou égal à la somme des DPA 10050008, 10050010, 10050015, 10050017 et 10050019 du RNFP.</t>
  </si>
  <si>
    <t>Montant notionnel et exposition après application du FCEC des avances ou lignes de crédit admissibles fournies par un organisme de gestion non utilisées qui sont révocables sans condition et sans préavis en vertu du paragraphe 21 du Chapitre 6 de la Ligne directrice.
Le montant notionnel des avances en compte courant admissibles fournies par un organisme de gestion doit représenter la somme des DPA 410005, 410046, 410013 et 410053 du RNFP.</t>
  </si>
  <si>
    <t>Montant notionnel et exposition après application du FCEC de toutes les autres expositions hors bilan liées à la titrisation en vertu du paragraphe 21 du Chapitre 6 de la Ligne directrice.
Le montant notionnel des autres expositions hors bilan liées à la titrisation doit être supérieur ou égal à la somme des DPA 410007, 410118,  410108, 410008, 410015, 410123, 410109, 410016, 410003, 410044, 410048, 410120, 410112, 410049, 410055, 410125, 410113, 410056 du RNFP</t>
  </si>
  <si>
    <t>Montant notionnel et exposition après application du FCEC des achats à terme d’actifs, qui s’entendent d’engagements d’acheter un prêt, un titre ou un autre élément d’actif à une date future déterminée, habituellement selon des modalités prédéterminées.
Le montant notionnel des achats à terme d’actifs doit représenter la somme des DPA 3900014, 3900044 et 3900075 du RNFP.</t>
  </si>
  <si>
    <t>Montant notionnel et exposition après application du FCEC des dépôts terme contre terme, qui s’entendent d’un accord entre deux parties en vertu duquel l’une paie et l’autre reçoit un taux d’intérêt convenu sur un dépôt qui doit être placé par une partie auprès de l’autre à une date ultérieure prédéterminée.
Le montant notionnel des dépôts terme contre terme doit représenter la somme des DPA 3900015, 3900045 et 3900076 du RNFP</t>
  </si>
  <si>
    <t>Montant notionnel et exposition après application du FCEC, des actions et titres partiellement payés, qui s’entendent d’opérations où seule une partie de la valeur à l’émission ou de la valeur nominale d’un titre acheté a été souscrite et où l’émetteur peut réclamer le solde (ou un autre versement) soit à une date prédéterminée au moment de l’émission, soit à une date ultérieure non précisée.
Le montant notionnel des actions et titres partiellement libérés doit représenter la somme des DPA 3900016, 3900046 et 3900077 du RNFP.</t>
  </si>
  <si>
    <t>Montant notionnel et exposition après application du FCEC des engagements de garantie liés à des transactions, qui sont des garanties soutenant des contrats ou engagements non financiers ou commerciaux d’exécution particulière plutôt que des obligations financières générales de clients.
Le montant notionnel des engagements de garantie liés à des transactions doit représenter la somme des DPA 3900011, 3900041 et 3900072 du RNFP.</t>
  </si>
  <si>
    <t>Montant notionnel et exposition après application du FCEC des facilités d’émission d’effets et facilités renouvelables à prise ferme, qui sont des ententes selon lesquelles un emprunteur peut émettre des billets à court terme, pour des échéances variant entre trois et six mois, à concurrence d’une limite fixée pendant une longue période, souvent au moyen d’offres répétées à un syndicat soumissionnaire.
Le montant notionnel du programme d'émission d'effets (PEE) et les facilités de prise ferme 
renouvelables (FPFR) doit représenter la somme des DPA 3900017, 3900047 et 3900078 du RNFP.</t>
  </si>
  <si>
    <t>Montant notionnel et exposition après application du FCEC des engagements à court terme à dénouement automatique liés à des opérations commerciales comme les lettres de crédit commerciales et les lettres de crédit documentaires émises par l’institution et garanties par l’institution.
Le montant notionnel des lettres de crédit à court terme à dénouement automatique liées à des opérations commerciales doit représenter la somme des DPA 3900012, 3900042 et 3900073 du RNFP.</t>
  </si>
  <si>
    <t>Fonds propres de catégorie 1 de l’institution en fin de trimestre, mesurés sur la base du tout compris. Le montant doit correspondre à celui de la DPA 1003 du RNFP.</t>
  </si>
  <si>
    <t>Capital disponible TLAC en fin de trimestre de l’institution. Le montant doit correspondre à celui du DPA 1191 du RNFP.</t>
  </si>
  <si>
    <t xml:space="preserve">Total des actifs au bilan de l’entité consolidée déclarés aux fins comptables. Les provisions individuelles ou collectives doivent être déduites de tous les montants figurant au bilan. Le montant doit correspondre au DPA 450100 du RNFP. </t>
  </si>
  <si>
    <t>Total des actifs au bilan des filiales déconsolidées aux fins des relevés réglementaires. Le montant doit correspondre au DPA 450110 du RNFP.</t>
  </si>
  <si>
    <t>Valeur comptable des participations, généralement comptabilisées selon la méthode de la valeur de consolidation, dans des filiales déconsolidées. Le montant doit correspondre au DPA 450104 du RNFP.</t>
  </si>
  <si>
    <t>La différence entre les liquidités brutes à recevoir telles qu'énoncées au paragraphe 145 du chapitre 3 et aux paragraphes 3 et 4 de l'Annexe 3-I de la ligne directrice (et telles que déclarées dans le RNFP et le Bilan) et les liquidités nettes à recevoir après compensation avec les liquidités à verser conformément au paragraphe 24 de l'Annexe 1-IV de la ligne directrice.</t>
  </si>
  <si>
    <t>La somme des montants notionnel des expositions sur dérivé de crédit non couvertes et couvertes par un contrat de compensation admissible, déclarés aux DPA 2102 et 2114 respectivement, doit correspondre au DPA 400523 du RNFP (c.-à-d. DPA 2102 + DPA 2114= DPA 400523).</t>
  </si>
  <si>
    <t>La somme des montants notionnel des expositions sur dérivés financiers non couvertes et couvertes par un contrat de compensation admissible, déclarés aux DPA 2105 et 2119 respectivement, doit correspondre aux DPA 400564, 400594, 400624 et 401333 du RNFP  (c.-à-d. DPA 2105 + DPA 2119= DPA 400564 + DPA 400594 + DPA 400624 + DPA 401333 ).</t>
  </si>
  <si>
    <t>*  https://lautorite.qc.ca/fileadmin/lautorite/reglementation/lignes-directrices-insti-depot/ld_capital_01-2023_pf.pdf
** Si applicable, les institutions répondant à l'élément "surplus d'apport non lié à la prime d'émission d'actions ordinaires ni d'autres instruments de fonds propres de la catégorie 1A" dans le RNFP doit ajouter ce montant à la somme.</t>
  </si>
  <si>
    <t>Exposition notionnelle nette pour les dérivés de crédit souscrits. Le montant doit correspondre au montant déclaré à la DPA 2224 de la section 2.</t>
  </si>
  <si>
    <t>Total des expositions sur dérivés aux fins du RL. Le montant doit correspondre aux DPA 1201+1202-1203-1204+1205+1206.</t>
  </si>
  <si>
    <t>Total des expositions sur dérivés relatives aux opérations assujetties à un contrat de compensation bilatérale admissible. Le montant doit correspondre au montant déclaré à la DPA 2129 de la section 2.</t>
  </si>
  <si>
    <t>Total des expositions sur dérivés relatives aux opérations qui ne sont pas assujetties à un contrat de compensation bilatérale admissible. Le montant doit correspondre au montant déclaré à la DPA 2110 de la section 2.</t>
  </si>
  <si>
    <t xml:space="preserve">La valeur Exposition sur un dérivé unique (DPA 2110) est égale à la valeur alpha du résultat de la multiplication de 1,4 et de la somme des valeurs Coût de remplacement – Total des contrats et EPF – Total des contrats (c.-à-d. 1,4*(DPA 2107+2109)). Voir Annexe 3-II. Ce montant est ensuite reporté à la sous-section 1.2, à la DPA 1201.
</t>
  </si>
  <si>
    <t>Paragraphe pertinent de l'Annexe 1-IV de la LD</t>
  </si>
  <si>
    <t>Montant total des éléments d’actif au bilan, en tenant compte de la portée réglementaire de la consolidation. Le montant ne doit pas comprendre les provisions individuelles ni collectives ni les ajustements d’évaluation comptable (par exemple, les rajustements de la valeur du crédit).</t>
  </si>
  <si>
    <t>Montant notionnel et exposition après application du FCEC des achats d'actifs financiers non réglés (c.à.d. l'engagement de payer) lorsque les transactions normalisées non réglées sont comptabilisées à la date de règlement.</t>
  </si>
  <si>
    <t>Montant de toutes les expositions hors bilan, après application des FCEC pertinents. Le montant doit correspondre aux DPA 1416+1417+1419+1420+1421+1422+1423+1424+1425+1426+1427+1428+1429+1433+1435.</t>
  </si>
  <si>
    <t>Confidentiel</t>
  </si>
  <si>
    <t>DIVULGATION</t>
  </si>
  <si>
    <t>RELEVÉ DU RATIO DE LEVIER (RRL)</t>
  </si>
  <si>
    <t>Autorité des marchés financiers</t>
  </si>
  <si>
    <t>Surintendance des institutions financières</t>
  </si>
  <si>
    <t>Direction principale de la solvabilité et de la valorisation des données</t>
  </si>
  <si>
    <t>800, rue du Square Victoria, bureau 2200</t>
  </si>
  <si>
    <t>Montréal (Québec) H3C 0B4</t>
  </si>
  <si>
    <t>Identification</t>
  </si>
  <si>
    <t>Nom de l'institution financière:</t>
  </si>
  <si>
    <t>*</t>
  </si>
  <si>
    <t>Date de fin de la période:</t>
  </si>
  <si>
    <t>Personne-ressource qui a complété cet état:</t>
  </si>
  <si>
    <t>Nom:</t>
  </si>
  <si>
    <t>Fonction:</t>
  </si>
  <si>
    <t>Téléphone:</t>
  </si>
  <si>
    <t>Poste:</t>
  </si>
  <si>
    <t>Courriel:</t>
  </si>
  <si>
    <t>Personne-ressource du Service de Transfert de Fichiers (STF)</t>
  </si>
  <si>
    <t>ATTESTATION DU REPRÉSENTANT DÉSIGNÉ</t>
  </si>
  <si>
    <r>
      <t>Représentant désigné</t>
    </r>
    <r>
      <rPr>
        <b/>
        <vertAlign val="superscript"/>
        <sz val="11"/>
        <color theme="1"/>
        <rFont val="Calibri"/>
        <family val="2"/>
        <scheme val="minor"/>
      </rPr>
      <t>1</t>
    </r>
    <r>
      <rPr>
        <b/>
        <sz val="11"/>
        <color theme="1"/>
        <rFont val="Calibri"/>
        <family val="2"/>
        <scheme val="minor"/>
      </rPr>
      <t xml:space="preserve"> de l'institution financière</t>
    </r>
  </si>
  <si>
    <t>Signature</t>
  </si>
  <si>
    <t>OPINION DE L'AUDITEUR INTERNE (à signer au moins une fois tous les trois ans)</t>
  </si>
  <si>
    <t xml:space="preserve">J'ai examiné l'efficacité des processus et des contrôles internes en place à l'égard du formulaire RRL, y compris les systèmes qui s'y rattachent, ainsi que le suivi de la conformité aux modèles approuvés par l'Autorité. À mon avis, les </t>
  </si>
  <si>
    <t>processus et les  contrôles internes en date du</t>
  </si>
  <si>
    <t>fonctionnent comme prévu et permettent</t>
  </si>
  <si>
    <t>de garantir l'exhaustivité et l'exactitude du formulaire.</t>
  </si>
  <si>
    <t>Auditeur interne</t>
  </si>
  <si>
    <t>* Champ obligatoire</t>
  </si>
  <si>
    <r>
      <rPr>
        <vertAlign val="superscript"/>
        <sz val="9"/>
        <color theme="1"/>
        <rFont val="Calibri"/>
        <family val="2"/>
        <scheme val="minor"/>
      </rPr>
      <t xml:space="preserve">1 </t>
    </r>
    <r>
      <rPr>
        <sz val="9"/>
        <color theme="1"/>
        <rFont val="Calibri"/>
        <family val="2"/>
        <scheme val="minor"/>
      </rPr>
      <t>Le représentant désigné de la haute direction de l'institution financière ne doit pas participer directement à la préparation du formulaire RRL</t>
    </r>
  </si>
  <si>
    <r>
      <t xml:space="preserve">Je confirme avoir lu et compris la </t>
    </r>
    <r>
      <rPr>
        <i/>
        <sz val="11"/>
        <color theme="1"/>
        <rFont val="Calibri"/>
        <family val="2"/>
        <scheme val="minor"/>
      </rPr>
      <t>Ligne directrice sur les normes relatives à la suffisance du capital</t>
    </r>
    <r>
      <rPr>
        <sz val="8"/>
        <color theme="1"/>
        <rFont val="Arial"/>
        <family val="2"/>
      </rPr>
      <t xml:space="preserve"> </t>
    </r>
    <r>
      <rPr>
        <sz val="11"/>
        <color theme="1"/>
        <rFont val="Calibri"/>
        <family val="2"/>
        <scheme val="minor"/>
      </rPr>
      <t>ainsi que toutes instructions pertinentes émises par l'Autorité des marchés financiers (l'« Autorité »), que le présent formulaire est rempli conformément à ces documents et qu'il est exact et complet.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</si>
</sst>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 #,##0_)\ &quot;$&quot;_ ;_ * \(#,##0\)\ &quot;$&quot;_ ;_ * &quot;-&quot;_)\ &quot;$&quot;_ ;_ @_ "/>
    <numFmt numFmtId="44" formatCode="_ * #,##0.00_)\ &quot;$&quot;_ ;_ * \(#,##0.00\)\ &quot;$&quot;_ ;_ * &quot;-&quot;??_)\ &quot;$&quot;_ ;_ @_ "/>
    <numFmt numFmtId="164" formatCode="_ * #,##0_)\ _$_ ;_ * \(#,##0\)\ _$_ ;_ * &quot;-&quot;_)\ _$_ ;_ @_ "/>
    <numFmt numFmtId="165" formatCode="_ * #,##0.00_)\ _$_ ;_ * \(#,##0.00\)\ _$_ ;_ * &quot;-&quot;??_)\ _$_ ;_ @_ "/>
    <numFmt numFmtId="166" formatCode="_-* #,##0.00_-;\-* #,##0.00_-;_-* &quot;-&quot;??_-;_-@_-"/>
    <numFmt numFmtId="167" formatCode=";;;"/>
    <numFmt numFmtId="168" formatCode="_-* #,##0_-;\-* #,##0_-;_-* &quot;-&quot;??_-;_-@_-"/>
  </numFmts>
  <fonts count="63" x14ac:knownFonts="1">
    <font>
      <sz val="8"/>
      <color theme="1"/>
      <name val="Arial"/>
      <family val="2"/>
    </font>
    <font>
      <sz val="11"/>
      <color theme="1"/>
      <name val="Calibri"/>
      <family val="2"/>
      <scheme val="minor"/>
    </font>
    <font>
      <sz val="10"/>
      <color theme="1"/>
      <name val="Arial"/>
      <family val="2"/>
    </font>
    <font>
      <sz val="11"/>
      <color theme="1"/>
      <name val="Calibri"/>
      <family val="2"/>
      <scheme val="minor"/>
    </font>
    <font>
      <sz val="10"/>
      <name val="Arial"/>
      <family val="2"/>
    </font>
    <font>
      <sz val="7"/>
      <color theme="1"/>
      <name val="Arial"/>
      <family val="2"/>
    </font>
    <font>
      <sz val="8"/>
      <name val="Arial"/>
      <family val="2"/>
    </font>
    <font>
      <b/>
      <sz val="10"/>
      <color theme="1"/>
      <name val="Arial"/>
      <family val="2"/>
    </font>
    <font>
      <b/>
      <sz val="8"/>
      <color theme="1"/>
      <name val="Arial"/>
      <family val="2"/>
    </font>
    <font>
      <b/>
      <sz val="7"/>
      <color theme="1"/>
      <name val="Arial"/>
      <family val="2"/>
    </font>
    <font>
      <sz val="6"/>
      <color theme="1"/>
      <name val="Arial"/>
      <family val="2"/>
    </font>
    <font>
      <b/>
      <sz val="11"/>
      <color theme="1"/>
      <name val="Calibri"/>
      <family val="2"/>
      <scheme val="minor"/>
    </font>
    <font>
      <b/>
      <sz val="14"/>
      <color theme="1"/>
      <name val="Calibri"/>
      <family val="2"/>
      <scheme val="minor"/>
    </font>
    <font>
      <u/>
      <sz val="8"/>
      <color theme="10"/>
      <name val="Arial"/>
      <family val="2"/>
    </font>
    <font>
      <sz val="18"/>
      <color theme="1"/>
      <name val="Arial"/>
      <family val="2"/>
    </font>
    <font>
      <b/>
      <u/>
      <sz val="11"/>
      <color theme="1"/>
      <name val="Calibri"/>
      <family val="2"/>
      <scheme val="minor"/>
    </font>
    <font>
      <sz val="8"/>
      <color indexed="8"/>
      <name val="Arial"/>
      <family val="2"/>
    </font>
    <font>
      <sz val="11"/>
      <color indexed="8"/>
      <name val="Calibri"/>
      <family val="2"/>
    </font>
    <font>
      <b/>
      <sz val="11"/>
      <color indexed="8"/>
      <name val="Calibri"/>
      <family val="2"/>
    </font>
    <font>
      <b/>
      <sz val="14"/>
      <color indexed="8"/>
      <name val="Calibri"/>
      <family val="2"/>
    </font>
    <font>
      <b/>
      <i/>
      <sz val="14"/>
      <color indexed="8"/>
      <name val="Calibri"/>
      <family val="2"/>
    </font>
    <font>
      <sz val="11"/>
      <color indexed="9"/>
      <name val="Calibri"/>
      <family val="2"/>
    </font>
    <font>
      <b/>
      <sz val="11"/>
      <color indexed="9"/>
      <name val="Calibri"/>
      <family val="2"/>
    </font>
    <font>
      <sz val="7"/>
      <color indexed="8"/>
      <name val="Arial"/>
      <family val="2"/>
    </font>
    <font>
      <b/>
      <sz val="10"/>
      <color indexed="8"/>
      <name val="Arial"/>
      <family val="2"/>
    </font>
    <font>
      <b/>
      <sz val="7"/>
      <color indexed="8"/>
      <name val="Arial"/>
      <family val="2"/>
    </font>
    <font>
      <b/>
      <sz val="8"/>
      <color indexed="8"/>
      <name val="Arial"/>
      <family val="2"/>
    </font>
    <font>
      <sz val="11"/>
      <color indexed="10"/>
      <name val="Calibri"/>
      <family val="2"/>
    </font>
    <font>
      <sz val="10"/>
      <color indexed="8"/>
      <name val="Arial"/>
      <family val="2"/>
    </font>
    <font>
      <b/>
      <sz val="10"/>
      <color indexed="8"/>
      <name val="Calibri"/>
      <family val="2"/>
    </font>
    <font>
      <sz val="8"/>
      <color indexed="8"/>
      <name val="Calibri"/>
      <family val="2"/>
    </font>
    <font>
      <sz val="11"/>
      <name val="Calibri"/>
      <family val="2"/>
    </font>
    <font>
      <b/>
      <sz val="11"/>
      <name val="Calibri"/>
      <family val="2"/>
    </font>
    <font>
      <sz val="10"/>
      <color indexed="8"/>
      <name val="Calibri"/>
      <family val="2"/>
    </font>
    <font>
      <b/>
      <sz val="14"/>
      <name val="Calibri"/>
      <family val="2"/>
    </font>
    <font>
      <b/>
      <sz val="12"/>
      <color indexed="8"/>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sz val="18"/>
      <color theme="3"/>
      <name val="Calibri Light"/>
      <family val="2"/>
    </font>
    <font>
      <strike/>
      <sz val="11"/>
      <color indexed="8"/>
      <name val="Calibri"/>
      <family val="2"/>
    </font>
    <font>
      <sz val="11"/>
      <color rgb="FF000000"/>
      <name val="Calibri"/>
      <family val="2"/>
    </font>
    <font>
      <strike/>
      <sz val="10"/>
      <color indexed="8"/>
      <name val="Arial"/>
      <family val="2"/>
    </font>
    <font>
      <strike/>
      <sz val="10"/>
      <color theme="1"/>
      <name val="Arial"/>
      <family val="2"/>
    </font>
    <font>
      <sz val="11"/>
      <color indexed="8"/>
      <name val="Calibri"/>
      <family val="2"/>
      <scheme val="minor"/>
    </font>
    <font>
      <b/>
      <sz val="11"/>
      <name val="Calibri"/>
      <family val="2"/>
      <scheme val="minor"/>
    </font>
    <font>
      <sz val="11"/>
      <name val="Calibri"/>
      <family val="2"/>
      <scheme val="minor"/>
    </font>
    <font>
      <b/>
      <sz val="8"/>
      <name val="Arial"/>
      <family val="2"/>
    </font>
    <font>
      <u/>
      <sz val="8"/>
      <name val="Arial"/>
      <family val="2"/>
    </font>
    <font>
      <i/>
      <sz val="11"/>
      <color theme="1"/>
      <name val="Calibri"/>
      <family val="2"/>
      <scheme val="minor"/>
    </font>
    <font>
      <b/>
      <sz val="12"/>
      <color theme="1"/>
      <name val="Calibri"/>
      <family val="2"/>
      <scheme val="minor"/>
    </font>
    <font>
      <b/>
      <vertAlign val="superscript"/>
      <sz val="11"/>
      <color theme="1"/>
      <name val="Calibri"/>
      <family val="2"/>
      <scheme val="minor"/>
    </font>
    <font>
      <sz val="9"/>
      <color theme="1"/>
      <name val="Calibri"/>
      <family val="2"/>
      <scheme val="minor"/>
    </font>
    <font>
      <vertAlign val="superscript"/>
      <sz val="9"/>
      <color theme="1"/>
      <name val="Calibri"/>
      <family val="2"/>
      <scheme val="minor"/>
    </font>
    <font>
      <sz val="8"/>
      <color theme="1"/>
      <name val="Arial"/>
      <family val="2"/>
    </font>
  </fonts>
  <fills count="48">
    <fill>
      <patternFill patternType="none"/>
    </fill>
    <fill>
      <patternFill patternType="gray125"/>
    </fill>
    <fill>
      <patternFill patternType="solid">
        <fgColor theme="6" tint="0.5997497482222968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solid">
        <fgColor rgb="FFC5D9F1"/>
        <bgColor indexed="64"/>
      </patternFill>
    </fill>
    <fill>
      <patternFill patternType="solid">
        <fgColor indexed="9"/>
        <bgColor indexed="64"/>
      </patternFill>
    </fill>
    <fill>
      <patternFill patternType="solid">
        <fgColor rgb="FFFFFF00"/>
        <bgColor indexed="64"/>
      </patternFill>
    </fill>
    <fill>
      <patternFill patternType="solid">
        <fgColor rgb="FFFF0000"/>
        <bgColor indexed="64"/>
      </patternFill>
    </fill>
    <fill>
      <patternFill patternType="solid">
        <fgColor theme="0" tint="-0.24973296304208503"/>
        <bgColor indexed="64"/>
      </patternFill>
    </fill>
    <fill>
      <patternFill patternType="gray0625"/>
    </fill>
    <fill>
      <patternFill patternType="solid">
        <fgColor theme="4" tint="0.59990234076967686"/>
        <bgColor indexed="64"/>
      </patternFill>
    </fill>
    <fill>
      <patternFill patternType="solid">
        <fgColor theme="3" tint="0.79989013336588644"/>
        <bgColor indexed="64"/>
      </patternFill>
    </fill>
    <fill>
      <patternFill patternType="solid">
        <fgColor theme="0"/>
        <bgColor indexed="64"/>
      </patternFill>
    </fill>
    <fill>
      <patternFill patternType="solid">
        <fgColor theme="0" tint="-0.24991607409894101"/>
        <bgColor indexed="64"/>
      </patternFill>
    </fill>
    <fill>
      <patternFill patternType="solid">
        <fgColor theme="0" tint="-0.24982451857051302"/>
        <bgColor indexed="64"/>
      </patternFill>
    </fill>
    <fill>
      <patternFill patternType="solid">
        <fgColor theme="0" tint="-0.24988555558946501"/>
        <bgColor indexed="64"/>
      </patternFill>
    </fill>
    <fill>
      <patternFill patternType="solid">
        <fgColor rgb="FFDCE6F1"/>
        <bgColor indexed="64"/>
      </patternFill>
    </fill>
    <fill>
      <patternFill patternType="gray0625">
        <bgColor indexed="9"/>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74059266945403"/>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s>
  <cellStyleXfs count="74">
    <xf numFmtId="0" fontId="0" fillId="0" borderId="0">
      <alignment vertical="center"/>
    </xf>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7" fontId="4" fillId="0" borderId="0">
      <alignment vertical="center"/>
    </xf>
    <xf numFmtId="0" fontId="5" fillId="0" borderId="0">
      <alignment horizontal="center" vertical="center"/>
    </xf>
    <xf numFmtId="167" fontId="6" fillId="2" borderId="0">
      <alignment vertical="center"/>
    </xf>
    <xf numFmtId="0" fontId="62" fillId="1" borderId="0">
      <alignment vertical="center"/>
    </xf>
    <xf numFmtId="49" fontId="7" fillId="0" borderId="0">
      <alignment vertical="center"/>
    </xf>
    <xf numFmtId="0" fontId="9" fillId="0" borderId="0">
      <alignment horizontal="right" vertical="center"/>
    </xf>
    <xf numFmtId="0" fontId="8" fillId="0" borderId="0">
      <alignment vertical="center"/>
    </xf>
    <xf numFmtId="0" fontId="10" fillId="0" borderId="0">
      <alignment vertical="center"/>
    </xf>
    <xf numFmtId="166" fontId="62" fillId="0" borderId="0" applyFont="0" applyFill="0" applyBorder="0" applyAlignment="0" applyProtection="0"/>
    <xf numFmtId="0" fontId="13" fillId="0" borderId="0" applyNumberFormat="0" applyFill="0" applyBorder="0" applyProtection="0"/>
    <xf numFmtId="0" fontId="4" fillId="0" borderId="0"/>
    <xf numFmtId="0" fontId="62" fillId="0" borderId="0">
      <alignment vertical="center"/>
    </xf>
    <xf numFmtId="166" fontId="62" fillId="0" borderId="0" applyFont="0" applyFill="0" applyBorder="0" applyAlignment="0" applyProtection="0"/>
    <xf numFmtId="0" fontId="16" fillId="0" borderId="0">
      <alignment vertical="center"/>
    </xf>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36" fillId="27" borderId="0" applyNumberFormat="0" applyBorder="0" applyAlignment="0" applyProtection="0"/>
    <xf numFmtId="0" fontId="37" fillId="28" borderId="1" applyNumberFormat="0" applyAlignment="0" applyProtection="0"/>
    <xf numFmtId="0" fontId="22" fillId="29" borderId="2" applyNumberFormat="0" applyAlignment="0" applyProtection="0"/>
    <xf numFmtId="0" fontId="23" fillId="0" borderId="0">
      <alignment horizontal="center" vertical="center"/>
    </xf>
    <xf numFmtId="0" fontId="38" fillId="0" borderId="0" applyNumberFormat="0" applyFill="0" applyBorder="0" applyAlignment="0" applyProtection="0"/>
    <xf numFmtId="0" fontId="39" fillId="30" borderId="0" applyNumberFormat="0" applyBorder="0" applyAlignment="0" applyProtection="0"/>
    <xf numFmtId="0" fontId="16" fillId="1" borderId="0">
      <alignment vertical="center"/>
    </xf>
    <xf numFmtId="0" fontId="40" fillId="0" borderId="3"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49" fontId="24" fillId="0" borderId="0">
      <alignment vertical="center"/>
    </xf>
    <xf numFmtId="0" fontId="25" fillId="0" borderId="0">
      <alignment horizontal="right" vertical="center"/>
    </xf>
    <xf numFmtId="0" fontId="26" fillId="0" borderId="0">
      <alignment vertical="center"/>
    </xf>
    <xf numFmtId="0" fontId="43" fillId="31" borderId="1" applyNumberFormat="0" applyAlignment="0" applyProtection="0"/>
    <xf numFmtId="0" fontId="13" fillId="0" borderId="0" applyNumberFormat="0" applyFill="0" applyBorder="0" applyProtection="0"/>
    <xf numFmtId="0" fontId="44" fillId="0" borderId="6" applyNumberFormat="0" applyFill="0" applyAlignment="0" applyProtection="0"/>
    <xf numFmtId="166" fontId="16" fillId="0" borderId="0" applyFont="0" applyFill="0" applyBorder="0" applyAlignment="0" applyProtection="0"/>
    <xf numFmtId="0" fontId="45" fillId="32" borderId="0" applyNumberFormat="0" applyBorder="0" applyAlignment="0" applyProtection="0"/>
    <xf numFmtId="0" fontId="17" fillId="33" borderId="7" applyNumberFormat="0" applyAlignment="0" applyProtection="0"/>
    <xf numFmtId="0" fontId="46" fillId="28" borderId="8" applyNumberFormat="0" applyAlignment="0" applyProtection="0"/>
    <xf numFmtId="0" fontId="47" fillId="0" borderId="0" applyNumberFormat="0" applyFill="0" applyBorder="0" applyAlignment="0" applyProtection="0"/>
    <xf numFmtId="0" fontId="18" fillId="0" borderId="9" applyNumberFormat="0" applyFill="0" applyAlignment="0" applyProtection="0"/>
    <xf numFmtId="0" fontId="27" fillId="0" borderId="0" applyNumberForma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xf numFmtId="0" fontId="3" fillId="0" borderId="0"/>
  </cellStyleXfs>
  <cellXfs count="408">
    <xf numFmtId="0" fontId="0" fillId="0" borderId="0" xfId="0" applyAlignment="1">
      <alignment vertical="center"/>
    </xf>
    <xf numFmtId="0" fontId="14" fillId="0" borderId="0" xfId="0" applyFont="1" applyAlignment="1">
      <alignment vertical="center"/>
    </xf>
    <xf numFmtId="168" fontId="30" fillId="34" borderId="18" xfId="61" applyNumberFormat="1" applyFont="1" applyFill="1" applyBorder="1" applyAlignment="1" applyProtection="1">
      <alignment horizontal="center" vertical="center"/>
    </xf>
    <xf numFmtId="2" fontId="17" fillId="34" borderId="19" xfId="61" applyNumberFormat="1" applyFont="1" applyFill="1" applyBorder="1" applyAlignment="1" applyProtection="1">
      <alignment vertical="center"/>
      <protection locked="0"/>
    </xf>
    <xf numFmtId="2" fontId="17" fillId="34" borderId="18" xfId="61" applyNumberFormat="1" applyFont="1" applyFill="1" applyBorder="1" applyAlignment="1" applyProtection="1">
      <alignment vertical="center"/>
      <protection locked="0"/>
    </xf>
    <xf numFmtId="2" fontId="31" fillId="34" borderId="18" xfId="61" applyNumberFormat="1" applyFont="1" applyFill="1" applyBorder="1" applyAlignment="1" applyProtection="1">
      <alignment vertical="center"/>
      <protection locked="0"/>
    </xf>
    <xf numFmtId="2" fontId="17" fillId="34" borderId="20" xfId="61" applyNumberFormat="1" applyFont="1" applyFill="1" applyBorder="1" applyAlignment="1" applyProtection="1">
      <alignment vertical="center"/>
      <protection locked="0"/>
    </xf>
    <xf numFmtId="0" fontId="2" fillId="0" borderId="0" xfId="0" applyFont="1" applyAlignment="1">
      <alignment vertical="center"/>
    </xf>
    <xf numFmtId="0" fontId="2" fillId="0" borderId="0" xfId="0" applyFont="1" applyAlignment="1">
      <alignment horizontal="center" vertical="center"/>
    </xf>
    <xf numFmtId="0" fontId="16" fillId="0" borderId="0" xfId="19" applyAlignment="1">
      <alignment vertical="center"/>
    </xf>
    <xf numFmtId="0" fontId="28" fillId="0" borderId="0" xfId="19" applyFont="1" applyAlignment="1">
      <alignment horizontal="center" vertical="center"/>
    </xf>
    <xf numFmtId="0" fontId="28" fillId="0" borderId="0" xfId="19" applyFont="1" applyAlignment="1">
      <alignment vertical="center"/>
    </xf>
    <xf numFmtId="0" fontId="28" fillId="35" borderId="11" xfId="19" applyFont="1" applyFill="1" applyBorder="1" applyAlignment="1">
      <alignment vertical="center"/>
    </xf>
    <xf numFmtId="0" fontId="28" fillId="0" borderId="13" xfId="19" applyFont="1" applyBorder="1" applyAlignment="1">
      <alignment vertical="center"/>
    </xf>
    <xf numFmtId="0" fontId="17" fillId="35" borderId="14" xfId="19" applyFont="1" applyFill="1" applyBorder="1" applyAlignment="1">
      <alignment vertical="center"/>
    </xf>
    <xf numFmtId="0" fontId="28" fillId="0" borderId="15" xfId="19" applyFont="1" applyBorder="1" applyAlignment="1">
      <alignment vertical="center"/>
    </xf>
    <xf numFmtId="0" fontId="17" fillId="35" borderId="16" xfId="19" applyFont="1" applyFill="1" applyBorder="1" applyAlignment="1">
      <alignment vertical="center"/>
    </xf>
    <xf numFmtId="0" fontId="28" fillId="0" borderId="14" xfId="19" applyFont="1" applyBorder="1" applyAlignment="1">
      <alignment vertical="center"/>
    </xf>
    <xf numFmtId="0" fontId="2" fillId="36" borderId="0" xfId="0" applyFont="1" applyFill="1" applyAlignment="1">
      <alignment vertical="center"/>
    </xf>
    <xf numFmtId="0" fontId="2" fillId="37" borderId="0" xfId="0" applyFont="1" applyFill="1" applyAlignment="1">
      <alignment vertical="center"/>
    </xf>
    <xf numFmtId="0" fontId="51" fillId="0" borderId="0" xfId="0" applyFont="1" applyAlignment="1">
      <alignment vertical="center"/>
    </xf>
    <xf numFmtId="0" fontId="50" fillId="0" borderId="15" xfId="19" applyFont="1" applyBorder="1" applyAlignment="1">
      <alignment vertical="center"/>
    </xf>
    <xf numFmtId="0" fontId="33" fillId="0" borderId="15" xfId="19" applyFont="1" applyBorder="1" applyAlignment="1">
      <alignment vertical="center"/>
    </xf>
    <xf numFmtId="0" fontId="17" fillId="0" borderId="0" xfId="19" applyFont="1" applyAlignment="1">
      <alignment vertical="center" wrapText="1"/>
    </xf>
    <xf numFmtId="0" fontId="28" fillId="0" borderId="21" xfId="19" applyFont="1" applyBorder="1" applyAlignment="1">
      <alignment vertical="center"/>
    </xf>
    <xf numFmtId="2" fontId="17" fillId="34" borderId="19" xfId="19" applyNumberFormat="1" applyFont="1" applyFill="1" applyBorder="1" applyAlignment="1" applyProtection="1">
      <alignment vertical="center"/>
      <protection locked="0"/>
    </xf>
    <xf numFmtId="0" fontId="30" fillId="38" borderId="18" xfId="50" applyFont="1" applyFill="1" applyBorder="1" applyAlignment="1">
      <alignment horizontal="center" vertical="center"/>
    </xf>
    <xf numFmtId="0" fontId="30" fillId="0" borderId="18" xfId="19" applyFont="1" applyBorder="1" applyAlignment="1">
      <alignment horizontal="center" vertical="center"/>
    </xf>
    <xf numFmtId="0" fontId="30" fillId="39" borderId="18" xfId="57" applyFont="1" applyFill="1" applyBorder="1" applyAlignment="1">
      <alignment horizontal="center" vertical="center"/>
    </xf>
    <xf numFmtId="0" fontId="29" fillId="0" borderId="0" xfId="57" applyFont="1" applyAlignment="1">
      <alignment horizontal="center" vertical="center"/>
    </xf>
    <xf numFmtId="0" fontId="29" fillId="0" borderId="15" xfId="57" applyFont="1" applyBorder="1" applyAlignment="1">
      <alignment horizontal="center" vertical="center"/>
    </xf>
    <xf numFmtId="2" fontId="55" fillId="0" borderId="18" xfId="14" applyNumberFormat="1" applyFont="1" applyFill="1" applyBorder="1" applyAlignment="1" applyProtection="1">
      <alignment horizontal="center" vertical="center" wrapText="1"/>
      <protection hidden="1"/>
    </xf>
    <xf numFmtId="0" fontId="0" fillId="0" borderId="0" xfId="0" applyAlignment="1">
      <alignment horizontal="center" vertical="center" wrapText="1"/>
    </xf>
    <xf numFmtId="0" fontId="55" fillId="0" borderId="18" xfId="16" applyFont="1" applyBorder="1" applyAlignment="1" applyProtection="1">
      <alignment horizontal="center" vertical="center" wrapText="1"/>
      <protection hidden="1"/>
    </xf>
    <xf numFmtId="2" fontId="8" fillId="0" borderId="18" xfId="14" applyNumberFormat="1" applyFont="1" applyFill="1" applyBorder="1" applyAlignment="1" applyProtection="1">
      <alignment horizontal="center" vertical="center" wrapText="1"/>
      <protection hidden="1"/>
    </xf>
    <xf numFmtId="0" fontId="3" fillId="0" borderId="0" xfId="0" applyFont="1" applyAlignment="1">
      <alignment vertical="center"/>
    </xf>
    <xf numFmtId="0" fontId="3" fillId="0" borderId="0" xfId="0" applyFont="1" applyAlignment="1">
      <alignment vertical="center" wrapText="1"/>
    </xf>
    <xf numFmtId="2" fontId="31" fillId="40" borderId="18" xfId="61" applyNumberFormat="1" applyFont="1" applyFill="1" applyBorder="1" applyAlignment="1" applyProtection="1">
      <alignment vertical="center"/>
      <protection locked="0"/>
    </xf>
    <xf numFmtId="2" fontId="31" fillId="41" borderId="18" xfId="61" applyNumberFormat="1" applyFont="1" applyFill="1" applyBorder="1" applyAlignment="1" applyProtection="1">
      <alignment vertical="center"/>
      <protection locked="0"/>
    </xf>
    <xf numFmtId="0" fontId="0" fillId="0" borderId="0" xfId="0" applyAlignment="1">
      <alignment horizontal="center" vertical="center"/>
    </xf>
    <xf numFmtId="0" fontId="6" fillId="0" borderId="0" xfId="0" applyFont="1" applyAlignment="1">
      <alignment horizontal="center" vertical="center"/>
    </xf>
    <xf numFmtId="0" fontId="17" fillId="0" borderId="19" xfId="47" applyFont="1" applyBorder="1" applyAlignment="1" applyProtection="1">
      <alignment horizontal="center" vertical="center"/>
      <protection hidden="1"/>
    </xf>
    <xf numFmtId="0" fontId="17" fillId="0" borderId="18" xfId="47" applyFont="1" applyBorder="1" applyAlignment="1" applyProtection="1">
      <alignment horizontal="center" vertical="center"/>
      <protection hidden="1"/>
    </xf>
    <xf numFmtId="0" fontId="31" fillId="0" borderId="18" xfId="47" applyFont="1" applyBorder="1" applyAlignment="1" applyProtection="1">
      <alignment horizontal="center" vertical="center"/>
      <protection hidden="1"/>
    </xf>
    <xf numFmtId="0" fontId="17" fillId="0" borderId="11" xfId="47" applyFont="1" applyBorder="1" applyAlignment="1" applyProtection="1">
      <alignment horizontal="center" vertical="center"/>
      <protection hidden="1"/>
    </xf>
    <xf numFmtId="0" fontId="17" fillId="0" borderId="20" xfId="47" applyFont="1" applyBorder="1" applyAlignment="1" applyProtection="1">
      <alignment horizontal="center" vertical="center"/>
      <protection hidden="1"/>
    </xf>
    <xf numFmtId="0" fontId="28" fillId="0" borderId="15" xfId="19" applyFont="1" applyBorder="1" applyAlignment="1" applyProtection="1">
      <alignment vertical="center"/>
      <protection hidden="1"/>
    </xf>
    <xf numFmtId="0" fontId="28" fillId="0" borderId="13" xfId="19" applyFont="1" applyBorder="1" applyAlignment="1" applyProtection="1">
      <alignment vertical="center"/>
      <protection hidden="1"/>
    </xf>
    <xf numFmtId="0" fontId="17" fillId="35" borderId="16" xfId="19" applyFont="1" applyFill="1" applyBorder="1" applyAlignment="1" applyProtection="1">
      <alignment vertical="center" wrapText="1"/>
      <protection hidden="1"/>
    </xf>
    <xf numFmtId="0" fontId="17" fillId="35" borderId="14" xfId="19" applyFont="1" applyFill="1" applyBorder="1" applyAlignment="1" applyProtection="1">
      <alignment vertical="center" wrapText="1"/>
      <protection hidden="1"/>
    </xf>
    <xf numFmtId="0" fontId="28" fillId="35" borderId="14" xfId="19" applyFont="1" applyFill="1" applyBorder="1" applyAlignment="1" applyProtection="1">
      <alignment vertical="center"/>
      <protection hidden="1"/>
    </xf>
    <xf numFmtId="0" fontId="28" fillId="35" borderId="11" xfId="19" applyFont="1" applyFill="1" applyBorder="1" applyAlignment="1" applyProtection="1">
      <alignment vertical="center"/>
      <protection hidden="1"/>
    </xf>
    <xf numFmtId="0" fontId="2" fillId="0" borderId="0" xfId="0" applyFont="1" applyAlignment="1" applyProtection="1">
      <alignment vertical="center"/>
      <protection hidden="1"/>
    </xf>
    <xf numFmtId="0" fontId="50" fillId="0" borderId="14" xfId="19" applyFont="1" applyBorder="1" applyAlignment="1" applyProtection="1">
      <alignment vertical="center"/>
      <protection hidden="1"/>
    </xf>
    <xf numFmtId="0" fontId="17" fillId="0" borderId="22" xfId="19" applyFont="1" applyBorder="1" applyAlignment="1" applyProtection="1">
      <alignment vertical="center"/>
      <protection hidden="1"/>
    </xf>
    <xf numFmtId="0" fontId="28" fillId="35" borderId="23" xfId="47" applyFont="1" applyFill="1" applyBorder="1" applyAlignment="1" applyProtection="1">
      <alignment horizontal="center" vertical="center"/>
      <protection hidden="1"/>
    </xf>
    <xf numFmtId="0" fontId="28" fillId="35" borderId="23" xfId="19" applyFont="1" applyFill="1" applyBorder="1" applyAlignment="1" applyProtection="1">
      <alignment vertical="center"/>
      <protection hidden="1"/>
    </xf>
    <xf numFmtId="0" fontId="28" fillId="0" borderId="20" xfId="19" applyFont="1" applyBorder="1" applyAlignment="1" applyProtection="1">
      <alignment vertical="center"/>
      <protection hidden="1"/>
    </xf>
    <xf numFmtId="0" fontId="17" fillId="0" borderId="21" xfId="47" applyFont="1" applyBorder="1" applyAlignment="1" applyProtection="1">
      <alignment horizontal="center" vertical="center"/>
      <protection hidden="1"/>
    </xf>
    <xf numFmtId="0" fontId="17" fillId="42" borderId="21" xfId="47" applyFont="1" applyFill="1" applyBorder="1" applyAlignment="1" applyProtection="1">
      <alignment horizontal="center" vertical="center"/>
      <protection hidden="1"/>
    </xf>
    <xf numFmtId="2" fontId="32" fillId="43" borderId="20" xfId="61" applyNumberFormat="1" applyFont="1" applyFill="1" applyBorder="1" applyAlignment="1" applyProtection="1">
      <alignment horizontal="right" vertical="center"/>
    </xf>
    <xf numFmtId="0" fontId="28" fillId="0" borderId="16" xfId="19" applyFont="1" applyBorder="1" applyAlignment="1" applyProtection="1">
      <alignment vertical="center"/>
      <protection hidden="1"/>
    </xf>
    <xf numFmtId="0" fontId="17" fillId="0" borderId="23" xfId="19" applyFont="1" applyBorder="1" applyAlignment="1" applyProtection="1">
      <alignment vertical="center"/>
      <protection hidden="1"/>
    </xf>
    <xf numFmtId="0" fontId="6" fillId="0" borderId="18" xfId="0" applyFont="1" applyBorder="1" applyAlignment="1" applyProtection="1">
      <alignment horizontal="center" vertical="center" wrapText="1"/>
      <protection hidden="1"/>
    </xf>
    <xf numFmtId="0" fontId="13" fillId="0" borderId="18" xfId="15" applyBorder="1" applyAlignment="1" applyProtection="1">
      <alignment horizontal="center" vertical="center" wrapText="1"/>
      <protection hidden="1"/>
    </xf>
    <xf numFmtId="0" fontId="0" fillId="0" borderId="18" xfId="0" applyBorder="1" applyAlignment="1" applyProtection="1">
      <alignment horizontal="center" vertical="center" wrapText="1"/>
      <protection hidden="1"/>
    </xf>
    <xf numFmtId="0" fontId="13" fillId="0" borderId="18" xfId="15" applyFill="1" applyBorder="1" applyAlignment="1" applyProtection="1">
      <alignment horizontal="center" vertical="center" wrapText="1"/>
      <protection hidden="1"/>
    </xf>
    <xf numFmtId="0" fontId="13" fillId="0" borderId="18" xfId="15" applyBorder="1" applyAlignment="1" applyProtection="1">
      <alignment horizontal="center"/>
      <protection hidden="1"/>
    </xf>
    <xf numFmtId="0" fontId="56" fillId="0" borderId="18" xfId="15" applyFont="1" applyBorder="1" applyAlignment="1" applyProtection="1">
      <alignment horizontal="center" vertical="center" wrapText="1"/>
      <protection hidden="1"/>
    </xf>
    <xf numFmtId="0" fontId="6" fillId="42" borderId="18" xfId="0" applyFont="1" applyFill="1" applyBorder="1" applyAlignment="1" applyProtection="1">
      <alignment horizontal="center" vertical="center" wrapText="1"/>
      <protection hidden="1"/>
    </xf>
    <xf numFmtId="0" fontId="13" fillId="42" borderId="18" xfId="15" applyFill="1" applyBorder="1" applyAlignment="1" applyProtection="1">
      <alignment horizontal="center" vertical="center" wrapText="1"/>
      <protection hidden="1"/>
    </xf>
    <xf numFmtId="0" fontId="13" fillId="0" borderId="18" xfId="15" applyFill="1" applyBorder="1" applyAlignment="1" applyProtection="1">
      <alignment horizontal="center" vertical="center"/>
      <protection hidden="1"/>
    </xf>
    <xf numFmtId="0" fontId="0" fillId="0" borderId="18" xfId="0" applyFill="1" applyBorder="1" applyAlignment="1" applyProtection="1">
      <alignment horizontal="center" vertical="center" wrapText="1"/>
      <protection hidden="1"/>
    </xf>
    <xf numFmtId="0" fontId="3"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alignment vertical="center"/>
    </xf>
    <xf numFmtId="2" fontId="32" fillId="44" borderId="20" xfId="61" applyNumberFormat="1" applyFont="1" applyFill="1" applyBorder="1" applyAlignment="1" applyProtection="1">
      <alignment vertical="center"/>
    </xf>
    <xf numFmtId="2" fontId="32" fillId="43" borderId="18" xfId="61" applyNumberFormat="1" applyFont="1" applyFill="1" applyBorder="1" applyAlignment="1" applyProtection="1">
      <alignment vertical="center"/>
    </xf>
    <xf numFmtId="2" fontId="32" fillId="43" borderId="20" xfId="61" applyNumberFormat="1" applyFont="1" applyFill="1" applyBorder="1" applyAlignment="1" applyProtection="1">
      <alignment vertical="center"/>
    </xf>
    <xf numFmtId="2" fontId="32" fillId="38" borderId="20" xfId="61" applyNumberFormat="1" applyFont="1" applyFill="1" applyBorder="1" applyAlignment="1" applyProtection="1">
      <alignment vertical="center"/>
    </xf>
    <xf numFmtId="0" fontId="3" fillId="38" borderId="18" xfId="0" applyFont="1" applyFill="1" applyBorder="1" applyAlignment="1" applyProtection="1">
      <alignment horizontal="center" vertical="center"/>
    </xf>
    <xf numFmtId="0" fontId="3" fillId="38" borderId="18" xfId="0" applyFont="1" applyFill="1" applyBorder="1" applyAlignment="1" applyProtection="1">
      <alignment horizontal="center" vertical="center" wrapText="1"/>
    </xf>
    <xf numFmtId="0" fontId="3" fillId="3" borderId="18" xfId="0" applyFont="1" applyFill="1" applyBorder="1" applyAlignment="1" applyProtection="1">
      <alignment horizontal="center" vertical="top"/>
    </xf>
    <xf numFmtId="0" fontId="3" fillId="0" borderId="18" xfId="0" applyFont="1" applyBorder="1" applyAlignment="1" applyProtection="1">
      <alignment vertical="top" wrapText="1"/>
    </xf>
    <xf numFmtId="0" fontId="3" fillId="0" borderId="18" xfId="0" applyFont="1" applyBorder="1" applyAlignment="1" applyProtection="1">
      <alignment vertical="top" wrapText="1"/>
    </xf>
    <xf numFmtId="0" fontId="54" fillId="0" borderId="18" xfId="0" applyFont="1" applyBorder="1" applyAlignment="1" applyProtection="1">
      <alignment horizontal="center" vertical="center"/>
    </xf>
    <xf numFmtId="0" fontId="3" fillId="0" borderId="18" xfId="0" applyFont="1" applyBorder="1" applyAlignment="1" applyProtection="1">
      <alignment vertical="top" wrapText="1"/>
    </xf>
    <xf numFmtId="0" fontId="3" fillId="0" borderId="18" xfId="0" applyFont="1" applyBorder="1" applyAlignment="1" applyProtection="1">
      <alignment vertical="center" wrapText="1"/>
    </xf>
    <xf numFmtId="0" fontId="3" fillId="0" borderId="18" xfId="0" applyFont="1" applyBorder="1" applyAlignment="1" applyProtection="1">
      <alignment vertical="center" wrapText="1"/>
    </xf>
    <xf numFmtId="0" fontId="3" fillId="3" borderId="18" xfId="0" applyFont="1" applyFill="1" applyBorder="1" applyAlignment="1" applyProtection="1">
      <alignment horizontal="center" vertical="top" wrapText="1"/>
    </xf>
    <xf numFmtId="0" fontId="3" fillId="3" borderId="18" xfId="0" applyFont="1" applyFill="1" applyBorder="1" applyAlignment="1" applyProtection="1">
      <alignment horizontal="center" vertical="top" wrapText="1"/>
    </xf>
    <xf numFmtId="0" fontId="54" fillId="0" borderId="18" xfId="0" applyFont="1" applyBorder="1" applyAlignment="1" applyProtection="1">
      <alignment vertical="top" wrapText="1"/>
    </xf>
    <xf numFmtId="0" fontId="54" fillId="0" borderId="18" xfId="0" applyFont="1" applyBorder="1" applyAlignment="1" applyProtection="1">
      <alignment vertical="center" wrapText="1"/>
    </xf>
    <xf numFmtId="0" fontId="3" fillId="0" borderId="18" xfId="0" applyFont="1" applyBorder="1" applyAlignment="1" applyProtection="1">
      <alignment horizontal="center" vertical="center"/>
    </xf>
    <xf numFmtId="0" fontId="3" fillId="45" borderId="18" xfId="0" applyFont="1" applyFill="1" applyBorder="1" applyAlignment="1" applyProtection="1">
      <alignment horizontal="center" vertical="center"/>
    </xf>
    <xf numFmtId="0" fontId="3" fillId="45" borderId="18" xfId="0" applyFont="1" applyFill="1" applyBorder="1" applyAlignment="1" applyProtection="1">
      <alignment horizontal="center" vertical="center" wrapText="1"/>
    </xf>
    <xf numFmtId="0" fontId="3" fillId="0" borderId="0" xfId="0" applyFont="1" applyAlignment="1" applyProtection="1">
      <alignment vertical="top" wrapText="1"/>
    </xf>
    <xf numFmtId="0" fontId="3" fillId="0" borderId="18" xfId="0" applyFont="1" applyBorder="1" applyAlignment="1" applyProtection="1">
      <alignment vertical="center" wrapText="1"/>
    </xf>
    <xf numFmtId="0" fontId="3" fillId="0" borderId="18" xfId="0" applyFont="1" applyBorder="1" applyAlignment="1" applyProtection="1">
      <alignment vertical="center" wrapText="1"/>
    </xf>
    <xf numFmtId="0" fontId="3" fillId="0" borderId="18" xfId="0" applyFont="1" applyBorder="1" applyAlignment="1" applyProtection="1">
      <alignment horizontal="center" vertical="center"/>
    </xf>
    <xf numFmtId="0" fontId="3" fillId="0" borderId="18" xfId="0" applyFont="1" applyBorder="1" applyAlignment="1" applyProtection="1">
      <alignment vertical="top" wrapText="1"/>
    </xf>
    <xf numFmtId="0" fontId="3" fillId="0" borderId="18" xfId="0" applyFont="1" applyBorder="1" applyAlignment="1" applyProtection="1">
      <alignment vertical="top" wrapText="1"/>
    </xf>
    <xf numFmtId="0" fontId="54" fillId="3" borderId="18" xfId="0" applyFont="1" applyFill="1" applyBorder="1" applyAlignment="1" applyProtection="1">
      <alignment horizontal="center" vertical="top" wrapText="1"/>
    </xf>
    <xf numFmtId="0" fontId="3" fillId="0" borderId="18" xfId="0" applyFont="1" applyBorder="1" applyAlignment="1" applyProtection="1">
      <alignment vertical="top" wrapText="1"/>
    </xf>
    <xf numFmtId="0" fontId="3" fillId="0" borderId="18" xfId="0" applyFont="1" applyBorder="1" applyAlignment="1" applyProtection="1">
      <alignment vertical="top" wrapText="1"/>
    </xf>
    <xf numFmtId="16" fontId="54" fillId="0" borderId="18" xfId="0" applyNumberFormat="1" applyFont="1" applyBorder="1" applyAlignment="1" applyProtection="1">
      <alignment horizontal="center" vertical="center"/>
    </xf>
    <xf numFmtId="0" fontId="54" fillId="0" borderId="18" xfId="0" applyNumberFormat="1" applyFont="1" applyBorder="1" applyAlignment="1" applyProtection="1">
      <alignment horizontal="center" vertical="center"/>
    </xf>
    <xf numFmtId="0" fontId="11" fillId="38" borderId="18" xfId="0" applyFont="1" applyFill="1" applyBorder="1" applyAlignment="1" applyProtection="1">
      <alignment horizontal="center" vertical="center" wrapText="1"/>
    </xf>
    <xf numFmtId="0" fontId="3" fillId="0" borderId="18" xfId="0" applyFont="1" applyBorder="1" applyAlignment="1" applyProtection="1">
      <alignment horizontal="left" vertical="top" wrapText="1"/>
    </xf>
    <xf numFmtId="0" fontId="3" fillId="0" borderId="22" xfId="0" applyFont="1" applyBorder="1" applyAlignment="1" applyProtection="1">
      <alignment horizontal="left" vertical="top" wrapText="1"/>
    </xf>
    <xf numFmtId="0" fontId="3" fillId="0" borderId="0" xfId="0" applyFont="1" applyAlignment="1" applyProtection="1">
      <alignment vertical="center"/>
    </xf>
    <xf numFmtId="0" fontId="3" fillId="0" borderId="0" xfId="0" applyFont="1" applyAlignment="1" applyProtection="1">
      <alignment vertical="center"/>
    </xf>
    <xf numFmtId="0" fontId="3" fillId="38" borderId="18" xfId="0" applyFont="1" applyFill="1" applyBorder="1" applyAlignment="1" applyProtection="1">
      <alignment horizontal="center" vertical="center" wrapText="1"/>
    </xf>
    <xf numFmtId="0" fontId="55" fillId="0" borderId="18" xfId="16"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0" fontId="0" fillId="0" borderId="18" xfId="17" applyFont="1" applyBorder="1" applyAlignment="1" applyProtection="1">
      <alignment horizontal="center" vertical="center" wrapText="1"/>
    </xf>
    <xf numFmtId="0" fontId="62" fillId="0" borderId="18" xfId="17" applyBorder="1" applyAlignment="1" applyProtection="1">
      <alignment horizontal="center" vertical="center" wrapText="1"/>
    </xf>
    <xf numFmtId="0" fontId="6" fillId="0" borderId="18" xfId="17" applyFont="1" applyBorder="1" applyAlignment="1" applyProtection="1">
      <alignment horizontal="center" vertical="center" wrapText="1"/>
    </xf>
    <xf numFmtId="0" fontId="6" fillId="42" borderId="18" xfId="0" applyFont="1" applyFill="1" applyBorder="1" applyAlignment="1" applyProtection="1">
      <alignment horizontal="center" vertical="center" wrapText="1"/>
    </xf>
    <xf numFmtId="0" fontId="6" fillId="42" borderId="18" xfId="17" applyFont="1" applyFill="1"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0" xfId="0" applyAlignment="1" applyProtection="1">
      <alignment horizontal="center" vertical="center" wrapText="1"/>
    </xf>
    <xf numFmtId="0" fontId="55" fillId="42" borderId="18" xfId="16" applyFont="1" applyFill="1" applyBorder="1" applyAlignment="1" applyProtection="1">
      <alignment horizontal="center" vertical="center" wrapText="1"/>
    </xf>
    <xf numFmtId="0" fontId="0" fillId="0" borderId="18" xfId="0" applyBorder="1" applyAlignment="1" applyProtection="1">
      <alignment horizontal="center" vertical="center"/>
    </xf>
    <xf numFmtId="0" fontId="0" fillId="0" borderId="18" xfId="15" applyFont="1" applyBorder="1" applyAlignment="1" applyProtection="1">
      <alignment horizontal="center"/>
    </xf>
    <xf numFmtId="0" fontId="0" fillId="0" borderId="18" xfId="15" applyFont="1" applyBorder="1" applyAlignment="1" applyProtection="1">
      <alignment horizontal="center" vertical="center" wrapText="1"/>
    </xf>
    <xf numFmtId="0" fontId="0" fillId="0" borderId="18" xfId="15" applyFont="1" applyBorder="1" applyAlignment="1" applyProtection="1">
      <alignment horizontal="center" wrapText="1"/>
    </xf>
    <xf numFmtId="0" fontId="0" fillId="0" borderId="18" xfId="15" applyFont="1" applyFill="1" applyBorder="1" applyAlignment="1" applyProtection="1">
      <alignment horizontal="center" wrapText="1"/>
    </xf>
    <xf numFmtId="0" fontId="0" fillId="0" borderId="18" xfId="15" applyFont="1" applyFill="1" applyBorder="1" applyAlignment="1" applyProtection="1">
      <alignment horizontal="center" vertical="center" wrapText="1"/>
    </xf>
    <xf numFmtId="0" fontId="0" fillId="0" borderId="18" xfId="15" applyFont="1" applyBorder="1" applyAlignment="1" applyProtection="1">
      <alignment horizontal="center" vertical="top" wrapText="1"/>
    </xf>
    <xf numFmtId="0" fontId="0" fillId="42" borderId="0" xfId="0" applyFill="1" applyAlignment="1" applyProtection="1">
      <alignment horizontal="center" vertical="center" wrapText="1"/>
    </xf>
    <xf numFmtId="0" fontId="0" fillId="0" borderId="0" xfId="0" applyAlignment="1" applyProtection="1">
      <alignment horizontal="center" vertical="center"/>
    </xf>
    <xf numFmtId="0" fontId="3" fillId="0" borderId="18" xfId="0" applyFont="1" applyBorder="1" applyAlignment="1" applyProtection="1">
      <alignment vertical="top" wrapText="1"/>
    </xf>
    <xf numFmtId="0" fontId="3" fillId="0" borderId="10" xfId="72" applyBorder="1"/>
    <xf numFmtId="0" fontId="3" fillId="0" borderId="17" xfId="72" applyBorder="1"/>
    <xf numFmtId="0" fontId="3" fillId="0" borderId="16" xfId="72" applyBorder="1"/>
    <xf numFmtId="0" fontId="3" fillId="0" borderId="0" xfId="72"/>
    <xf numFmtId="0" fontId="3" fillId="0" borderId="15" xfId="72" applyBorder="1"/>
    <xf numFmtId="0" fontId="3" fillId="0" borderId="14" xfId="72" applyBorder="1"/>
    <xf numFmtId="0" fontId="58" fillId="0" borderId="15" xfId="72" applyFont="1" applyBorder="1"/>
    <xf numFmtId="0" fontId="3" fillId="0" borderId="14" xfId="72" applyBorder="1" applyAlignment="1">
      <alignment horizontal="center"/>
    </xf>
    <xf numFmtId="0" fontId="3" fillId="0" borderId="0" xfId="73" applyProtection="1">
      <protection locked="0"/>
    </xf>
    <xf numFmtId="0" fontId="3" fillId="0" borderId="0" xfId="72" applyProtection="1"/>
    <xf numFmtId="0" fontId="3" fillId="0" borderId="0" xfId="73" applyProtection="1"/>
    <xf numFmtId="0" fontId="60" fillId="0" borderId="10" xfId="72" applyFont="1" applyBorder="1" applyAlignment="1">
      <alignment horizontal="left"/>
    </xf>
    <xf numFmtId="0" fontId="60" fillId="0" borderId="17" xfId="72" applyFont="1" applyBorder="1" applyAlignment="1">
      <alignment horizontal="left"/>
    </xf>
    <xf numFmtId="0" fontId="60" fillId="0" borderId="16" xfId="72" applyFont="1" applyBorder="1" applyAlignment="1">
      <alignment horizontal="left"/>
    </xf>
    <xf numFmtId="0" fontId="60" fillId="0" borderId="13" xfId="72" applyFont="1" applyBorder="1" applyAlignment="1">
      <alignment horizontal="justify" wrapText="1"/>
    </xf>
    <xf numFmtId="0" fontId="60" fillId="0" borderId="12" xfId="72" applyFont="1" applyBorder="1" applyAlignment="1">
      <alignment horizontal="justify" wrapText="1"/>
    </xf>
    <xf numFmtId="0" fontId="60" fillId="0" borderId="11" xfId="72" applyFont="1" applyBorder="1" applyAlignment="1">
      <alignment horizontal="justify" wrapText="1"/>
    </xf>
    <xf numFmtId="0" fontId="3" fillId="0" borderId="15" xfId="72" applyBorder="1" applyAlignment="1">
      <alignment horizontal="left"/>
    </xf>
    <xf numFmtId="0" fontId="3" fillId="0" borderId="0" xfId="72" applyAlignment="1">
      <alignment horizontal="left"/>
    </xf>
    <xf numFmtId="0" fontId="3" fillId="0" borderId="14" xfId="72" applyBorder="1" applyAlignment="1">
      <alignment horizontal="left"/>
    </xf>
    <xf numFmtId="0" fontId="53" fillId="0" borderId="0" xfId="72" applyFont="1" applyAlignment="1">
      <alignment horizontal="center"/>
    </xf>
    <xf numFmtId="49" fontId="3" fillId="3" borderId="13" xfId="73" applyNumberFormat="1" applyFill="1" applyBorder="1" applyAlignment="1" applyProtection="1">
      <alignment horizontal="center"/>
      <protection locked="0"/>
    </xf>
    <xf numFmtId="49" fontId="3" fillId="3" borderId="12" xfId="73" applyNumberFormat="1" applyFill="1" applyBorder="1" applyAlignment="1" applyProtection="1">
      <alignment horizontal="center"/>
      <protection locked="0"/>
    </xf>
    <xf numFmtId="49" fontId="3" fillId="3" borderId="11" xfId="73" applyNumberFormat="1" applyFill="1" applyBorder="1" applyAlignment="1" applyProtection="1">
      <alignment horizontal="center"/>
      <protection locked="0"/>
    </xf>
    <xf numFmtId="0" fontId="3" fillId="0" borderId="10" xfId="72" applyBorder="1" applyAlignment="1">
      <alignment horizontal="center"/>
    </xf>
    <xf numFmtId="0" fontId="3" fillId="0" borderId="17" xfId="72" applyBorder="1" applyAlignment="1">
      <alignment horizontal="center"/>
    </xf>
    <xf numFmtId="0" fontId="3" fillId="0" borderId="16" xfId="72" applyBorder="1" applyAlignment="1">
      <alignment horizontal="center"/>
    </xf>
    <xf numFmtId="0" fontId="53" fillId="0" borderId="10" xfId="72" applyFont="1" applyBorder="1" applyAlignment="1">
      <alignment horizontal="left" vertical="center"/>
    </xf>
    <xf numFmtId="0" fontId="53" fillId="0" borderId="17" xfId="72" applyFont="1" applyBorder="1" applyAlignment="1">
      <alignment horizontal="left" vertical="center"/>
    </xf>
    <xf numFmtId="0" fontId="53" fillId="0" borderId="16" xfId="72" applyFont="1" applyBorder="1" applyAlignment="1">
      <alignment horizontal="left" vertical="center"/>
    </xf>
    <xf numFmtId="0" fontId="53" fillId="0" borderId="13" xfId="72" applyFont="1" applyBorder="1" applyAlignment="1">
      <alignment horizontal="left" vertical="center"/>
    </xf>
    <xf numFmtId="0" fontId="53" fillId="0" borderId="12" xfId="72" applyFont="1" applyBorder="1" applyAlignment="1">
      <alignment horizontal="left" vertical="center"/>
    </xf>
    <xf numFmtId="0" fontId="53" fillId="0" borderId="11" xfId="72" applyFont="1" applyBorder="1" applyAlignment="1">
      <alignment horizontal="left" vertical="center"/>
    </xf>
    <xf numFmtId="0" fontId="3" fillId="0" borderId="15" xfId="72" applyBorder="1" applyAlignment="1">
      <alignment horizontal="distributed" vertical="distributed" wrapText="1"/>
    </xf>
    <xf numFmtId="0" fontId="3" fillId="0" borderId="0" xfId="72" applyAlignment="1">
      <alignment horizontal="distributed" vertical="distributed" wrapText="1"/>
    </xf>
    <xf numFmtId="0" fontId="3" fillId="0" borderId="14" xfId="72" applyBorder="1" applyAlignment="1">
      <alignment horizontal="distributed" vertical="distributed" wrapText="1"/>
    </xf>
    <xf numFmtId="49" fontId="54" fillId="3" borderId="12" xfId="73" applyNumberFormat="1" applyFont="1" applyFill="1" applyBorder="1" applyAlignment="1" applyProtection="1">
      <alignment horizontal="center"/>
      <protection locked="0"/>
    </xf>
    <xf numFmtId="0" fontId="3" fillId="0" borderId="0" xfId="72" applyAlignment="1">
      <alignment horizontal="distributed" vertical="distributed"/>
    </xf>
    <xf numFmtId="0" fontId="3" fillId="0" borderId="14" xfId="72" applyBorder="1" applyAlignment="1">
      <alignment horizontal="distributed" vertical="distributed"/>
    </xf>
    <xf numFmtId="0" fontId="3" fillId="3" borderId="12" xfId="73" applyFill="1" applyBorder="1" applyAlignment="1" applyProtection="1">
      <alignment horizontal="center"/>
      <protection locked="0"/>
    </xf>
    <xf numFmtId="0" fontId="3" fillId="46" borderId="12" xfId="73" applyFill="1" applyBorder="1" applyAlignment="1" applyProtection="1">
      <alignment horizontal="left"/>
      <protection locked="0"/>
    </xf>
    <xf numFmtId="0" fontId="54" fillId="3" borderId="12" xfId="73" applyFont="1" applyFill="1" applyBorder="1" applyAlignment="1" applyProtection="1">
      <alignment horizontal="center"/>
      <protection locked="0"/>
    </xf>
    <xf numFmtId="0" fontId="54" fillId="3" borderId="12" xfId="73" applyFont="1" applyFill="1" applyBorder="1" applyAlignment="1" applyProtection="1">
      <alignment horizontal="left"/>
      <protection locked="0"/>
    </xf>
    <xf numFmtId="0" fontId="11" fillId="0" borderId="10" xfId="72" applyFont="1" applyBorder="1" applyAlignment="1">
      <alignment horizontal="left" vertical="center"/>
    </xf>
    <xf numFmtId="0" fontId="11" fillId="0" borderId="17" xfId="72" applyFont="1" applyBorder="1" applyAlignment="1">
      <alignment horizontal="left" vertical="center"/>
    </xf>
    <xf numFmtId="0" fontId="11" fillId="0" borderId="16" xfId="72" applyFont="1" applyBorder="1" applyAlignment="1">
      <alignment horizontal="left" vertical="center"/>
    </xf>
    <xf numFmtId="0" fontId="11" fillId="0" borderId="13" xfId="72" applyFont="1" applyBorder="1" applyAlignment="1">
      <alignment horizontal="left" vertical="center"/>
    </xf>
    <xf numFmtId="0" fontId="11" fillId="0" borderId="12" xfId="72" applyFont="1" applyBorder="1" applyAlignment="1">
      <alignment horizontal="left" vertical="center"/>
    </xf>
    <xf numFmtId="0" fontId="11" fillId="0" borderId="11" xfId="72" applyFont="1" applyBorder="1" applyAlignment="1">
      <alignment horizontal="left" vertical="center"/>
    </xf>
    <xf numFmtId="0" fontId="3" fillId="0" borderId="15" xfId="72" applyBorder="1" applyAlignment="1">
      <alignment horizontal="justify" wrapText="1"/>
    </xf>
    <xf numFmtId="0" fontId="3" fillId="0" borderId="0" xfId="72" applyAlignment="1">
      <alignment horizontal="justify" wrapText="1"/>
    </xf>
    <xf numFmtId="0" fontId="3" fillId="0" borderId="14" xfId="72" applyBorder="1" applyAlignment="1">
      <alignment horizontal="justify" wrapText="1"/>
    </xf>
    <xf numFmtId="0" fontId="11" fillId="0" borderId="0" xfId="72" applyFont="1" applyAlignment="1">
      <alignment horizontal="center"/>
    </xf>
    <xf numFmtId="0" fontId="7" fillId="0" borderId="0" xfId="72" applyFont="1" applyAlignment="1">
      <alignment horizontal="right"/>
    </xf>
    <xf numFmtId="0" fontId="7" fillId="0" borderId="14" xfId="72" applyFont="1" applyBorder="1" applyAlignment="1">
      <alignment horizontal="right"/>
    </xf>
    <xf numFmtId="0" fontId="12" fillId="0" borderId="15" xfId="72" applyFont="1" applyBorder="1" applyAlignment="1">
      <alignment horizontal="center"/>
    </xf>
    <xf numFmtId="0" fontId="12" fillId="0" borderId="0" xfId="72" applyFont="1" applyAlignment="1">
      <alignment horizontal="center"/>
    </xf>
    <xf numFmtId="0" fontId="12" fillId="0" borderId="14" xfId="72" applyFont="1" applyBorder="1" applyAlignment="1">
      <alignment horizontal="center"/>
    </xf>
    <xf numFmtId="0" fontId="3" fillId="0" borderId="22" xfId="0" applyFont="1" applyBorder="1" applyAlignment="1" applyProtection="1">
      <alignment horizontal="left" vertical="top" wrapText="1"/>
    </xf>
    <xf numFmtId="0" fontId="3" fillId="0" borderId="23" xfId="0" applyFont="1" applyBorder="1" applyAlignment="1" applyProtection="1">
      <alignment horizontal="left" vertical="top"/>
    </xf>
    <xf numFmtId="0" fontId="3" fillId="0" borderId="20" xfId="0" applyFont="1" applyBorder="1" applyAlignment="1" applyProtection="1">
      <alignment horizontal="left" vertical="top"/>
    </xf>
    <xf numFmtId="0" fontId="3" fillId="0" borderId="22" xfId="0" applyFont="1" applyBorder="1" applyAlignment="1" applyProtection="1">
      <alignment vertical="center" wrapText="1"/>
    </xf>
    <xf numFmtId="0" fontId="3" fillId="0" borderId="23" xfId="0" applyFont="1" applyBorder="1" applyAlignment="1" applyProtection="1">
      <alignment vertical="center" wrapText="1"/>
    </xf>
    <xf numFmtId="0" fontId="3" fillId="0" borderId="20" xfId="0" applyFont="1" applyBorder="1" applyAlignment="1" applyProtection="1">
      <alignment vertical="center" wrapText="1"/>
    </xf>
    <xf numFmtId="0" fontId="54" fillId="0" borderId="22" xfId="0" applyFont="1" applyBorder="1" applyAlignment="1" applyProtection="1">
      <alignment vertical="top" wrapText="1"/>
    </xf>
    <xf numFmtId="0" fontId="54" fillId="0" borderId="23" xfId="0" applyFont="1" applyBorder="1" applyAlignment="1" applyProtection="1">
      <alignment vertical="top" wrapText="1"/>
    </xf>
    <xf numFmtId="0" fontId="54" fillId="0" borderId="20" xfId="0" applyFont="1" applyBorder="1" applyAlignment="1" applyProtection="1">
      <alignment vertical="top" wrapText="1"/>
    </xf>
    <xf numFmtId="0" fontId="11" fillId="38" borderId="18" xfId="0" applyFont="1" applyFill="1" applyBorder="1" applyAlignment="1" applyProtection="1">
      <alignment horizontal="left" vertical="center"/>
    </xf>
    <xf numFmtId="0" fontId="11" fillId="9" borderId="18" xfId="0" applyFont="1" applyFill="1" applyBorder="1" applyAlignment="1" applyProtection="1">
      <alignment horizontal="left" vertical="center" indent="1"/>
    </xf>
    <xf numFmtId="0" fontId="3" fillId="0" borderId="22" xfId="0" applyFont="1" applyBorder="1" applyAlignment="1" applyProtection="1">
      <alignment vertical="top" wrapText="1"/>
    </xf>
    <xf numFmtId="0" fontId="3" fillId="0" borderId="23" xfId="0" applyFont="1" applyBorder="1" applyAlignment="1" applyProtection="1">
      <alignment vertical="top" wrapText="1"/>
    </xf>
    <xf numFmtId="0" fontId="3" fillId="0" borderId="20" xfId="0" applyFont="1" applyBorder="1" applyAlignment="1" applyProtection="1">
      <alignment vertical="top" wrapText="1"/>
    </xf>
    <xf numFmtId="0" fontId="54" fillId="0" borderId="22" xfId="0" applyFont="1" applyBorder="1" applyAlignment="1" applyProtection="1">
      <alignment horizontal="justify" vertical="top" wrapText="1"/>
    </xf>
    <xf numFmtId="0" fontId="54" fillId="0" borderId="23" xfId="0" applyFont="1" applyBorder="1" applyAlignment="1" applyProtection="1">
      <alignment horizontal="justify" vertical="top" wrapText="1"/>
    </xf>
    <xf numFmtId="0" fontId="54" fillId="0" borderId="20" xfId="0" applyFont="1" applyBorder="1" applyAlignment="1" applyProtection="1">
      <alignment horizontal="justify" vertical="top" wrapText="1"/>
    </xf>
    <xf numFmtId="0" fontId="54" fillId="0" borderId="22" xfId="0" applyFont="1" applyBorder="1" applyAlignment="1" applyProtection="1">
      <alignment horizontal="left" vertical="top" wrapText="1"/>
    </xf>
    <xf numFmtId="0" fontId="54" fillId="0" borderId="23" xfId="0" applyFont="1" applyBorder="1" applyAlignment="1" applyProtection="1">
      <alignment horizontal="left" vertical="top" wrapText="1"/>
    </xf>
    <xf numFmtId="0" fontId="54" fillId="0" borderId="20" xfId="0" applyFont="1" applyBorder="1" applyAlignment="1" applyProtection="1">
      <alignment horizontal="left" vertical="top" wrapText="1"/>
    </xf>
    <xf numFmtId="0" fontId="15" fillId="0" borderId="22" xfId="0" applyFont="1" applyBorder="1" applyAlignment="1" applyProtection="1">
      <alignment horizontal="left" vertical="top" wrapText="1"/>
    </xf>
    <xf numFmtId="0" fontId="15" fillId="0" borderId="23" xfId="0" applyFont="1" applyBorder="1" applyAlignment="1" applyProtection="1">
      <alignment horizontal="left" vertical="top" wrapText="1"/>
    </xf>
    <xf numFmtId="0" fontId="15" fillId="0" borderId="20" xfId="0" applyFont="1" applyBorder="1" applyAlignment="1" applyProtection="1">
      <alignment horizontal="left" vertical="top" wrapText="1"/>
    </xf>
    <xf numFmtId="0" fontId="53" fillId="0" borderId="18" xfId="0" applyFont="1" applyBorder="1" applyAlignment="1" applyProtection="1">
      <alignment horizontal="left" vertical="center"/>
    </xf>
    <xf numFmtId="0" fontId="53" fillId="9" borderId="18" xfId="0" applyFont="1" applyFill="1" applyBorder="1" applyAlignment="1" applyProtection="1">
      <alignment horizontal="left" vertical="center" indent="1"/>
    </xf>
    <xf numFmtId="0" fontId="3" fillId="0" borderId="18" xfId="0" applyFont="1" applyBorder="1" applyAlignment="1" applyProtection="1">
      <alignment vertical="top" wrapText="1"/>
    </xf>
    <xf numFmtId="0" fontId="11" fillId="9" borderId="22" xfId="0" applyFont="1" applyFill="1" applyBorder="1" applyAlignment="1" applyProtection="1">
      <alignment horizontal="left" vertical="center" indent="1"/>
    </xf>
    <xf numFmtId="0" fontId="11" fillId="9" borderId="23" xfId="0" applyFont="1" applyFill="1" applyBorder="1" applyAlignment="1" applyProtection="1">
      <alignment horizontal="left" vertical="center" indent="1"/>
    </xf>
    <xf numFmtId="0" fontId="11" fillId="9" borderId="20" xfId="0" applyFont="1" applyFill="1" applyBorder="1" applyAlignment="1" applyProtection="1">
      <alignment horizontal="left" vertical="center" indent="1"/>
    </xf>
    <xf numFmtId="0" fontId="11" fillId="38" borderId="22" xfId="0" applyFont="1" applyFill="1" applyBorder="1" applyAlignment="1" applyProtection="1">
      <alignment horizontal="center" vertical="center" wrapText="1"/>
    </xf>
    <xf numFmtId="0" fontId="11" fillId="38" borderId="23" xfId="0" applyFont="1" applyFill="1" applyBorder="1" applyAlignment="1" applyProtection="1">
      <alignment horizontal="center" vertical="center" wrapText="1"/>
    </xf>
    <xf numFmtId="0" fontId="11" fillId="38" borderId="20" xfId="0" applyFont="1" applyFill="1" applyBorder="1" applyAlignment="1" applyProtection="1">
      <alignment horizontal="center" vertical="center" wrapText="1"/>
    </xf>
    <xf numFmtId="0" fontId="3" fillId="0" borderId="18" xfId="0" applyFont="1" applyBorder="1" applyAlignment="1" applyProtection="1">
      <alignment horizontal="left" vertical="top" wrapText="1"/>
    </xf>
    <xf numFmtId="0" fontId="11" fillId="38" borderId="22" xfId="0" applyFont="1" applyFill="1" applyBorder="1" applyAlignment="1" applyProtection="1">
      <alignment horizontal="left" vertical="center"/>
    </xf>
    <xf numFmtId="0" fontId="11" fillId="38" borderId="23" xfId="0" applyFont="1" applyFill="1" applyBorder="1" applyAlignment="1" applyProtection="1">
      <alignment horizontal="left" vertical="center"/>
    </xf>
    <xf numFmtId="0" fontId="11" fillId="38" borderId="20" xfId="0" applyFont="1" applyFill="1" applyBorder="1" applyAlignment="1" applyProtection="1">
      <alignment horizontal="left" vertical="center"/>
    </xf>
    <xf numFmtId="0" fontId="12" fillId="0" borderId="18" xfId="0" applyFont="1" applyBorder="1" applyAlignment="1" applyProtection="1">
      <alignment vertical="center"/>
    </xf>
    <xf numFmtId="0" fontId="48" fillId="0" borderId="22" xfId="19" applyFont="1" applyBorder="1" applyAlignment="1" applyProtection="1">
      <alignment vertical="center"/>
      <protection hidden="1"/>
    </xf>
    <xf numFmtId="0" fontId="48" fillId="0" borderId="23" xfId="19" applyFont="1" applyBorder="1" applyAlignment="1" applyProtection="1">
      <alignment vertical="center"/>
      <protection hidden="1"/>
    </xf>
    <xf numFmtId="0" fontId="48" fillId="0" borderId="20" xfId="19" applyFont="1" applyBorder="1" applyAlignment="1" applyProtection="1">
      <alignment vertical="center"/>
      <protection hidden="1"/>
    </xf>
    <xf numFmtId="0" fontId="17" fillId="0" borderId="22" xfId="19" applyFont="1" applyBorder="1" applyAlignment="1" applyProtection="1">
      <alignment vertical="center"/>
      <protection hidden="1"/>
    </xf>
    <xf numFmtId="0" fontId="17" fillId="0" borderId="23" xfId="19" applyFont="1" applyBorder="1" applyAlignment="1" applyProtection="1">
      <alignment vertical="center"/>
      <protection hidden="1"/>
    </xf>
    <xf numFmtId="0" fontId="17" fillId="0" borderId="20" xfId="19" applyFont="1" applyBorder="1" applyAlignment="1" applyProtection="1">
      <alignment vertical="center"/>
      <protection hidden="1"/>
    </xf>
    <xf numFmtId="49" fontId="19" fillId="0" borderId="13" xfId="55" applyFont="1" applyBorder="1" applyAlignment="1" applyProtection="1">
      <alignment vertical="center"/>
      <protection hidden="1"/>
    </xf>
    <xf numFmtId="49" fontId="19" fillId="0" borderId="12" xfId="55" applyFont="1" applyBorder="1" applyAlignment="1" applyProtection="1">
      <alignment vertical="center"/>
      <protection hidden="1"/>
    </xf>
    <xf numFmtId="49" fontId="19" fillId="0" borderId="11" xfId="55" applyFont="1" applyBorder="1" applyAlignment="1" applyProtection="1">
      <alignment vertical="center"/>
      <protection hidden="1"/>
    </xf>
    <xf numFmtId="0" fontId="35" fillId="0" borderId="22" xfId="19" applyFont="1" applyBorder="1" applyAlignment="1" applyProtection="1">
      <alignment horizontal="left" vertical="center"/>
      <protection hidden="1"/>
    </xf>
    <xf numFmtId="0" fontId="35" fillId="0" borderId="23" xfId="19" applyFont="1" applyBorder="1" applyAlignment="1" applyProtection="1">
      <alignment horizontal="left" vertical="center"/>
      <protection hidden="1"/>
    </xf>
    <xf numFmtId="0" fontId="35" fillId="0" borderId="20" xfId="19" applyFont="1" applyBorder="1" applyAlignment="1" applyProtection="1">
      <alignment horizontal="left" vertical="center"/>
      <protection hidden="1"/>
    </xf>
    <xf numFmtId="2" fontId="31" fillId="34" borderId="22" xfId="61" applyNumberFormat="1" applyFont="1" applyFill="1" applyBorder="1" applyAlignment="1" applyProtection="1">
      <alignment horizontal="center" vertical="center"/>
      <protection locked="0"/>
    </xf>
    <xf numFmtId="2" fontId="31" fillId="34" borderId="20" xfId="61" applyNumberFormat="1" applyFont="1" applyFill="1" applyBorder="1" applyAlignment="1" applyProtection="1">
      <alignment horizontal="center" vertical="center"/>
      <protection locked="0"/>
    </xf>
    <xf numFmtId="2" fontId="32" fillId="45" borderId="22" xfId="61" applyNumberFormat="1" applyFont="1" applyFill="1" applyBorder="1" applyAlignment="1" applyProtection="1">
      <alignment horizontal="center"/>
    </xf>
    <xf numFmtId="2" fontId="32" fillId="45" borderId="20" xfId="61" applyNumberFormat="1" applyFont="1" applyFill="1" applyBorder="1" applyAlignment="1" applyProtection="1">
      <alignment horizontal="center"/>
    </xf>
    <xf numFmtId="0" fontId="28" fillId="0" borderId="13" xfId="19" applyFont="1" applyBorder="1" applyAlignment="1">
      <alignment vertical="center"/>
    </xf>
    <xf numFmtId="0" fontId="28" fillId="0" borderId="12" xfId="19" applyFont="1" applyBorder="1" applyAlignment="1">
      <alignment vertical="center"/>
    </xf>
    <xf numFmtId="0" fontId="28" fillId="0" borderId="11" xfId="19" applyFont="1" applyBorder="1" applyAlignment="1">
      <alignment vertical="center"/>
    </xf>
    <xf numFmtId="2" fontId="32" fillId="44" borderId="22" xfId="61" applyNumberFormat="1" applyFont="1" applyFill="1" applyBorder="1" applyAlignment="1" applyProtection="1">
      <alignment horizontal="center"/>
    </xf>
    <xf numFmtId="2" fontId="32" fillId="44" borderId="20" xfId="61" applyNumberFormat="1" applyFont="1" applyFill="1" applyBorder="1" applyAlignment="1" applyProtection="1">
      <alignment horizontal="center"/>
    </xf>
    <xf numFmtId="0" fontId="28" fillId="47" borderId="10" xfId="19" applyFont="1" applyFill="1" applyBorder="1" applyAlignment="1">
      <alignment vertical="center"/>
    </xf>
    <xf numFmtId="0" fontId="28" fillId="47" borderId="17" xfId="19" applyFont="1" applyFill="1" applyBorder="1" applyAlignment="1">
      <alignment vertical="center"/>
    </xf>
    <xf numFmtId="0" fontId="28" fillId="47" borderId="16" xfId="19" applyFont="1" applyFill="1" applyBorder="1" applyAlignment="1">
      <alignment vertical="center"/>
    </xf>
    <xf numFmtId="0" fontId="28" fillId="47" borderId="15" xfId="19" applyFont="1" applyFill="1" applyBorder="1" applyAlignment="1">
      <alignment vertical="center"/>
    </xf>
    <xf numFmtId="0" fontId="28" fillId="47" borderId="0" xfId="19" applyFont="1" applyFill="1" applyAlignment="1">
      <alignment vertical="center"/>
    </xf>
    <xf numFmtId="0" fontId="28" fillId="47" borderId="14" xfId="19" applyFont="1" applyFill="1" applyBorder="1" applyAlignment="1">
      <alignment vertical="center"/>
    </xf>
    <xf numFmtId="0" fontId="28" fillId="47" borderId="13" xfId="19" applyFont="1" applyFill="1" applyBorder="1" applyAlignment="1">
      <alignment vertical="center"/>
    </xf>
    <xf numFmtId="0" fontId="28" fillId="47" borderId="12" xfId="19" applyFont="1" applyFill="1" applyBorder="1" applyAlignment="1">
      <alignment vertical="center"/>
    </xf>
    <xf numFmtId="0" fontId="28" fillId="47" borderId="11" xfId="19" applyFont="1" applyFill="1" applyBorder="1" applyAlignment="1">
      <alignment vertical="center"/>
    </xf>
    <xf numFmtId="2" fontId="31" fillId="34" borderId="22" xfId="61" applyNumberFormat="1" applyFont="1" applyFill="1" applyBorder="1" applyAlignment="1" applyProtection="1">
      <alignment vertical="center"/>
      <protection locked="0"/>
    </xf>
    <xf numFmtId="2" fontId="31" fillId="34" borderId="20" xfId="61" applyNumberFormat="1" applyFont="1" applyFill="1" applyBorder="1" applyAlignment="1" applyProtection="1">
      <alignment vertical="center"/>
      <protection locked="0"/>
    </xf>
    <xf numFmtId="0" fontId="13" fillId="35" borderId="22" xfId="59" applyFill="1" applyBorder="1" applyAlignment="1" applyProtection="1">
      <alignment horizontal="right" vertical="center"/>
    </xf>
    <xf numFmtId="0" fontId="13" fillId="35" borderId="23" xfId="59" applyFill="1" applyBorder="1" applyAlignment="1" applyProtection="1">
      <alignment horizontal="right" vertical="center"/>
    </xf>
    <xf numFmtId="0" fontId="13" fillId="35" borderId="20" xfId="59" applyFill="1" applyBorder="1" applyAlignment="1" applyProtection="1">
      <alignment horizontal="right" vertical="center"/>
    </xf>
    <xf numFmtId="0" fontId="17" fillId="47" borderId="22" xfId="50" applyFont="1" applyFill="1" applyBorder="1" applyAlignment="1">
      <alignment vertical="center"/>
    </xf>
    <xf numFmtId="0" fontId="17" fillId="47" borderId="20" xfId="50" applyFont="1" applyFill="1" applyBorder="1" applyAlignment="1">
      <alignment vertical="center"/>
    </xf>
    <xf numFmtId="38" fontId="31" fillId="0" borderId="22" xfId="61" applyNumberFormat="1" applyFont="1" applyFill="1" applyBorder="1" applyAlignment="1" applyProtection="1">
      <alignment horizontal="center" vertical="center"/>
      <protection hidden="1"/>
    </xf>
    <xf numFmtId="38" fontId="31" fillId="0" borderId="20" xfId="61" applyNumberFormat="1" applyFont="1" applyFill="1" applyBorder="1" applyAlignment="1" applyProtection="1">
      <alignment horizontal="center" vertical="center"/>
      <protection hidden="1"/>
    </xf>
    <xf numFmtId="0" fontId="31" fillId="0" borderId="22" xfId="19" applyFont="1" applyBorder="1" applyAlignment="1" applyProtection="1">
      <alignment vertical="center" wrapText="1"/>
      <protection hidden="1"/>
    </xf>
    <xf numFmtId="0" fontId="31" fillId="0" borderId="23" xfId="19" applyFont="1" applyBorder="1" applyAlignment="1" applyProtection="1">
      <alignment vertical="center"/>
      <protection hidden="1"/>
    </xf>
    <xf numFmtId="0" fontId="31" fillId="0" borderId="20" xfId="19" applyFont="1" applyBorder="1" applyAlignment="1" applyProtection="1">
      <alignment vertical="center"/>
      <protection hidden="1"/>
    </xf>
    <xf numFmtId="0" fontId="31" fillId="0" borderId="23" xfId="19" applyFont="1" applyBorder="1" applyAlignment="1" applyProtection="1">
      <alignment vertical="center" wrapText="1"/>
      <protection hidden="1"/>
    </xf>
    <xf numFmtId="0" fontId="31" fillId="0" borderId="20" xfId="19" applyFont="1" applyBorder="1" applyAlignment="1" applyProtection="1">
      <alignment vertical="center" wrapText="1"/>
      <protection hidden="1"/>
    </xf>
    <xf numFmtId="0" fontId="31" fillId="0" borderId="22" xfId="19" applyFont="1" applyBorder="1" applyAlignment="1" applyProtection="1">
      <alignment vertical="center"/>
      <protection hidden="1"/>
    </xf>
    <xf numFmtId="0" fontId="18" fillId="0" borderId="22" xfId="57" applyFont="1" applyBorder="1" applyAlignment="1" applyProtection="1">
      <alignment vertical="center"/>
      <protection hidden="1"/>
    </xf>
    <xf numFmtId="0" fontId="18" fillId="0" borderId="23" xfId="57" applyFont="1" applyBorder="1" applyAlignment="1" applyProtection="1">
      <alignment vertical="center"/>
      <protection hidden="1"/>
    </xf>
    <xf numFmtId="0" fontId="18" fillId="0" borderId="20" xfId="57" applyFont="1" applyBorder="1" applyAlignment="1" applyProtection="1">
      <alignment vertical="center"/>
      <protection hidden="1"/>
    </xf>
    <xf numFmtId="0" fontId="17" fillId="0" borderId="22" xfId="19" applyFont="1" applyBorder="1" applyAlignment="1" applyProtection="1">
      <alignment horizontal="center" vertical="center"/>
      <protection hidden="1"/>
    </xf>
    <xf numFmtId="0" fontId="17" fillId="0" borderId="20" xfId="19" applyFont="1" applyBorder="1" applyAlignment="1" applyProtection="1">
      <alignment horizontal="center" vertical="center"/>
      <protection hidden="1"/>
    </xf>
    <xf numFmtId="0" fontId="17" fillId="0" borderId="10" xfId="19" applyFont="1" applyBorder="1" applyAlignment="1">
      <alignment horizontal="center" vertical="center" wrapText="1"/>
    </xf>
    <xf numFmtId="0" fontId="17" fillId="0" borderId="16" xfId="19" applyFont="1" applyBorder="1" applyAlignment="1">
      <alignment horizontal="center" vertical="center" wrapText="1"/>
    </xf>
    <xf numFmtId="0" fontId="17" fillId="0" borderId="13" xfId="19" applyFont="1" applyBorder="1" applyAlignment="1">
      <alignment horizontal="center" vertical="center" wrapText="1"/>
    </xf>
    <xf numFmtId="0" fontId="17" fillId="0" borderId="11" xfId="19" applyFont="1" applyBorder="1" applyAlignment="1">
      <alignment horizontal="center" vertical="center" wrapText="1"/>
    </xf>
    <xf numFmtId="0" fontId="17" fillId="0" borderId="22" xfId="19" applyFont="1" applyBorder="1" applyAlignment="1" applyProtection="1">
      <alignment horizontal="left" vertical="center" indent="1"/>
      <protection hidden="1"/>
    </xf>
    <xf numFmtId="0" fontId="17" fillId="0" borderId="23" xfId="19" applyFont="1" applyBorder="1" applyAlignment="1" applyProtection="1">
      <alignment horizontal="left" vertical="center" indent="1"/>
      <protection hidden="1"/>
    </xf>
    <xf numFmtId="0" fontId="17" fillId="0" borderId="20" xfId="19" applyFont="1" applyBorder="1" applyAlignment="1" applyProtection="1">
      <alignment horizontal="left" vertical="center" indent="1"/>
      <protection hidden="1"/>
    </xf>
    <xf numFmtId="0" fontId="17" fillId="35" borderId="22" xfId="19" applyFont="1" applyFill="1" applyBorder="1" applyAlignment="1" applyProtection="1">
      <alignment vertical="center" wrapText="1"/>
      <protection hidden="1"/>
    </xf>
    <xf numFmtId="0" fontId="17" fillId="35" borderId="23" xfId="19" applyFont="1" applyFill="1" applyBorder="1" applyAlignment="1" applyProtection="1">
      <alignment vertical="center" wrapText="1"/>
      <protection hidden="1"/>
    </xf>
    <xf numFmtId="0" fontId="28" fillId="0" borderId="15" xfId="19" applyFont="1" applyBorder="1" applyAlignment="1">
      <alignment vertical="center"/>
    </xf>
    <xf numFmtId="0" fontId="28" fillId="0" borderId="0" xfId="19" applyFont="1" applyAlignment="1">
      <alignment vertical="center"/>
    </xf>
    <xf numFmtId="0" fontId="28" fillId="0" borderId="14" xfId="19" applyFont="1" applyBorder="1" applyAlignment="1">
      <alignment vertical="center"/>
    </xf>
    <xf numFmtId="0" fontId="17" fillId="35" borderId="22" xfId="19" applyFont="1" applyFill="1" applyBorder="1" applyAlignment="1" applyProtection="1">
      <alignment vertical="center"/>
      <protection hidden="1"/>
    </xf>
    <xf numFmtId="0" fontId="17" fillId="35" borderId="23" xfId="19" applyFont="1" applyFill="1" applyBorder="1" applyAlignment="1" applyProtection="1">
      <alignment vertical="center"/>
      <protection hidden="1"/>
    </xf>
    <xf numFmtId="0" fontId="17" fillId="35" borderId="20" xfId="19" applyFont="1" applyFill="1" applyBorder="1" applyAlignment="1" applyProtection="1">
      <alignment vertical="center"/>
      <protection hidden="1"/>
    </xf>
    <xf numFmtId="0" fontId="17" fillId="35" borderId="10" xfId="19" applyFont="1" applyFill="1" applyBorder="1" applyAlignment="1" applyProtection="1">
      <alignment vertical="center" wrapText="1"/>
      <protection hidden="1"/>
    </xf>
    <xf numFmtId="0" fontId="17" fillId="35" borderId="17" xfId="19" applyFont="1" applyFill="1" applyBorder="1" applyAlignment="1" applyProtection="1">
      <alignment vertical="center" wrapText="1"/>
      <protection hidden="1"/>
    </xf>
    <xf numFmtId="0" fontId="17" fillId="35" borderId="16" xfId="19" applyFont="1" applyFill="1" applyBorder="1" applyAlignment="1" applyProtection="1">
      <alignment vertical="center" wrapText="1"/>
      <protection hidden="1"/>
    </xf>
    <xf numFmtId="0" fontId="17" fillId="35" borderId="13" xfId="19" applyFont="1" applyFill="1" applyBorder="1" applyAlignment="1" applyProtection="1">
      <alignment vertical="center" wrapText="1"/>
      <protection hidden="1"/>
    </xf>
    <xf numFmtId="0" fontId="17" fillId="35" borderId="12" xfId="19" applyFont="1" applyFill="1" applyBorder="1" applyAlignment="1" applyProtection="1">
      <alignment vertical="center" wrapText="1"/>
      <protection hidden="1"/>
    </xf>
    <xf numFmtId="0" fontId="17" fillId="35" borderId="11" xfId="19" applyFont="1" applyFill="1" applyBorder="1" applyAlignment="1" applyProtection="1">
      <alignment vertical="center" wrapText="1"/>
      <protection hidden="1"/>
    </xf>
    <xf numFmtId="0" fontId="16" fillId="0" borderId="17" xfId="19" applyBorder="1" applyAlignment="1" applyProtection="1">
      <alignment vertical="center"/>
      <protection hidden="1"/>
    </xf>
    <xf numFmtId="0" fontId="16" fillId="0" borderId="16" xfId="19" applyBorder="1" applyAlignment="1" applyProtection="1">
      <alignment vertical="center"/>
      <protection hidden="1"/>
    </xf>
    <xf numFmtId="0" fontId="16" fillId="0" borderId="13" xfId="19" applyBorder="1" applyAlignment="1" applyProtection="1">
      <alignment vertical="center"/>
      <protection hidden="1"/>
    </xf>
    <xf numFmtId="0" fontId="16" fillId="0" borderId="12" xfId="19" applyBorder="1" applyAlignment="1" applyProtection="1">
      <alignment vertical="center"/>
      <protection hidden="1"/>
    </xf>
    <xf numFmtId="0" fontId="16" fillId="0" borderId="11" xfId="19" applyBorder="1" applyAlignment="1" applyProtection="1">
      <alignment vertical="center"/>
      <protection hidden="1"/>
    </xf>
    <xf numFmtId="0" fontId="17" fillId="35" borderId="22" xfId="19" applyFont="1" applyFill="1" applyBorder="1" applyAlignment="1" applyProtection="1">
      <alignment horizontal="center" vertical="center" wrapText="1"/>
      <protection hidden="1"/>
    </xf>
    <xf numFmtId="0" fontId="17" fillId="35" borderId="23" xfId="19" applyFont="1" applyFill="1" applyBorder="1" applyAlignment="1" applyProtection="1">
      <alignment horizontal="center" vertical="center" wrapText="1"/>
      <protection hidden="1"/>
    </xf>
    <xf numFmtId="0" fontId="17" fillId="35" borderId="20" xfId="19" applyFont="1" applyFill="1" applyBorder="1" applyAlignment="1" applyProtection="1">
      <alignment horizontal="center" vertical="center" wrapText="1"/>
      <protection hidden="1"/>
    </xf>
    <xf numFmtId="0" fontId="52" fillId="0" borderId="22" xfId="19" applyFont="1" applyBorder="1" applyAlignment="1" applyProtection="1">
      <alignment horizontal="center" vertical="center"/>
      <protection hidden="1"/>
    </xf>
    <xf numFmtId="0" fontId="52" fillId="0" borderId="23" xfId="19" applyFont="1" applyBorder="1" applyAlignment="1" applyProtection="1">
      <alignment horizontal="center" vertical="center"/>
      <protection hidden="1"/>
    </xf>
    <xf numFmtId="0" fontId="52" fillId="0" borderId="20" xfId="19" applyFont="1" applyBorder="1" applyAlignment="1" applyProtection="1">
      <alignment horizontal="center" vertical="center"/>
      <protection hidden="1"/>
    </xf>
    <xf numFmtId="0" fontId="17" fillId="0" borderId="24" xfId="19" applyFont="1" applyBorder="1" applyAlignment="1" applyProtection="1">
      <alignment horizontal="center" vertical="center" wrapText="1"/>
      <protection hidden="1"/>
    </xf>
    <xf numFmtId="0" fontId="17" fillId="0" borderId="19" xfId="19" applyFont="1" applyBorder="1" applyAlignment="1" applyProtection="1">
      <alignment vertical="center" wrapText="1"/>
      <protection hidden="1"/>
    </xf>
    <xf numFmtId="0" fontId="17" fillId="0" borderId="10" xfId="19" applyFont="1" applyBorder="1" applyAlignment="1" applyProtection="1">
      <alignment horizontal="center" vertical="center" wrapText="1"/>
      <protection hidden="1"/>
    </xf>
    <xf numFmtId="0" fontId="17" fillId="0" borderId="16" xfId="19" applyFont="1" applyBorder="1" applyAlignment="1" applyProtection="1">
      <alignment horizontal="center" vertical="center" wrapText="1"/>
      <protection hidden="1"/>
    </xf>
    <xf numFmtId="0" fontId="17" fillId="0" borderId="13" xfId="19" applyFont="1" applyBorder="1" applyAlignment="1" applyProtection="1">
      <alignment horizontal="center" vertical="center" wrapText="1"/>
      <protection hidden="1"/>
    </xf>
    <xf numFmtId="0" fontId="17" fillId="0" borderId="11" xfId="19" applyFont="1" applyBorder="1" applyAlignment="1" applyProtection="1">
      <alignment horizontal="center" vertical="center" wrapText="1"/>
      <protection hidden="1"/>
    </xf>
    <xf numFmtId="0" fontId="48" fillId="0" borderId="10" xfId="19" applyFont="1" applyBorder="1" applyAlignment="1" applyProtection="1">
      <alignment vertical="center"/>
      <protection hidden="1"/>
    </xf>
    <xf numFmtId="0" fontId="48" fillId="0" borderId="17" xfId="19" applyFont="1" applyBorder="1" applyAlignment="1" applyProtection="1">
      <alignment vertical="center"/>
      <protection hidden="1"/>
    </xf>
    <xf numFmtId="0" fontId="48" fillId="0" borderId="16" xfId="19" applyFont="1" applyBorder="1" applyAlignment="1" applyProtection="1">
      <alignment vertical="center"/>
      <protection hidden="1"/>
    </xf>
    <xf numFmtId="0" fontId="31" fillId="0" borderId="13" xfId="19" applyFont="1" applyBorder="1" applyAlignment="1" applyProtection="1">
      <alignment vertical="center"/>
      <protection hidden="1"/>
    </xf>
    <xf numFmtId="0" fontId="31" fillId="0" borderId="12" xfId="19" applyFont="1" applyBorder="1" applyAlignment="1" applyProtection="1">
      <alignment vertical="center"/>
      <protection hidden="1"/>
    </xf>
    <xf numFmtId="0" fontId="31" fillId="0" borderId="11" xfId="19" applyFont="1" applyBorder="1" applyAlignment="1" applyProtection="1">
      <alignment vertical="center"/>
      <protection hidden="1"/>
    </xf>
    <xf numFmtId="0" fontId="35" fillId="0" borderId="10" xfId="19" applyFont="1" applyBorder="1" applyAlignment="1" applyProtection="1">
      <alignment horizontal="left" vertical="center"/>
      <protection hidden="1"/>
    </xf>
    <xf numFmtId="0" fontId="35" fillId="0" borderId="17" xfId="19" applyFont="1" applyBorder="1" applyAlignment="1" applyProtection="1">
      <alignment horizontal="left" vertical="center"/>
      <protection hidden="1"/>
    </xf>
    <xf numFmtId="0" fontId="35" fillId="0" borderId="16" xfId="19" applyFont="1" applyBorder="1" applyAlignment="1" applyProtection="1">
      <alignment horizontal="left" vertical="center"/>
      <protection hidden="1"/>
    </xf>
    <xf numFmtId="0" fontId="35" fillId="0" borderId="13" xfId="19" applyFont="1" applyBorder="1" applyAlignment="1" applyProtection="1">
      <alignment horizontal="left" vertical="center"/>
      <protection hidden="1"/>
    </xf>
    <xf numFmtId="0" fontId="35" fillId="0" borderId="12" xfId="19" applyFont="1" applyBorder="1" applyAlignment="1" applyProtection="1">
      <alignment horizontal="left" vertical="center"/>
      <protection hidden="1"/>
    </xf>
    <xf numFmtId="0" fontId="35" fillId="0" borderId="11" xfId="19" applyFont="1" applyBorder="1" applyAlignment="1" applyProtection="1">
      <alignment horizontal="left" vertical="center"/>
      <protection hidden="1"/>
    </xf>
    <xf numFmtId="0" fontId="31" fillId="0" borderId="22" xfId="19" applyFont="1" applyBorder="1" applyAlignment="1" applyProtection="1">
      <alignment horizontal="left" vertical="center" wrapText="1"/>
      <protection hidden="1"/>
    </xf>
    <xf numFmtId="0" fontId="31" fillId="0" borderId="23" xfId="19" applyFont="1" applyBorder="1" applyAlignment="1" applyProtection="1">
      <alignment horizontal="left" vertical="center" wrapText="1"/>
      <protection hidden="1"/>
    </xf>
    <xf numFmtId="0" fontId="31" fillId="0" borderId="20" xfId="19" applyFont="1" applyBorder="1" applyAlignment="1" applyProtection="1">
      <alignment horizontal="left" vertical="center" wrapText="1"/>
      <protection hidden="1"/>
    </xf>
    <xf numFmtId="0" fontId="17" fillId="0" borderId="22" xfId="19" applyFont="1" applyBorder="1" applyAlignment="1" applyProtection="1">
      <alignment horizontal="left" vertical="center" wrapText="1"/>
      <protection hidden="1"/>
    </xf>
    <xf numFmtId="0" fontId="17" fillId="0" borderId="23" xfId="19" applyFont="1" applyBorder="1" applyAlignment="1" applyProtection="1">
      <alignment horizontal="left" vertical="center" wrapText="1"/>
      <protection hidden="1"/>
    </xf>
    <xf numFmtId="0" fontId="17" fillId="0" borderId="20" xfId="19" applyFont="1" applyBorder="1" applyAlignment="1" applyProtection="1">
      <alignment horizontal="left" vertical="center" wrapText="1"/>
      <protection hidden="1"/>
    </xf>
    <xf numFmtId="0" fontId="13" fillId="0" borderId="13" xfId="59" applyBorder="1" applyAlignment="1" applyProtection="1">
      <alignment horizontal="right" vertical="center"/>
      <protection hidden="1"/>
    </xf>
    <xf numFmtId="0" fontId="13" fillId="0" borderId="12" xfId="59" applyBorder="1" applyAlignment="1" applyProtection="1">
      <alignment horizontal="right" vertical="center"/>
      <protection hidden="1"/>
    </xf>
    <xf numFmtId="0" fontId="13" fillId="0" borderId="11" xfId="59" applyBorder="1" applyAlignment="1" applyProtection="1">
      <alignment horizontal="right" vertical="center"/>
      <protection hidden="1"/>
    </xf>
    <xf numFmtId="168" fontId="17" fillId="47" borderId="10" xfId="61" applyNumberFormat="1" applyFont="1" applyFill="1" applyBorder="1" applyAlignment="1" applyProtection="1">
      <alignment vertical="center"/>
    </xf>
    <xf numFmtId="168" fontId="17" fillId="47" borderId="17" xfId="61" applyNumberFormat="1" applyFont="1" applyFill="1" applyBorder="1" applyAlignment="1" applyProtection="1">
      <alignment vertical="center"/>
    </xf>
    <xf numFmtId="168" fontId="17" fillId="47" borderId="16" xfId="61" applyNumberFormat="1" applyFont="1" applyFill="1" applyBorder="1" applyAlignment="1" applyProtection="1">
      <alignment vertical="center"/>
    </xf>
    <xf numFmtId="168" fontId="17" fillId="47" borderId="15" xfId="61" applyNumberFormat="1" applyFont="1" applyFill="1" applyBorder="1" applyAlignment="1" applyProtection="1">
      <alignment vertical="center"/>
    </xf>
    <xf numFmtId="168" fontId="17" fillId="47" borderId="0" xfId="61" applyNumberFormat="1" applyFont="1" applyFill="1" applyBorder="1" applyAlignment="1" applyProtection="1">
      <alignment vertical="center"/>
    </xf>
    <xf numFmtId="168" fontId="17" fillId="47" borderId="14" xfId="61" applyNumberFormat="1" applyFont="1" applyFill="1" applyBorder="1" applyAlignment="1" applyProtection="1">
      <alignment vertical="center"/>
    </xf>
    <xf numFmtId="168" fontId="17" fillId="47" borderId="13" xfId="61" applyNumberFormat="1" applyFont="1" applyFill="1" applyBorder="1" applyAlignment="1" applyProtection="1">
      <alignment vertical="center"/>
    </xf>
    <xf numFmtId="168" fontId="17" fillId="47" borderId="12" xfId="61" applyNumberFormat="1" applyFont="1" applyFill="1" applyBorder="1" applyAlignment="1" applyProtection="1">
      <alignment vertical="center"/>
    </xf>
    <xf numFmtId="168" fontId="17" fillId="47" borderId="11" xfId="61" applyNumberFormat="1" applyFont="1" applyFill="1" applyBorder="1" applyAlignment="1" applyProtection="1">
      <alignment vertical="center"/>
    </xf>
    <xf numFmtId="0" fontId="13" fillId="0" borderId="22" xfId="59" applyBorder="1" applyAlignment="1" applyProtection="1">
      <alignment horizontal="right" vertical="center"/>
      <protection hidden="1"/>
    </xf>
    <xf numFmtId="0" fontId="13" fillId="0" borderId="23" xfId="59" applyBorder="1" applyAlignment="1" applyProtection="1">
      <alignment horizontal="right" vertical="center"/>
      <protection hidden="1"/>
    </xf>
    <xf numFmtId="0" fontId="13" fillId="0" borderId="20" xfId="59" applyBorder="1" applyAlignment="1" applyProtection="1">
      <alignment horizontal="right" vertical="center"/>
      <protection hidden="1"/>
    </xf>
    <xf numFmtId="0" fontId="17" fillId="0" borderId="22" xfId="19" applyFont="1" applyBorder="1" applyAlignment="1" applyProtection="1">
      <alignment horizontal="left" vertical="center"/>
      <protection hidden="1"/>
    </xf>
    <xf numFmtId="0" fontId="17" fillId="0" borderId="23" xfId="19" applyFont="1" applyBorder="1" applyAlignment="1" applyProtection="1">
      <alignment horizontal="left" vertical="center"/>
      <protection hidden="1"/>
    </xf>
    <xf numFmtId="0" fontId="17" fillId="0" borderId="20" xfId="19" applyFont="1" applyBorder="1" applyAlignment="1" applyProtection="1">
      <alignment horizontal="left" vertical="center"/>
      <protection hidden="1"/>
    </xf>
    <xf numFmtId="0" fontId="18" fillId="0" borderId="22" xfId="57" applyFont="1" applyBorder="1" applyAlignment="1" applyProtection="1">
      <alignment horizontal="left" vertical="center"/>
      <protection hidden="1"/>
    </xf>
    <xf numFmtId="0" fontId="18" fillId="0" borderId="23" xfId="57" applyFont="1" applyBorder="1" applyAlignment="1" applyProtection="1">
      <alignment horizontal="left" vertical="center"/>
      <protection hidden="1"/>
    </xf>
    <xf numFmtId="0" fontId="18" fillId="0" borderId="20" xfId="57" applyFont="1" applyBorder="1" applyAlignment="1" applyProtection="1">
      <alignment horizontal="left" vertical="center"/>
      <protection hidden="1"/>
    </xf>
    <xf numFmtId="0" fontId="17" fillId="0" borderId="22" xfId="19" applyFont="1" applyBorder="1" applyAlignment="1" applyProtection="1">
      <alignment vertical="center" wrapText="1"/>
      <protection hidden="1"/>
    </xf>
    <xf numFmtId="0" fontId="17" fillId="0" borderId="23" xfId="19" applyFont="1" applyBorder="1" applyAlignment="1" applyProtection="1">
      <alignment vertical="center" wrapText="1"/>
      <protection hidden="1"/>
    </xf>
    <xf numFmtId="0" fontId="17" fillId="0" borderId="20" xfId="19" applyFont="1" applyBorder="1" applyAlignment="1" applyProtection="1">
      <alignment vertical="center" wrapText="1"/>
      <protection hidden="1"/>
    </xf>
    <xf numFmtId="49" fontId="34" fillId="0" borderId="0" xfId="55" applyFont="1" applyAlignment="1">
      <alignment horizontal="center" vertical="center"/>
    </xf>
    <xf numFmtId="0" fontId="29" fillId="0" borderId="12" xfId="57" applyFont="1" applyBorder="1" applyAlignment="1">
      <alignment horizontal="center" vertical="center"/>
    </xf>
    <xf numFmtId="0" fontId="30" fillId="0" borderId="19" xfId="57" applyFont="1" applyBorder="1" applyAlignment="1">
      <alignment horizontal="center" vertical="center"/>
    </xf>
    <xf numFmtId="49" fontId="19" fillId="0" borderId="13" xfId="55" applyFont="1" applyBorder="1" applyAlignment="1">
      <alignment vertical="center"/>
    </xf>
    <xf numFmtId="49" fontId="19" fillId="0" borderId="12" xfId="55" applyFont="1" applyBorder="1" applyAlignment="1">
      <alignment vertical="center"/>
    </xf>
    <xf numFmtId="49" fontId="19" fillId="0" borderId="11" xfId="55" applyFont="1" applyBorder="1" applyAlignment="1">
      <alignment vertical="center"/>
    </xf>
    <xf numFmtId="0" fontId="35" fillId="0" borderId="10" xfId="19" applyFont="1" applyBorder="1" applyAlignment="1" applyProtection="1">
      <alignment vertical="center"/>
      <protection hidden="1"/>
    </xf>
    <xf numFmtId="0" fontId="35" fillId="0" borderId="17" xfId="19" applyFont="1" applyBorder="1" applyAlignment="1" applyProtection="1">
      <alignment vertical="center"/>
      <protection hidden="1"/>
    </xf>
    <xf numFmtId="0" fontId="35" fillId="0" borderId="16" xfId="19" applyFont="1" applyBorder="1" applyAlignment="1" applyProtection="1">
      <alignment vertical="center"/>
      <protection hidden="1"/>
    </xf>
    <xf numFmtId="0" fontId="35" fillId="0" borderId="13" xfId="19" applyFont="1" applyBorder="1" applyAlignment="1" applyProtection="1">
      <alignment vertical="center"/>
      <protection hidden="1"/>
    </xf>
    <xf numFmtId="0" fontId="35" fillId="0" borderId="12" xfId="19" applyFont="1" applyBorder="1" applyAlignment="1" applyProtection="1">
      <alignment vertical="center"/>
      <protection hidden="1"/>
    </xf>
    <xf numFmtId="0" fontId="35" fillId="0" borderId="11" xfId="19" applyFont="1" applyBorder="1" applyAlignment="1" applyProtection="1">
      <alignment vertical="center"/>
      <protection hidden="1"/>
    </xf>
    <xf numFmtId="0" fontId="17" fillId="0" borderId="17" xfId="19" applyFont="1" applyBorder="1" applyAlignment="1" applyProtection="1">
      <alignment horizontal="center" vertical="center" wrapText="1"/>
      <protection hidden="1"/>
    </xf>
    <xf numFmtId="0" fontId="17" fillId="0" borderId="12" xfId="19" applyFont="1" applyBorder="1" applyAlignment="1" applyProtection="1">
      <alignment horizontal="center" vertical="center" wrapText="1"/>
      <protection hidden="1"/>
    </xf>
    <xf numFmtId="0" fontId="17" fillId="0" borderId="13" xfId="19" applyFont="1" applyBorder="1" applyAlignment="1" applyProtection="1">
      <alignment horizontal="left" vertical="center"/>
      <protection hidden="1"/>
    </xf>
    <xf numFmtId="0" fontId="17" fillId="0" borderId="12" xfId="19" applyFont="1" applyBorder="1" applyAlignment="1" applyProtection="1">
      <alignment horizontal="left" vertical="center"/>
      <protection hidden="1"/>
    </xf>
    <xf numFmtId="0" fontId="17" fillId="0" borderId="11" xfId="19" applyFont="1" applyBorder="1" applyAlignment="1" applyProtection="1">
      <alignment horizontal="left" vertical="center"/>
      <protection hidden="1"/>
    </xf>
    <xf numFmtId="0" fontId="18" fillId="0" borderId="22" xfId="19" applyFont="1" applyBorder="1" applyAlignment="1" applyProtection="1">
      <alignment horizontal="left" vertical="center"/>
      <protection hidden="1"/>
    </xf>
    <xf numFmtId="0" fontId="18" fillId="0" borderId="23" xfId="19" applyFont="1" applyBorder="1" applyAlignment="1" applyProtection="1">
      <alignment horizontal="left" vertical="center"/>
      <protection hidden="1"/>
    </xf>
    <xf numFmtId="0" fontId="18" fillId="0" borderId="20" xfId="19" applyFont="1" applyBorder="1" applyAlignment="1" applyProtection="1">
      <alignment horizontal="left" vertical="center"/>
      <protection hidden="1"/>
    </xf>
    <xf numFmtId="0" fontId="17" fillId="47" borderId="23" xfId="50" applyFont="1" applyFill="1" applyBorder="1" applyAlignment="1">
      <alignment vertical="center"/>
    </xf>
    <xf numFmtId="0" fontId="28" fillId="0" borderId="23" xfId="19" applyFont="1" applyBorder="1" applyAlignment="1">
      <alignment horizontal="center" vertical="center"/>
    </xf>
    <xf numFmtId="0" fontId="28" fillId="0" borderId="20" xfId="19" applyFont="1" applyBorder="1" applyAlignment="1">
      <alignment horizontal="center" vertical="center"/>
    </xf>
    <xf numFmtId="0" fontId="35" fillId="0" borderId="10" xfId="19" applyFont="1" applyBorder="1" applyAlignment="1" applyProtection="1">
      <alignment horizontal="left" vertical="center" wrapText="1"/>
      <protection hidden="1"/>
    </xf>
    <xf numFmtId="0" fontId="35" fillId="0" borderId="17" xfId="19" applyFont="1" applyBorder="1" applyAlignment="1" applyProtection="1">
      <alignment horizontal="left" vertical="center" wrapText="1"/>
      <protection hidden="1"/>
    </xf>
    <xf numFmtId="0" fontId="35" fillId="0" borderId="16" xfId="19" applyFont="1" applyBorder="1" applyAlignment="1" applyProtection="1">
      <alignment horizontal="left" vertical="center" wrapText="1"/>
      <protection hidden="1"/>
    </xf>
    <xf numFmtId="0" fontId="35" fillId="0" borderId="13" xfId="19" applyFont="1" applyBorder="1" applyAlignment="1" applyProtection="1">
      <alignment horizontal="left" vertical="center" wrapText="1"/>
      <protection hidden="1"/>
    </xf>
    <xf numFmtId="0" fontId="35" fillId="0" borderId="12" xfId="19" applyFont="1" applyBorder="1" applyAlignment="1" applyProtection="1">
      <alignment horizontal="left" vertical="center" wrapText="1"/>
      <protection hidden="1"/>
    </xf>
    <xf numFmtId="0" fontId="35" fillId="0" borderId="11" xfId="19" applyFont="1" applyBorder="1" applyAlignment="1" applyProtection="1">
      <alignment horizontal="left" vertical="center" wrapText="1"/>
      <protection hidden="1"/>
    </xf>
    <xf numFmtId="0" fontId="17" fillId="0" borderId="19" xfId="19" applyFont="1" applyBorder="1" applyAlignment="1" applyProtection="1">
      <alignment vertical="center"/>
      <protection hidden="1"/>
    </xf>
    <xf numFmtId="0" fontId="17" fillId="0" borderId="19" xfId="19" applyFont="1" applyBorder="1" applyAlignment="1" applyProtection="1">
      <alignment horizontal="center" vertical="center" wrapText="1"/>
      <protection hidden="1"/>
    </xf>
    <xf numFmtId="0" fontId="17" fillId="0" borderId="13" xfId="19" applyFont="1" applyBorder="1" applyAlignment="1" applyProtection="1">
      <alignment vertical="center"/>
      <protection hidden="1"/>
    </xf>
    <xf numFmtId="0" fontId="17" fillId="0" borderId="12" xfId="19" applyFont="1" applyBorder="1" applyAlignment="1" applyProtection="1">
      <alignment vertical="center"/>
      <protection hidden="1"/>
    </xf>
    <xf numFmtId="0" fontId="17" fillId="0" borderId="11" xfId="19" applyFont="1" applyBorder="1" applyAlignment="1" applyProtection="1">
      <alignment vertical="center"/>
      <protection hidden="1"/>
    </xf>
    <xf numFmtId="0" fontId="17" fillId="0" borderId="22" xfId="19" applyFont="1" applyBorder="1" applyAlignment="1" applyProtection="1">
      <alignment horizontal="left" vertical="top" wrapText="1"/>
      <protection hidden="1"/>
    </xf>
    <xf numFmtId="0" fontId="17" fillId="0" borderId="23" xfId="19" applyFont="1" applyBorder="1" applyAlignment="1" applyProtection="1">
      <alignment horizontal="left" vertical="top" wrapText="1"/>
      <protection hidden="1"/>
    </xf>
    <xf numFmtId="0" fontId="17" fillId="0" borderId="20" xfId="19" applyFont="1" applyBorder="1" applyAlignment="1" applyProtection="1">
      <alignment horizontal="left" vertical="top" wrapText="1"/>
      <protection hidden="1"/>
    </xf>
    <xf numFmtId="0" fontId="17" fillId="0" borderId="22" xfId="19" applyFont="1" applyBorder="1" applyAlignment="1" applyProtection="1">
      <alignment wrapText="1"/>
      <protection hidden="1"/>
    </xf>
    <xf numFmtId="0" fontId="17" fillId="0" borderId="23" xfId="19" applyFont="1" applyBorder="1" applyAlignment="1" applyProtection="1">
      <alignment wrapText="1"/>
      <protection hidden="1"/>
    </xf>
    <xf numFmtId="0" fontId="17" fillId="0" borderId="20" xfId="19" applyFont="1" applyBorder="1" applyAlignment="1" applyProtection="1">
      <alignment wrapText="1"/>
      <protection hidden="1"/>
    </xf>
    <xf numFmtId="0" fontId="18" fillId="0" borderId="22" xfId="57" applyFont="1" applyBorder="1" applyAlignment="1" applyProtection="1">
      <alignment vertical="center" wrapText="1"/>
      <protection hidden="1"/>
    </xf>
    <xf numFmtId="0" fontId="18" fillId="0" borderId="23" xfId="57" applyFont="1" applyBorder="1" applyAlignment="1" applyProtection="1">
      <alignment vertical="center" wrapText="1"/>
      <protection hidden="1"/>
    </xf>
    <xf numFmtId="0" fontId="18" fillId="0" borderId="20" xfId="57" applyFont="1" applyBorder="1" applyAlignment="1" applyProtection="1">
      <alignment vertical="center" wrapText="1"/>
      <protection hidden="1"/>
    </xf>
    <xf numFmtId="0" fontId="17" fillId="47" borderId="10" xfId="50" applyFont="1" applyFill="1" applyBorder="1" applyAlignment="1">
      <alignment vertical="center"/>
    </xf>
    <xf numFmtId="0" fontId="17" fillId="47" borderId="17" xfId="50" applyFont="1" applyFill="1" applyBorder="1" applyAlignment="1">
      <alignment vertical="center"/>
    </xf>
    <xf numFmtId="0" fontId="17" fillId="47" borderId="16" xfId="50" applyFont="1" applyFill="1" applyBorder="1" applyAlignment="1">
      <alignment vertical="center"/>
    </xf>
    <xf numFmtId="0" fontId="17" fillId="47" borderId="13" xfId="50" applyFont="1" applyFill="1" applyBorder="1" applyAlignment="1">
      <alignment vertical="center"/>
    </xf>
    <xf numFmtId="0" fontId="17" fillId="47" borderId="12" xfId="50" applyFont="1" applyFill="1" applyBorder="1" applyAlignment="1">
      <alignment vertical="center"/>
    </xf>
    <xf numFmtId="0" fontId="17" fillId="47" borderId="11" xfId="50" applyFont="1" applyFill="1" applyBorder="1" applyAlignment="1">
      <alignment vertical="center"/>
    </xf>
  </cellXfs>
  <cellStyles count="74">
    <cellStyle name="20% - Accent1" xfId="20" xr:uid="{00000000-0005-0000-0000-000014000000}"/>
    <cellStyle name="20% - Accent2" xfId="21" xr:uid="{00000000-0005-0000-0000-000015000000}"/>
    <cellStyle name="20% - Accent3" xfId="22" xr:uid="{00000000-0005-0000-0000-000016000000}"/>
    <cellStyle name="20% - Accent4" xfId="23" xr:uid="{00000000-0005-0000-0000-000017000000}"/>
    <cellStyle name="20% - Accent5" xfId="24" xr:uid="{00000000-0005-0000-0000-000018000000}"/>
    <cellStyle name="20% - Accent6" xfId="25" xr:uid="{00000000-0005-0000-0000-000019000000}"/>
    <cellStyle name="40% - Accent1" xfId="26" xr:uid="{00000000-0005-0000-0000-00001A000000}"/>
    <cellStyle name="40% - Accent2" xfId="27" xr:uid="{00000000-0005-0000-0000-00001B000000}"/>
    <cellStyle name="40% - Accent3" xfId="28" xr:uid="{00000000-0005-0000-0000-00001C000000}"/>
    <cellStyle name="40% - Accent4" xfId="29" xr:uid="{00000000-0005-0000-0000-00001D000000}"/>
    <cellStyle name="40% - Accent5" xfId="30" xr:uid="{00000000-0005-0000-0000-00001E000000}"/>
    <cellStyle name="40% - Accent6" xfId="31" xr:uid="{00000000-0005-0000-0000-00001F000000}"/>
    <cellStyle name="60% - Accent1" xfId="32" xr:uid="{00000000-0005-0000-0000-000020000000}"/>
    <cellStyle name="60% - Accent2" xfId="33" xr:uid="{00000000-0005-0000-0000-000021000000}"/>
    <cellStyle name="60% - Accent3" xfId="34" xr:uid="{00000000-0005-0000-0000-000022000000}"/>
    <cellStyle name="60% - Accent4" xfId="35" xr:uid="{00000000-0005-0000-0000-000023000000}"/>
    <cellStyle name="60% - Accent5" xfId="36" xr:uid="{00000000-0005-0000-0000-000024000000}"/>
    <cellStyle name="60% - Accent6" xfId="37" xr:uid="{00000000-0005-0000-0000-000025000000}"/>
    <cellStyle name="Accent1 2" xfId="38" xr:uid="{00000000-0005-0000-0000-000026000000}"/>
    <cellStyle name="Accent2 2" xfId="39" xr:uid="{00000000-0005-0000-0000-000027000000}"/>
    <cellStyle name="Accent3 2" xfId="40" xr:uid="{00000000-0005-0000-0000-000028000000}"/>
    <cellStyle name="Accent4 2" xfId="41" xr:uid="{00000000-0005-0000-0000-000029000000}"/>
    <cellStyle name="Accent5 2" xfId="42" xr:uid="{00000000-0005-0000-0000-00002A000000}"/>
    <cellStyle name="Accent6 2" xfId="43" xr:uid="{00000000-0005-0000-0000-00002B000000}"/>
    <cellStyle name="Bad" xfId="44" xr:uid="{00000000-0005-0000-0000-00002C000000}"/>
    <cellStyle name="Calcul" xfId="6" xr:uid="{00000000-0005-0000-0000-000006000000}"/>
    <cellStyle name="Calculated Cell" xfId="8" xr:uid="{00000000-0005-0000-0000-000008000000}"/>
    <cellStyle name="Calculation" xfId="45" xr:uid="{00000000-0005-0000-0000-00002D000000}"/>
    <cellStyle name="Check Cell" xfId="46" xr:uid="{00000000-0005-0000-0000-00002E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Currency [0] 2" xfId="69" xr:uid="{00000000-0005-0000-0000-000045000000}"/>
    <cellStyle name="Currency 2" xfId="68" xr:uid="{00000000-0005-0000-0000-000044000000}"/>
    <cellStyle name="Currency 3" xfId="71" xr:uid="{00000000-0005-0000-0000-000047000000}"/>
    <cellStyle name="Currency 4" xfId="70" xr:uid="{00000000-0005-0000-0000-000046000000}"/>
    <cellStyle name="DPA" xfId="7" xr:uid="{00000000-0005-0000-0000-000007000000}"/>
    <cellStyle name="DPA 2" xfId="47" xr:uid="{00000000-0005-0000-0000-00002F000000}"/>
    <cellStyle name="Explanatory Text" xfId="48" xr:uid="{00000000-0005-0000-0000-000030000000}"/>
    <cellStyle name="Good" xfId="49" xr:uid="{00000000-0005-0000-0000-000031000000}"/>
    <cellStyle name="Greyed Out Cell" xfId="9" xr:uid="{00000000-0005-0000-0000-000009000000}"/>
    <cellStyle name="Greyed Out Cell 2" xfId="50" xr:uid="{00000000-0005-0000-0000-000032000000}"/>
    <cellStyle name="Heading 1" xfId="51" xr:uid="{00000000-0005-0000-0000-000033000000}"/>
    <cellStyle name="Heading 2" xfId="52" xr:uid="{00000000-0005-0000-0000-000034000000}"/>
    <cellStyle name="Heading 3" xfId="53" xr:uid="{00000000-0005-0000-0000-000035000000}"/>
    <cellStyle name="Heading 4" xfId="54" xr:uid="{00000000-0005-0000-0000-000036000000}"/>
    <cellStyle name="Heading Style 1" xfId="10" xr:uid="{00000000-0005-0000-0000-00000A000000}"/>
    <cellStyle name="Heading Style 1 2" xfId="55" xr:uid="{00000000-0005-0000-0000-000037000000}"/>
    <cellStyle name="HStyle 2" xfId="11" xr:uid="{00000000-0005-0000-0000-00000B000000}"/>
    <cellStyle name="HStyle 2 2" xfId="56" xr:uid="{00000000-0005-0000-0000-000038000000}"/>
    <cellStyle name="HStyle 3" xfId="12" xr:uid="{00000000-0005-0000-0000-00000C000000}"/>
    <cellStyle name="HStyle 3 2" xfId="57" xr:uid="{00000000-0005-0000-0000-000039000000}"/>
    <cellStyle name="HStyle 4" xfId="13" xr:uid="{00000000-0005-0000-0000-00000D000000}"/>
    <cellStyle name="Input" xfId="58" xr:uid="{00000000-0005-0000-0000-00003A000000}"/>
    <cellStyle name="Lien hypertexte" xfId="15" xr:uid="{00000000-0005-0000-0000-00000F000000}"/>
    <cellStyle name="Lien hypertexte 2" xfId="59" xr:uid="{00000000-0005-0000-0000-00003B000000}"/>
    <cellStyle name="Linked Cell" xfId="60" xr:uid="{00000000-0005-0000-0000-00003C000000}"/>
    <cellStyle name="Milliers" xfId="14" xr:uid="{00000000-0005-0000-0000-00000E000000}"/>
    <cellStyle name="Milliers 2" xfId="18" xr:uid="{00000000-0005-0000-0000-000012000000}"/>
    <cellStyle name="Milliers 3" xfId="61" xr:uid="{00000000-0005-0000-0000-00003D000000}"/>
    <cellStyle name="Neutral" xfId="62" xr:uid="{00000000-0005-0000-0000-00003E000000}"/>
    <cellStyle name="Normal" xfId="0" builtinId="0"/>
    <cellStyle name="Normal 2" xfId="17" xr:uid="{00000000-0005-0000-0000-000011000000}"/>
    <cellStyle name="Normal 2 2" xfId="73" xr:uid="{00000000-0005-0000-0000-000049000000}"/>
    <cellStyle name="Normal 2 2 2 2" xfId="16" xr:uid="{00000000-0005-0000-0000-000010000000}"/>
    <cellStyle name="Normal 3" xfId="19" xr:uid="{00000000-0005-0000-0000-000013000000}"/>
    <cellStyle name="Normal 4" xfId="72" xr:uid="{00000000-0005-0000-0000-000048000000}"/>
    <cellStyle name="Note" xfId="63" xr:uid="{00000000-0005-0000-0000-00003F000000}"/>
    <cellStyle name="Output" xfId="64" xr:uid="{00000000-0005-0000-0000-000040000000}"/>
    <cellStyle name="Percent" xfId="1" xr:uid="{00000000-0005-0000-0000-000001000000}"/>
    <cellStyle name="Title" xfId="65" xr:uid="{00000000-0005-0000-0000-000041000000}"/>
    <cellStyle name="Total 2" xfId="66" xr:uid="{00000000-0005-0000-0000-000042000000}"/>
    <cellStyle name="Warning Text" xfId="67" xr:uid="{00000000-0005-0000-0000-000043000000}"/>
  </cellStyles>
  <dxfs count="24">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2539</xdr:colOff>
      <xdr:row>64</xdr:row>
      <xdr:rowOff>57785</xdr:rowOff>
    </xdr:to>
    <xdr:pic>
      <xdr:nvPicPr>
        <xdr:cNvPr id="2" name="Picture 11" descr="AMF rapport lettre 150dpi 2.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6667500" cy="9353550"/>
        </a:xfrm>
        <a:prstGeom prst="rect">
          <a:avLst/>
        </a:prstGeom>
        <a:noFill/>
        <a:ln>
          <a:noFill/>
        </a:ln>
      </xdr:spPr>
    </xdr:pic>
    <xdr:clientData/>
  </xdr:twoCellAnchor>
  <xdr:twoCellAnchor>
    <xdr:from>
      <xdr:col>0</xdr:col>
      <xdr:colOff>428625</xdr:colOff>
      <xdr:row>28</xdr:row>
      <xdr:rowOff>38100</xdr:rowOff>
    </xdr:from>
    <xdr:to>
      <xdr:col>4</xdr:col>
      <xdr:colOff>314325</xdr:colOff>
      <xdr:row>42</xdr:row>
      <xdr:rowOff>95250</xdr:rowOff>
    </xdr:to>
    <xdr:grpSp>
      <xdr:nvGrpSpPr>
        <xdr:cNvPr id="3" name="Group 4">
          <a:extLst>
            <a:ext uri="{FF2B5EF4-FFF2-40B4-BE49-F238E27FC236}">
              <a16:creationId xmlns:a16="http://schemas.microsoft.com/office/drawing/2014/main" id="{00000000-0008-0000-0000-000003000000}"/>
            </a:ext>
          </a:extLst>
        </xdr:cNvPr>
        <xdr:cNvGrpSpPr>
          <a:grpSpLocks/>
        </xdr:cNvGrpSpPr>
      </xdr:nvGrpSpPr>
      <xdr:grpSpPr bwMode="auto">
        <a:xfrm>
          <a:off x="428625" y="4038600"/>
          <a:ext cx="2552700" cy="2209800"/>
          <a:chOff x="1143" y="6300"/>
          <a:chExt cx="4140" cy="3240"/>
        </a:xfrm>
      </xdr:grpSpPr>
      <xdr:sp macro="" textlink="" fLocksText="0">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1143" y="6300"/>
            <a:ext cx="4140" cy="324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1000">
                <a:solidFill>
                  <a:srgbClr val="000000"/>
                </a:solidFill>
                <a:latin typeface="Arial"/>
                <a:ea typeface="Times New Roman"/>
              </a:rPr>
              <a:t> </a:t>
            </a:r>
          </a:p>
        </xdr:txBody>
      </xdr:sp>
      <xdr:pic>
        <xdr:nvPicPr>
          <xdr:cNvPr id="5" name="Image 4" descr="AMF logo.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451" y="7200"/>
            <a:ext cx="3437" cy="14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428625</xdr:colOff>
      <xdr:row>25</xdr:row>
      <xdr:rowOff>133349</xdr:rowOff>
    </xdr:from>
    <xdr:to>
      <xdr:col>9</xdr:col>
      <xdr:colOff>155575</xdr:colOff>
      <xdr:row>44</xdr:row>
      <xdr:rowOff>76199</xdr:rowOff>
    </xdr:to>
    <xdr:sp macro="" textlink="" fLocksText="0">
      <xdr:nvSpPr>
        <xdr:cNvPr id="9" name="AutoShape 2">
          <a:extLst>
            <a:ext uri="{FF2B5EF4-FFF2-40B4-BE49-F238E27FC236}">
              <a16:creationId xmlns:a16="http://schemas.microsoft.com/office/drawing/2014/main" id="{00000000-0008-0000-0000-000009000000}"/>
            </a:ext>
          </a:extLst>
        </xdr:cNvPr>
        <xdr:cNvSpPr>
          <a:spLocks noChangeArrowheads="1"/>
        </xdr:cNvSpPr>
      </xdr:nvSpPr>
      <xdr:spPr bwMode="auto">
        <a:xfrm>
          <a:off x="3095625" y="3705225"/>
          <a:ext cx="3057525" cy="2809875"/>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2200" b="1">
              <a:solidFill>
                <a:srgbClr val="003767"/>
              </a:solidFill>
              <a:latin typeface="Arial"/>
              <a:ea typeface="Cambria"/>
              <a:cs typeface="Times New Roman"/>
            </a:rPr>
            <a:t>DIVULGATION</a:t>
          </a:r>
          <a:endParaRPr lang="fr-CA" sz="2500" b="1">
            <a:solidFill>
              <a:srgbClr val="003767"/>
            </a:solidFill>
            <a:latin typeface="Arial"/>
            <a:ea typeface="Cambria"/>
            <a:cs typeface="Times New Roman"/>
          </a:endParaRPr>
        </a:p>
        <a:p>
          <a:pPr>
            <a:spcAft>
              <a:spcPts val="0"/>
            </a:spcAft>
          </a:pPr>
          <a:r>
            <a:rPr lang="fr-CA" sz="900" b="1">
              <a:solidFill>
                <a:srgbClr val="003767"/>
              </a:solidFill>
              <a:latin typeface="Arial"/>
              <a:ea typeface="Cambria"/>
              <a:cs typeface="Times New Roman"/>
            </a:rPr>
            <a:t> </a:t>
          </a:r>
        </a:p>
        <a:p>
          <a:pPr>
            <a:spcAft>
              <a:spcPts val="0"/>
            </a:spcAft>
          </a:pPr>
          <a:r>
            <a:rPr lang="fr-CA" sz="900" b="1">
              <a:solidFill>
                <a:srgbClr val="003767"/>
              </a:solidFill>
              <a:latin typeface="Arial"/>
              <a:ea typeface="Cambria"/>
              <a:cs typeface="Times New Roman"/>
            </a:rPr>
            <a:t> </a:t>
          </a:r>
        </a:p>
        <a:p>
          <a:pPr>
            <a:spcAft>
              <a:spcPts val="0"/>
            </a:spcAft>
          </a:pPr>
          <a:endParaRPr lang="fr-CA" sz="1050" b="1">
            <a:solidFill>
              <a:srgbClr val="003767"/>
            </a:solidFill>
            <a:latin typeface="Arial"/>
            <a:ea typeface="Cambria"/>
            <a:cs typeface="Times New Roman"/>
          </a:endParaRPr>
        </a:p>
        <a:p>
          <a:r>
            <a:rPr lang="fr-CA" sz="1800" b="1" baseline="0">
              <a:solidFill>
                <a:srgbClr val="000000"/>
              </a:solidFill>
              <a:latin typeface="Arial" panose="020B0604020202020204" pitchFamily="34" charset="0"/>
              <a:ea typeface="+mn-ea"/>
              <a:cs typeface="Arial" panose="020B0604020202020204" pitchFamily="34" charset="0"/>
            </a:rPr>
            <a:t>Relevé du ratio de levier</a:t>
          </a:r>
          <a:endParaRPr lang="fr-CA" sz="1800" b="1">
            <a:solidFill>
              <a:srgbClr val="000000"/>
            </a:solidFill>
            <a:latin typeface="Arial" panose="020B0604020202020204" pitchFamily="34" charset="0"/>
            <a:ea typeface="+mn-ea"/>
            <a:cs typeface="Arial" panose="020B0604020202020204" pitchFamily="34" charset="0"/>
          </a:endParaRPr>
        </a:p>
        <a:p>
          <a:pPr>
            <a:spcAft>
              <a:spcPts val="0"/>
            </a:spcAft>
          </a:pPr>
          <a:endParaRPr lang="fr-CA" sz="1400" b="1">
            <a:solidFill>
              <a:srgbClr val="000000"/>
            </a:solidFill>
            <a:latin typeface="Arial"/>
            <a:ea typeface="Times New Roman"/>
          </a:endParaRPr>
        </a:p>
        <a:p>
          <a:pPr>
            <a:spcAft>
              <a:spcPts val="0"/>
            </a:spcAft>
          </a:pPr>
          <a:endParaRPr lang="fr-CA" sz="1000" b="1">
            <a:solidFill>
              <a:srgbClr val="000000"/>
            </a:solidFill>
            <a:latin typeface="Arial"/>
            <a:ea typeface="Times New Roman"/>
          </a:endParaRPr>
        </a:p>
        <a:p>
          <a:pPr>
            <a:spcAft>
              <a:spcPts val="0"/>
            </a:spcAft>
          </a:pPr>
          <a:r>
            <a:rPr lang="en-CA" sz="1400" b="1" baseline="0">
              <a:solidFill>
                <a:srgbClr val="364349"/>
              </a:solidFill>
              <a:latin typeface="Arial"/>
              <a:ea typeface="Times New Roman"/>
            </a:rPr>
            <a:t>Janvier 2024</a:t>
          </a:r>
          <a:endParaRPr lang="fr-CA" sz="1000">
            <a:solidFill>
              <a:srgbClr val="000000"/>
            </a:solidFill>
            <a:latin typeface="Arial"/>
            <a:ea typeface="Times New Roman"/>
          </a:endParaRPr>
        </a:p>
        <a:p>
          <a:pPr>
            <a:spcAft>
              <a:spcPts val="0"/>
            </a:spcAft>
          </a:pPr>
          <a:r>
            <a:rPr lang="en-CA" sz="900" b="1">
              <a:solidFill>
                <a:srgbClr val="000000"/>
              </a:solidFill>
              <a:latin typeface="Arial"/>
              <a:ea typeface="Times New Roman"/>
            </a:rPr>
            <a:t> </a:t>
          </a:r>
          <a:endParaRPr lang="fr-CA" sz="1000">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600">
              <a:solidFill>
                <a:srgbClr val="364349"/>
              </a:solidFill>
              <a:latin typeface="Arial"/>
              <a:ea typeface="Cambria"/>
              <a:cs typeface="Times New Roman"/>
            </a:rPr>
            <a:t> </a:t>
          </a:r>
          <a:endParaRPr lang="fr-CA" sz="2000">
            <a:solidFill>
              <a:srgbClr val="364349"/>
            </a:solidFill>
            <a:latin typeface="Arial"/>
            <a:ea typeface="Cambria"/>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533525" cy="638175"/>
    <xdr:pic>
      <xdr:nvPicPr>
        <xdr:cNvPr id="2" name="Picture 3">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335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28575</xdr:rowOff>
    </xdr:from>
    <xdr:ext cx="1885950" cy="914400"/>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8575" y="28575"/>
          <a:ext cx="1885950" cy="914400"/>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C:/Users/alexchre/elizlina/AppData/Local/Microsoft/Windows/INetCache/Content.Outlook/9PVMFURC/DPA_14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O32"/>
  <sheetViews>
    <sheetView showGridLines="0" tabSelected="1" workbookViewId="0">
      <selection activeCell="O26" sqref="O26"/>
    </sheetView>
  </sheetViews>
  <sheetFormatPr baseColWidth="10" defaultColWidth="11.6640625" defaultRowHeight="11.25" x14ac:dyDescent="0.2"/>
  <sheetData>
    <row r="32" spans="15:15" ht="23.25" x14ac:dyDescent="0.2">
      <c r="O32" s="1"/>
    </row>
  </sheetData>
  <sheetProtection algorithmName="SHA-512" hashValue="OgWc+tqvsyWWt7oYvGEBSX4FVnTQqQIQzt8hvqDBmwVTzT+yuCmrGupXxdQ6NvxhnJqlbj0Y3QJaGOeHRuVf0A==" saltValue="DfDwJ+M+PvHq0KzdT8+9aQ==" spinCount="100000" sheet="1" objects="1" scenarios="1"/>
  <printOptions horizontalCentered="1"/>
  <pageMargins left="0" right="0" top="0.78740157480314998" bottom="0" header="0.31496062992126" footer="0.31496062992126"/>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7BA3-7BE6-482F-AA3B-18C42EDDC3E1}">
  <sheetPr codeName="Feuil3"/>
  <dimension ref="A1:O66"/>
  <sheetViews>
    <sheetView showGridLines="0" zoomScale="80" zoomScaleNormal="80" workbookViewId="0">
      <selection activeCell="S49" sqref="S49"/>
    </sheetView>
  </sheetViews>
  <sheetFormatPr baseColWidth="10" defaultColWidth="11.5" defaultRowHeight="15" x14ac:dyDescent="0.25"/>
  <cols>
    <col min="1" max="1" width="7.6640625" style="137" customWidth="1"/>
    <col min="2" max="2" width="10.1640625" style="137" customWidth="1"/>
    <col min="3" max="5" width="11.33203125" style="137" customWidth="1"/>
    <col min="6" max="6" width="8.5" style="137" customWidth="1"/>
    <col min="7" max="7" width="9.33203125" style="137" customWidth="1"/>
    <col min="8" max="8" width="11.33203125" style="137" customWidth="1"/>
    <col min="9" max="9" width="8.5" style="137" customWidth="1"/>
    <col min="10" max="10" width="9" style="137" customWidth="1"/>
    <col min="11" max="12" width="11.33203125" style="137" customWidth="1"/>
    <col min="13" max="13" width="10.5" style="137" customWidth="1"/>
    <col min="14" max="15" width="11.33203125" style="137" customWidth="1"/>
    <col min="16" max="16384" width="11.5" style="137"/>
  </cols>
  <sheetData>
    <row r="1" spans="1:15" x14ac:dyDescent="0.25">
      <c r="A1" s="134"/>
      <c r="B1" s="135"/>
      <c r="C1" s="135"/>
      <c r="D1" s="135"/>
      <c r="E1" s="135"/>
      <c r="F1" s="135"/>
      <c r="G1" s="135"/>
      <c r="H1" s="135"/>
      <c r="I1" s="135"/>
      <c r="J1" s="135"/>
      <c r="K1" s="135"/>
      <c r="L1" s="135"/>
      <c r="M1" s="135"/>
      <c r="N1" s="135"/>
      <c r="O1" s="136"/>
    </row>
    <row r="2" spans="1:15" x14ac:dyDescent="0.25">
      <c r="A2" s="138"/>
      <c r="O2" s="139"/>
    </row>
    <row r="3" spans="1:15" x14ac:dyDescent="0.25">
      <c r="A3" s="138"/>
      <c r="O3" s="139"/>
    </row>
    <row r="4" spans="1:15" x14ac:dyDescent="0.25">
      <c r="A4" s="138"/>
      <c r="O4" s="139"/>
    </row>
    <row r="5" spans="1:15" x14ac:dyDescent="0.25">
      <c r="A5" s="138"/>
      <c r="N5" s="187" t="s">
        <v>648</v>
      </c>
      <c r="O5" s="188"/>
    </row>
    <row r="6" spans="1:15" ht="18.75" x14ac:dyDescent="0.3">
      <c r="A6" s="189" t="s">
        <v>649</v>
      </c>
      <c r="B6" s="190"/>
      <c r="C6" s="190"/>
      <c r="D6" s="190"/>
      <c r="E6" s="190"/>
      <c r="F6" s="190"/>
      <c r="G6" s="190"/>
      <c r="H6" s="190"/>
      <c r="I6" s="190"/>
      <c r="J6" s="190"/>
      <c r="K6" s="190"/>
      <c r="L6" s="190"/>
      <c r="M6" s="190"/>
      <c r="N6" s="190"/>
      <c r="O6" s="191"/>
    </row>
    <row r="7" spans="1:15" x14ac:dyDescent="0.25">
      <c r="A7" s="138"/>
      <c r="O7" s="139"/>
    </row>
    <row r="8" spans="1:15" ht="18.75" x14ac:dyDescent="0.3">
      <c r="A8" s="189" t="s">
        <v>650</v>
      </c>
      <c r="B8" s="190"/>
      <c r="C8" s="190"/>
      <c r="D8" s="190"/>
      <c r="E8" s="190"/>
      <c r="F8" s="190"/>
      <c r="G8" s="190"/>
      <c r="H8" s="190"/>
      <c r="I8" s="190"/>
      <c r="J8" s="190"/>
      <c r="K8" s="190"/>
      <c r="L8" s="190"/>
      <c r="M8" s="190"/>
      <c r="N8" s="190"/>
      <c r="O8" s="191"/>
    </row>
    <row r="9" spans="1:15" x14ac:dyDescent="0.25">
      <c r="A9" s="138"/>
      <c r="O9" s="139"/>
    </row>
    <row r="10" spans="1:15" x14ac:dyDescent="0.25">
      <c r="A10" s="138"/>
      <c r="O10" s="139"/>
    </row>
    <row r="11" spans="1:15" ht="15.75" x14ac:dyDescent="0.25">
      <c r="A11" s="140" t="s">
        <v>651</v>
      </c>
      <c r="O11" s="139"/>
    </row>
    <row r="12" spans="1:15" x14ac:dyDescent="0.25">
      <c r="A12" s="138" t="s">
        <v>652</v>
      </c>
      <c r="O12" s="139"/>
    </row>
    <row r="13" spans="1:15" ht="15.75" x14ac:dyDescent="0.25">
      <c r="A13" s="140" t="s">
        <v>653</v>
      </c>
      <c r="O13" s="139"/>
    </row>
    <row r="14" spans="1:15" x14ac:dyDescent="0.25">
      <c r="A14" s="138" t="s">
        <v>654</v>
      </c>
      <c r="O14" s="139"/>
    </row>
    <row r="15" spans="1:15" x14ac:dyDescent="0.25">
      <c r="A15" s="138" t="s">
        <v>655</v>
      </c>
      <c r="O15" s="139"/>
    </row>
    <row r="16" spans="1:15" x14ac:dyDescent="0.25">
      <c r="A16" s="138"/>
      <c r="O16" s="139"/>
    </row>
    <row r="17" spans="1:15" x14ac:dyDescent="0.25">
      <c r="A17" s="138"/>
      <c r="B17" s="137" t="s">
        <v>656</v>
      </c>
      <c r="O17" s="139"/>
    </row>
    <row r="18" spans="1:15" x14ac:dyDescent="0.25">
      <c r="A18" s="138"/>
      <c r="C18" s="143" t="s">
        <v>657</v>
      </c>
      <c r="G18" s="173"/>
      <c r="H18" s="173"/>
      <c r="I18" s="173"/>
      <c r="J18" s="173"/>
      <c r="K18" s="173"/>
      <c r="L18" s="173"/>
      <c r="M18" s="173"/>
      <c r="N18" s="173"/>
      <c r="O18" s="141" t="s">
        <v>658</v>
      </c>
    </row>
    <row r="19" spans="1:15" x14ac:dyDescent="0.25">
      <c r="A19" s="138"/>
      <c r="O19" s="141"/>
    </row>
    <row r="20" spans="1:15" x14ac:dyDescent="0.25">
      <c r="A20" s="138"/>
      <c r="C20" s="143" t="s">
        <v>659</v>
      </c>
      <c r="G20" s="173"/>
      <c r="H20" s="173"/>
      <c r="I20" s="173"/>
      <c r="J20" s="173"/>
      <c r="K20" s="173"/>
      <c r="L20" s="173"/>
      <c r="M20" s="173"/>
      <c r="N20" s="173"/>
      <c r="O20" s="141" t="s">
        <v>658</v>
      </c>
    </row>
    <row r="21" spans="1:15" x14ac:dyDescent="0.25">
      <c r="A21" s="138"/>
      <c r="O21" s="141"/>
    </row>
    <row r="22" spans="1:15" x14ac:dyDescent="0.25">
      <c r="A22" s="138"/>
      <c r="B22" s="143" t="s">
        <v>660</v>
      </c>
      <c r="O22" s="141"/>
    </row>
    <row r="23" spans="1:15" x14ac:dyDescent="0.25">
      <c r="A23" s="138"/>
      <c r="E23" s="143" t="s">
        <v>661</v>
      </c>
      <c r="G23" s="173"/>
      <c r="H23" s="173"/>
      <c r="I23" s="173"/>
      <c r="J23" s="173"/>
      <c r="K23" s="173"/>
      <c r="L23" s="173"/>
      <c r="M23" s="173"/>
      <c r="N23" s="173"/>
      <c r="O23" s="141" t="s">
        <v>658</v>
      </c>
    </row>
    <row r="24" spans="1:15" x14ac:dyDescent="0.25">
      <c r="A24" s="138"/>
      <c r="O24" s="141"/>
    </row>
    <row r="25" spans="1:15" x14ac:dyDescent="0.25">
      <c r="A25" s="138"/>
      <c r="E25" s="143" t="s">
        <v>662</v>
      </c>
      <c r="G25" s="173"/>
      <c r="H25" s="173"/>
      <c r="I25" s="173"/>
      <c r="J25" s="173"/>
      <c r="K25" s="173"/>
      <c r="L25" s="173"/>
      <c r="M25" s="173"/>
      <c r="N25" s="173"/>
      <c r="O25" s="141" t="s">
        <v>658</v>
      </c>
    </row>
    <row r="26" spans="1:15" x14ac:dyDescent="0.25">
      <c r="A26" s="138"/>
      <c r="O26" s="141"/>
    </row>
    <row r="27" spans="1:15" x14ac:dyDescent="0.25">
      <c r="A27" s="138"/>
      <c r="E27" s="143" t="s">
        <v>663</v>
      </c>
      <c r="G27" s="174"/>
      <c r="H27" s="174"/>
      <c r="I27" s="174"/>
      <c r="J27" s="174"/>
      <c r="K27" s="142" t="s">
        <v>658</v>
      </c>
      <c r="L27" s="144" t="s">
        <v>664</v>
      </c>
      <c r="M27" s="175"/>
      <c r="N27" s="175"/>
      <c r="O27" s="141" t="s">
        <v>658</v>
      </c>
    </row>
    <row r="28" spans="1:15" x14ac:dyDescent="0.25">
      <c r="A28" s="138"/>
      <c r="O28" s="141"/>
    </row>
    <row r="29" spans="1:15" x14ac:dyDescent="0.25">
      <c r="A29" s="138"/>
      <c r="E29" s="143" t="s">
        <v>665</v>
      </c>
      <c r="G29" s="173"/>
      <c r="H29" s="173"/>
      <c r="I29" s="173"/>
      <c r="J29" s="173"/>
      <c r="K29" s="173"/>
      <c r="L29" s="173"/>
      <c r="M29" s="173"/>
      <c r="N29" s="173"/>
      <c r="O29" s="141" t="s">
        <v>658</v>
      </c>
    </row>
    <row r="30" spans="1:15" x14ac:dyDescent="0.25">
      <c r="A30" s="138"/>
      <c r="O30" s="141"/>
    </row>
    <row r="31" spans="1:15" x14ac:dyDescent="0.25">
      <c r="A31" s="138"/>
      <c r="B31" s="143" t="s">
        <v>666</v>
      </c>
      <c r="O31" s="141"/>
    </row>
    <row r="32" spans="1:15" x14ac:dyDescent="0.25">
      <c r="A32" s="138"/>
      <c r="E32" s="143" t="s">
        <v>661</v>
      </c>
      <c r="G32" s="173"/>
      <c r="H32" s="173"/>
      <c r="I32" s="173"/>
      <c r="J32" s="173"/>
      <c r="K32" s="173"/>
      <c r="L32" s="173"/>
      <c r="M32" s="173"/>
      <c r="N32" s="173"/>
      <c r="O32" s="141" t="s">
        <v>658</v>
      </c>
    </row>
    <row r="33" spans="1:15" x14ac:dyDescent="0.25">
      <c r="A33" s="138"/>
      <c r="O33" s="141"/>
    </row>
    <row r="34" spans="1:15" x14ac:dyDescent="0.25">
      <c r="A34" s="138"/>
      <c r="E34" s="143" t="s">
        <v>665</v>
      </c>
      <c r="G34" s="173"/>
      <c r="H34" s="173"/>
      <c r="I34" s="173"/>
      <c r="J34" s="173"/>
      <c r="K34" s="173"/>
      <c r="L34" s="173"/>
      <c r="M34" s="173"/>
      <c r="N34" s="173"/>
      <c r="O34" s="141" t="s">
        <v>658</v>
      </c>
    </row>
    <row r="35" spans="1:15" x14ac:dyDescent="0.25">
      <c r="A35" s="138"/>
      <c r="O35" s="141"/>
    </row>
    <row r="36" spans="1:15" x14ac:dyDescent="0.25">
      <c r="A36" s="138"/>
      <c r="E36" s="143" t="s">
        <v>663</v>
      </c>
      <c r="G36" s="176"/>
      <c r="H36" s="176"/>
      <c r="I36" s="176"/>
      <c r="J36" s="176"/>
      <c r="K36" s="137" t="s">
        <v>658</v>
      </c>
      <c r="L36" s="143" t="s">
        <v>664</v>
      </c>
      <c r="M36" s="175"/>
      <c r="N36" s="175"/>
      <c r="O36" s="141" t="s">
        <v>658</v>
      </c>
    </row>
    <row r="37" spans="1:15" x14ac:dyDescent="0.25">
      <c r="A37" s="138"/>
      <c r="O37" s="139"/>
    </row>
    <row r="38" spans="1:15" x14ac:dyDescent="0.25">
      <c r="A38" s="177" t="s">
        <v>667</v>
      </c>
      <c r="B38" s="178"/>
      <c r="C38" s="178"/>
      <c r="D38" s="178"/>
      <c r="E38" s="178"/>
      <c r="F38" s="178"/>
      <c r="G38" s="178"/>
      <c r="H38" s="178"/>
      <c r="I38" s="178"/>
      <c r="J38" s="178"/>
      <c r="K38" s="178"/>
      <c r="L38" s="178"/>
      <c r="M38" s="178"/>
      <c r="N38" s="178"/>
      <c r="O38" s="179"/>
    </row>
    <row r="39" spans="1:15" x14ac:dyDescent="0.25">
      <c r="A39" s="180"/>
      <c r="B39" s="181"/>
      <c r="C39" s="181"/>
      <c r="D39" s="181"/>
      <c r="E39" s="181"/>
      <c r="F39" s="181"/>
      <c r="G39" s="181"/>
      <c r="H39" s="181"/>
      <c r="I39" s="181"/>
      <c r="J39" s="181"/>
      <c r="K39" s="181"/>
      <c r="L39" s="181"/>
      <c r="M39" s="181"/>
      <c r="N39" s="181"/>
      <c r="O39" s="182"/>
    </row>
    <row r="40" spans="1:15" x14ac:dyDescent="0.25">
      <c r="A40" s="138"/>
      <c r="O40" s="139"/>
    </row>
    <row r="41" spans="1:15" ht="42.6" customHeight="1" x14ac:dyDescent="0.25">
      <c r="A41" s="183" t="s">
        <v>678</v>
      </c>
      <c r="B41" s="184"/>
      <c r="C41" s="184"/>
      <c r="D41" s="184"/>
      <c r="E41" s="184"/>
      <c r="F41" s="184"/>
      <c r="G41" s="184"/>
      <c r="H41" s="184"/>
      <c r="I41" s="184"/>
      <c r="J41" s="184"/>
      <c r="K41" s="184"/>
      <c r="L41" s="184"/>
      <c r="M41" s="184"/>
      <c r="N41" s="184"/>
      <c r="O41" s="185"/>
    </row>
    <row r="42" spans="1:15" x14ac:dyDescent="0.25">
      <c r="A42" s="138"/>
      <c r="O42" s="139"/>
    </row>
    <row r="43" spans="1:15" ht="17.25" x14ac:dyDescent="0.25">
      <c r="A43" s="138"/>
      <c r="E43" s="186" t="s">
        <v>668</v>
      </c>
      <c r="F43" s="186"/>
      <c r="G43" s="186"/>
      <c r="H43" s="186"/>
      <c r="I43" s="186"/>
      <c r="J43" s="186"/>
      <c r="K43" s="186"/>
      <c r="O43" s="139"/>
    </row>
    <row r="44" spans="1:15" x14ac:dyDescent="0.25">
      <c r="A44" s="138"/>
      <c r="O44" s="139"/>
    </row>
    <row r="45" spans="1:15" x14ac:dyDescent="0.25">
      <c r="A45" s="138"/>
      <c r="O45" s="139"/>
    </row>
    <row r="46" spans="1:15" x14ac:dyDescent="0.25">
      <c r="A46" s="155"/>
      <c r="B46" s="156"/>
      <c r="C46" s="156"/>
      <c r="D46" s="156"/>
      <c r="E46" s="156"/>
      <c r="K46" s="156"/>
      <c r="L46" s="156"/>
      <c r="M46" s="156"/>
      <c r="N46" s="156"/>
      <c r="O46" s="157"/>
    </row>
    <row r="47" spans="1:15" x14ac:dyDescent="0.25">
      <c r="A47" s="158" t="s">
        <v>236</v>
      </c>
      <c r="B47" s="159"/>
      <c r="C47" s="159"/>
      <c r="D47" s="159"/>
      <c r="E47" s="159"/>
      <c r="K47" s="159" t="s">
        <v>669</v>
      </c>
      <c r="L47" s="159"/>
      <c r="M47" s="159"/>
      <c r="N47" s="159"/>
      <c r="O47" s="160"/>
    </row>
    <row r="48" spans="1:15" x14ac:dyDescent="0.25">
      <c r="A48" s="138"/>
      <c r="O48" s="139"/>
    </row>
    <row r="49" spans="1:15" x14ac:dyDescent="0.25">
      <c r="A49" s="161" t="s">
        <v>670</v>
      </c>
      <c r="B49" s="162"/>
      <c r="C49" s="162"/>
      <c r="D49" s="162"/>
      <c r="E49" s="162"/>
      <c r="F49" s="162"/>
      <c r="G49" s="162"/>
      <c r="H49" s="162"/>
      <c r="I49" s="162"/>
      <c r="J49" s="162"/>
      <c r="K49" s="162"/>
      <c r="L49" s="162"/>
      <c r="M49" s="162"/>
      <c r="N49" s="162"/>
      <c r="O49" s="163"/>
    </row>
    <row r="50" spans="1:15" x14ac:dyDescent="0.25">
      <c r="A50" s="164"/>
      <c r="B50" s="165"/>
      <c r="C50" s="165"/>
      <c r="D50" s="165"/>
      <c r="E50" s="165"/>
      <c r="F50" s="165"/>
      <c r="G50" s="165"/>
      <c r="H50" s="165"/>
      <c r="I50" s="165"/>
      <c r="J50" s="165"/>
      <c r="K50" s="165"/>
      <c r="L50" s="165"/>
      <c r="M50" s="165"/>
      <c r="N50" s="165"/>
      <c r="O50" s="166"/>
    </row>
    <row r="51" spans="1:15" x14ac:dyDescent="0.25">
      <c r="A51" s="138"/>
      <c r="O51" s="139"/>
    </row>
    <row r="52" spans="1:15" ht="30" customHeight="1" x14ac:dyDescent="0.25">
      <c r="A52" s="167" t="s">
        <v>671</v>
      </c>
      <c r="B52" s="168"/>
      <c r="C52" s="168"/>
      <c r="D52" s="168"/>
      <c r="E52" s="168"/>
      <c r="F52" s="168"/>
      <c r="G52" s="168"/>
      <c r="H52" s="168"/>
      <c r="I52" s="168"/>
      <c r="J52" s="168"/>
      <c r="K52" s="168"/>
      <c r="L52" s="168"/>
      <c r="M52" s="168"/>
      <c r="N52" s="168"/>
      <c r="O52" s="169"/>
    </row>
    <row r="53" spans="1:15" x14ac:dyDescent="0.25">
      <c r="A53" s="151" t="s">
        <v>672</v>
      </c>
      <c r="B53" s="152"/>
      <c r="C53" s="152"/>
      <c r="D53" s="152"/>
      <c r="E53" s="152"/>
      <c r="F53" s="152"/>
      <c r="G53" s="170"/>
      <c r="H53" s="170"/>
      <c r="I53" s="170"/>
      <c r="J53" s="170"/>
      <c r="K53" s="171" t="s">
        <v>673</v>
      </c>
      <c r="L53" s="171"/>
      <c r="M53" s="171"/>
      <c r="N53" s="171"/>
      <c r="O53" s="172"/>
    </row>
    <row r="54" spans="1:15" x14ac:dyDescent="0.25">
      <c r="A54" s="151" t="s">
        <v>674</v>
      </c>
      <c r="B54" s="152"/>
      <c r="C54" s="152"/>
      <c r="D54" s="152"/>
      <c r="E54" s="152"/>
      <c r="F54" s="152"/>
      <c r="G54" s="152"/>
      <c r="H54" s="152"/>
      <c r="I54" s="152"/>
      <c r="J54" s="152"/>
      <c r="K54" s="152"/>
      <c r="L54" s="152"/>
      <c r="M54" s="152"/>
      <c r="N54" s="152"/>
      <c r="O54" s="153"/>
    </row>
    <row r="55" spans="1:15" x14ac:dyDescent="0.25">
      <c r="A55" s="138"/>
      <c r="O55" s="139"/>
    </row>
    <row r="56" spans="1:15" x14ac:dyDescent="0.25">
      <c r="A56" s="138"/>
      <c r="F56" s="154" t="s">
        <v>675</v>
      </c>
      <c r="G56" s="154"/>
      <c r="H56" s="154"/>
      <c r="I56" s="154"/>
      <c r="J56" s="154"/>
      <c r="K56" s="154"/>
      <c r="O56" s="139"/>
    </row>
    <row r="57" spans="1:15" x14ac:dyDescent="0.25">
      <c r="A57" s="138"/>
      <c r="O57" s="139"/>
    </row>
    <row r="58" spans="1:15" x14ac:dyDescent="0.25">
      <c r="A58" s="138"/>
      <c r="O58" s="139"/>
    </row>
    <row r="59" spans="1:15" x14ac:dyDescent="0.25">
      <c r="A59" s="138"/>
      <c r="O59" s="139"/>
    </row>
    <row r="60" spans="1:15" x14ac:dyDescent="0.25">
      <c r="A60" s="155"/>
      <c r="B60" s="156"/>
      <c r="C60" s="156"/>
      <c r="D60" s="156"/>
      <c r="E60" s="156"/>
      <c r="K60" s="156"/>
      <c r="L60" s="156"/>
      <c r="M60" s="156"/>
      <c r="N60" s="156"/>
      <c r="O60" s="157"/>
    </row>
    <row r="61" spans="1:15" x14ac:dyDescent="0.25">
      <c r="A61" s="158" t="s">
        <v>236</v>
      </c>
      <c r="B61" s="159"/>
      <c r="C61" s="159"/>
      <c r="D61" s="159"/>
      <c r="E61" s="159"/>
      <c r="K61" s="159" t="s">
        <v>669</v>
      </c>
      <c r="L61" s="159"/>
      <c r="M61" s="159"/>
      <c r="N61" s="159"/>
      <c r="O61" s="160"/>
    </row>
    <row r="62" spans="1:15" x14ac:dyDescent="0.25">
      <c r="A62" s="138"/>
      <c r="O62" s="139"/>
    </row>
    <row r="63" spans="1:15" x14ac:dyDescent="0.25">
      <c r="A63" s="138"/>
      <c r="O63" s="139"/>
    </row>
    <row r="64" spans="1:15" x14ac:dyDescent="0.25">
      <c r="A64" s="138"/>
      <c r="O64" s="139"/>
    </row>
    <row r="65" spans="1:15" x14ac:dyDescent="0.25">
      <c r="A65" s="145" t="s">
        <v>676</v>
      </c>
      <c r="B65" s="146"/>
      <c r="C65" s="146"/>
      <c r="D65" s="146"/>
      <c r="E65" s="146"/>
      <c r="F65" s="146"/>
      <c r="G65" s="146"/>
      <c r="H65" s="146"/>
      <c r="I65" s="146"/>
      <c r="J65" s="146"/>
      <c r="K65" s="146"/>
      <c r="L65" s="146"/>
      <c r="M65" s="146"/>
      <c r="N65" s="146"/>
      <c r="O65" s="147"/>
    </row>
    <row r="66" spans="1:15" ht="18" customHeight="1" x14ac:dyDescent="0.25">
      <c r="A66" s="148" t="s">
        <v>677</v>
      </c>
      <c r="B66" s="149"/>
      <c r="C66" s="149"/>
      <c r="D66" s="149"/>
      <c r="E66" s="149"/>
      <c r="F66" s="149"/>
      <c r="G66" s="149"/>
      <c r="H66" s="149"/>
      <c r="I66" s="149"/>
      <c r="J66" s="149"/>
      <c r="K66" s="149"/>
      <c r="L66" s="149"/>
      <c r="M66" s="149"/>
      <c r="N66" s="149"/>
      <c r="O66" s="150"/>
    </row>
  </sheetData>
  <sheetProtection algorithmName="SHA-512" hashValue="goDwp+5wmae6jEP7cN/Nks4M8dmjypfX6QkMAGO9BSP8XqaEhBqtsEI1KSSlG4GY/0wzD8RdzaSSqK2qKzRF6Q==" saltValue="c7r29NrXlT+dL0tUqO8u5g==" spinCount="100000" sheet="1" objects="1" scenarios="1"/>
  <mergeCells count="34">
    <mergeCell ref="G23:N23"/>
    <mergeCell ref="N5:O5"/>
    <mergeCell ref="A6:O6"/>
    <mergeCell ref="A8:O8"/>
    <mergeCell ref="G18:N18"/>
    <mergeCell ref="G20:N20"/>
    <mergeCell ref="A46:E46"/>
    <mergeCell ref="K46:O46"/>
    <mergeCell ref="G25:N25"/>
    <mergeCell ref="G27:J27"/>
    <mergeCell ref="M27:N27"/>
    <mergeCell ref="G29:N29"/>
    <mergeCell ref="G32:N32"/>
    <mergeCell ref="G34:N34"/>
    <mergeCell ref="G36:J36"/>
    <mergeCell ref="M36:N36"/>
    <mergeCell ref="A38:O39"/>
    <mergeCell ref="A41:O41"/>
    <mergeCell ref="E43:K43"/>
    <mergeCell ref="A47:E47"/>
    <mergeCell ref="K47:O47"/>
    <mergeCell ref="A49:O50"/>
    <mergeCell ref="A52:O52"/>
    <mergeCell ref="A53:F53"/>
    <mergeCell ref="G53:J53"/>
    <mergeCell ref="K53:O53"/>
    <mergeCell ref="A65:O65"/>
    <mergeCell ref="A66:O66"/>
    <mergeCell ref="A54:O54"/>
    <mergeCell ref="F56:K56"/>
    <mergeCell ref="A60:E60"/>
    <mergeCell ref="K60:O60"/>
    <mergeCell ref="A61:E61"/>
    <mergeCell ref="K61:O6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pageSetUpPr fitToPage="1"/>
  </sheetPr>
  <dimension ref="A1:P123"/>
  <sheetViews>
    <sheetView showGridLines="0" topLeftCell="A50" zoomScale="80" zoomScaleNormal="80" zoomScaleSheetLayoutView="145" workbookViewId="0">
      <selection activeCell="A105" sqref="A105:D105"/>
    </sheetView>
  </sheetViews>
  <sheetFormatPr baseColWidth="10" defaultColWidth="12" defaultRowHeight="15" outlineLevelRow="1" x14ac:dyDescent="0.2"/>
  <cols>
    <col min="1" max="1" width="16.5" style="112" customWidth="1"/>
    <col min="2" max="2" width="35" style="112" customWidth="1"/>
    <col min="3" max="3" width="57.1640625" style="112" customWidth="1"/>
    <col min="4" max="4" width="29.6640625" style="112" customWidth="1"/>
    <col min="5" max="16384" width="12" style="35"/>
  </cols>
  <sheetData>
    <row r="1" spans="1:4" ht="303.75" customHeight="1" x14ac:dyDescent="0.2">
      <c r="A1" s="198" t="s">
        <v>0</v>
      </c>
      <c r="B1" s="199"/>
      <c r="C1" s="199"/>
      <c r="D1" s="200"/>
    </row>
    <row r="2" spans="1:4" ht="22.5" customHeight="1" x14ac:dyDescent="0.2">
      <c r="A2" s="228" t="s">
        <v>1</v>
      </c>
      <c r="B2" s="228"/>
      <c r="C2" s="228"/>
      <c r="D2" s="228"/>
    </row>
    <row r="3" spans="1:4" ht="18.75" customHeight="1" x14ac:dyDescent="0.2">
      <c r="A3" s="225" t="s">
        <v>2</v>
      </c>
      <c r="B3" s="226"/>
      <c r="C3" s="226"/>
      <c r="D3" s="227"/>
    </row>
    <row r="4" spans="1:4" x14ac:dyDescent="0.2">
      <c r="A4" s="218" t="s">
        <v>3</v>
      </c>
      <c r="B4" s="219"/>
      <c r="C4" s="219"/>
      <c r="D4" s="220"/>
    </row>
    <row r="5" spans="1:4" ht="49.9" customHeight="1" x14ac:dyDescent="0.2">
      <c r="A5" s="195" t="s">
        <v>4</v>
      </c>
      <c r="B5" s="196"/>
      <c r="C5" s="196"/>
      <c r="D5" s="197"/>
    </row>
    <row r="6" spans="1:4" ht="45" customHeight="1" outlineLevel="1" x14ac:dyDescent="0.2">
      <c r="A6" s="81" t="s">
        <v>5</v>
      </c>
      <c r="B6" s="81" t="s">
        <v>6</v>
      </c>
      <c r="C6" s="81" t="s">
        <v>7</v>
      </c>
      <c r="D6" s="113" t="s">
        <v>644</v>
      </c>
    </row>
    <row r="7" spans="1:4" ht="150" customHeight="1" outlineLevel="1" x14ac:dyDescent="0.2">
      <c r="A7" s="83">
        <v>1101</v>
      </c>
      <c r="B7" s="84" t="s">
        <v>9</v>
      </c>
      <c r="C7" s="85" t="s">
        <v>645</v>
      </c>
      <c r="D7" s="86">
        <v>20</v>
      </c>
    </row>
    <row r="8" spans="1:4" ht="90.75" customHeight="1" outlineLevel="1" x14ac:dyDescent="0.2">
      <c r="A8" s="83">
        <v>1102</v>
      </c>
      <c r="B8" s="84" t="s">
        <v>10</v>
      </c>
      <c r="C8" s="84" t="s">
        <v>11</v>
      </c>
      <c r="D8" s="86" t="s">
        <v>12</v>
      </c>
    </row>
    <row r="9" spans="1:4" ht="131.44999999999999" customHeight="1" outlineLevel="1" x14ac:dyDescent="0.2">
      <c r="A9" s="83">
        <v>1103</v>
      </c>
      <c r="B9" s="84" t="s">
        <v>13</v>
      </c>
      <c r="C9" s="84" t="s">
        <v>14</v>
      </c>
      <c r="D9" s="86">
        <v>42</v>
      </c>
    </row>
    <row r="10" spans="1:4" ht="90" outlineLevel="1" x14ac:dyDescent="0.2">
      <c r="A10" s="83">
        <v>1108</v>
      </c>
      <c r="B10" s="84" t="s">
        <v>15</v>
      </c>
      <c r="C10" s="87" t="s">
        <v>237</v>
      </c>
      <c r="D10" s="86">
        <v>20</v>
      </c>
    </row>
    <row r="11" spans="1:4" ht="75" outlineLevel="1" x14ac:dyDescent="0.2">
      <c r="A11" s="83">
        <v>1109</v>
      </c>
      <c r="B11" s="84" t="s">
        <v>16</v>
      </c>
      <c r="C11" s="88" t="s">
        <v>238</v>
      </c>
      <c r="D11" s="86" t="s">
        <v>12</v>
      </c>
    </row>
    <row r="12" spans="1:4" ht="83.45" customHeight="1" outlineLevel="1" x14ac:dyDescent="0.2">
      <c r="A12" s="83">
        <v>1110</v>
      </c>
      <c r="B12" s="84" t="s">
        <v>17</v>
      </c>
      <c r="C12" s="89" t="s">
        <v>18</v>
      </c>
      <c r="D12" s="86">
        <v>42</v>
      </c>
    </row>
    <row r="13" spans="1:4" ht="114.75" customHeight="1" outlineLevel="1" x14ac:dyDescent="0.2">
      <c r="A13" s="83">
        <v>1112</v>
      </c>
      <c r="B13" s="84" t="s">
        <v>19</v>
      </c>
      <c r="C13" s="84" t="s">
        <v>20</v>
      </c>
      <c r="D13" s="86" t="s">
        <v>12</v>
      </c>
    </row>
    <row r="14" spans="1:4" ht="174" customHeight="1" outlineLevel="1" x14ac:dyDescent="0.2">
      <c r="A14" s="83">
        <v>1113</v>
      </c>
      <c r="B14" s="84" t="s">
        <v>21</v>
      </c>
      <c r="C14" s="84" t="s">
        <v>22</v>
      </c>
      <c r="D14" s="86">
        <v>31</v>
      </c>
    </row>
    <row r="15" spans="1:4" ht="78.75" customHeight="1" outlineLevel="1" x14ac:dyDescent="0.2">
      <c r="A15" s="83">
        <v>1114</v>
      </c>
      <c r="B15" s="84" t="s">
        <v>23</v>
      </c>
      <c r="C15" s="84" t="s">
        <v>24</v>
      </c>
      <c r="D15" s="86">
        <v>42</v>
      </c>
    </row>
    <row r="16" spans="1:4" ht="121.5" customHeight="1" outlineLevel="1" x14ac:dyDescent="0.2">
      <c r="A16" s="90" t="s">
        <v>25</v>
      </c>
      <c r="B16" s="84" t="s">
        <v>26</v>
      </c>
      <c r="C16" s="85" t="s">
        <v>619</v>
      </c>
      <c r="D16" s="86">
        <v>22</v>
      </c>
    </row>
    <row r="17" spans="1:4" ht="88.5" customHeight="1" outlineLevel="1" x14ac:dyDescent="0.2">
      <c r="A17" s="91" t="s">
        <v>27</v>
      </c>
      <c r="B17" s="92" t="s">
        <v>28</v>
      </c>
      <c r="C17" s="93" t="s">
        <v>557</v>
      </c>
      <c r="D17" s="86">
        <v>27</v>
      </c>
    </row>
    <row r="18" spans="1:4" ht="67.5" customHeight="1" outlineLevel="1" x14ac:dyDescent="0.2">
      <c r="A18" s="83">
        <v>1107</v>
      </c>
      <c r="B18" s="84" t="s">
        <v>29</v>
      </c>
      <c r="C18" s="87" t="s">
        <v>254</v>
      </c>
      <c r="D18" s="86">
        <v>20</v>
      </c>
    </row>
    <row r="19" spans="1:4" s="36" customFormat="1" ht="120" customHeight="1" outlineLevel="1" x14ac:dyDescent="0.2">
      <c r="A19" s="91">
        <v>1118</v>
      </c>
      <c r="B19" s="84" t="s">
        <v>30</v>
      </c>
      <c r="C19" s="87" t="s">
        <v>255</v>
      </c>
      <c r="D19" s="86">
        <v>20</v>
      </c>
    </row>
    <row r="20" spans="1:4" ht="54.6" customHeight="1" outlineLevel="1" x14ac:dyDescent="0.2">
      <c r="A20" s="83">
        <v>1119</v>
      </c>
      <c r="B20" s="84" t="s">
        <v>31</v>
      </c>
      <c r="C20" s="89" t="s">
        <v>32</v>
      </c>
      <c r="D20" s="94">
        <v>45</v>
      </c>
    </row>
    <row r="21" spans="1:4" ht="18.75" customHeight="1" x14ac:dyDescent="0.2">
      <c r="A21" s="225" t="s">
        <v>2</v>
      </c>
      <c r="B21" s="226"/>
      <c r="C21" s="226"/>
      <c r="D21" s="227"/>
    </row>
    <row r="22" spans="1:4" x14ac:dyDescent="0.2">
      <c r="A22" s="218" t="s">
        <v>33</v>
      </c>
      <c r="B22" s="219"/>
      <c r="C22" s="219"/>
      <c r="D22" s="220"/>
    </row>
    <row r="23" spans="1:4" ht="33.75" customHeight="1" x14ac:dyDescent="0.2">
      <c r="A23" s="195" t="s">
        <v>34</v>
      </c>
      <c r="B23" s="196"/>
      <c r="C23" s="196"/>
      <c r="D23" s="197"/>
    </row>
    <row r="24" spans="1:4" ht="47.45" customHeight="1" outlineLevel="1" x14ac:dyDescent="0.2">
      <c r="A24" s="95" t="s">
        <v>5</v>
      </c>
      <c r="B24" s="95" t="s">
        <v>6</v>
      </c>
      <c r="C24" s="95" t="s">
        <v>7</v>
      </c>
      <c r="D24" s="96" t="s">
        <v>8</v>
      </c>
    </row>
    <row r="25" spans="1:4" ht="91.15" customHeight="1" outlineLevel="1" x14ac:dyDescent="0.2">
      <c r="A25" s="91">
        <v>1201</v>
      </c>
      <c r="B25" s="97" t="s">
        <v>35</v>
      </c>
      <c r="C25" s="85" t="s">
        <v>642</v>
      </c>
      <c r="D25" s="94">
        <v>29</v>
      </c>
    </row>
    <row r="26" spans="1:4" ht="105.6" customHeight="1" outlineLevel="1" x14ac:dyDescent="0.2">
      <c r="A26" s="91">
        <v>1202</v>
      </c>
      <c r="B26" s="84" t="s">
        <v>36</v>
      </c>
      <c r="C26" s="98" t="s">
        <v>641</v>
      </c>
      <c r="D26" s="94">
        <v>29</v>
      </c>
    </row>
    <row r="27" spans="1:4" ht="148.5" customHeight="1" outlineLevel="1" x14ac:dyDescent="0.2">
      <c r="A27" s="91">
        <v>1203</v>
      </c>
      <c r="B27" s="97" t="s">
        <v>37</v>
      </c>
      <c r="C27" s="99" t="s">
        <v>555</v>
      </c>
      <c r="D27" s="94">
        <v>31</v>
      </c>
    </row>
    <row r="28" spans="1:4" ht="103.15" customHeight="1" outlineLevel="1" x14ac:dyDescent="0.2">
      <c r="A28" s="91">
        <v>1204</v>
      </c>
      <c r="B28" s="84" t="s">
        <v>38</v>
      </c>
      <c r="C28" s="99" t="s">
        <v>556</v>
      </c>
      <c r="D28" s="94">
        <v>31</v>
      </c>
    </row>
    <row r="29" spans="1:4" ht="72.599999999999994" customHeight="1" outlineLevel="1" x14ac:dyDescent="0.2">
      <c r="A29" s="91">
        <v>1205</v>
      </c>
      <c r="B29" s="84" t="s">
        <v>39</v>
      </c>
      <c r="C29" s="98" t="s">
        <v>40</v>
      </c>
      <c r="D29" s="94"/>
    </row>
    <row r="30" spans="1:4" ht="96" customHeight="1" outlineLevel="1" x14ac:dyDescent="0.2">
      <c r="A30" s="91">
        <v>1206</v>
      </c>
      <c r="B30" s="84" t="s">
        <v>41</v>
      </c>
      <c r="C30" s="98" t="s">
        <v>639</v>
      </c>
      <c r="D30" s="94" t="s">
        <v>44</v>
      </c>
    </row>
    <row r="31" spans="1:4" ht="62.45" customHeight="1" outlineLevel="1" x14ac:dyDescent="0.2">
      <c r="A31" s="91">
        <v>1207</v>
      </c>
      <c r="B31" s="97" t="s">
        <v>42</v>
      </c>
      <c r="C31" s="98" t="s">
        <v>640</v>
      </c>
      <c r="D31" s="100" t="s">
        <v>239</v>
      </c>
    </row>
    <row r="32" spans="1:4" ht="18.75" customHeight="1" x14ac:dyDescent="0.2">
      <c r="A32" s="225" t="s">
        <v>2</v>
      </c>
      <c r="B32" s="226"/>
      <c r="C32" s="226"/>
      <c r="D32" s="227"/>
    </row>
    <row r="33" spans="1:4" x14ac:dyDescent="0.2">
      <c r="A33" s="218" t="s">
        <v>45</v>
      </c>
      <c r="B33" s="219"/>
      <c r="C33" s="219"/>
      <c r="D33" s="220"/>
    </row>
    <row r="34" spans="1:4" ht="30.75" customHeight="1" x14ac:dyDescent="0.2">
      <c r="A34" s="195" t="s">
        <v>46</v>
      </c>
      <c r="B34" s="196"/>
      <c r="C34" s="196"/>
      <c r="D34" s="197"/>
    </row>
    <row r="35" spans="1:4" ht="30.75" hidden="1" customHeight="1" outlineLevel="1" x14ac:dyDescent="0.2">
      <c r="A35" s="81" t="s">
        <v>5</v>
      </c>
      <c r="B35" s="81" t="s">
        <v>6</v>
      </c>
      <c r="C35" s="81" t="s">
        <v>7</v>
      </c>
      <c r="D35" s="82" t="s">
        <v>43</v>
      </c>
    </row>
    <row r="36" spans="1:4" ht="45" hidden="1" outlineLevel="1" x14ac:dyDescent="0.2">
      <c r="A36" s="83">
        <v>1301</v>
      </c>
      <c r="B36" s="84" t="s">
        <v>47</v>
      </c>
      <c r="C36" s="89" t="s">
        <v>48</v>
      </c>
      <c r="D36" s="86" t="s">
        <v>49</v>
      </c>
    </row>
    <row r="37" spans="1:4" ht="135.6" hidden="1" customHeight="1" outlineLevel="1" x14ac:dyDescent="0.2">
      <c r="A37" s="83">
        <v>1303</v>
      </c>
      <c r="B37" s="84" t="s">
        <v>50</v>
      </c>
      <c r="C37" s="84" t="s">
        <v>51</v>
      </c>
      <c r="D37" s="86">
        <v>45</v>
      </c>
    </row>
    <row r="38" spans="1:4" ht="120.75" hidden="1" customHeight="1" outlineLevel="1" x14ac:dyDescent="0.2">
      <c r="A38" s="83">
        <v>1305</v>
      </c>
      <c r="B38" s="84" t="s">
        <v>52</v>
      </c>
      <c r="C38" s="89" t="s">
        <v>53</v>
      </c>
      <c r="D38" s="86">
        <v>45</v>
      </c>
    </row>
    <row r="39" spans="1:4" ht="104.25" hidden="1" customHeight="1" outlineLevel="1" x14ac:dyDescent="0.2">
      <c r="A39" s="83">
        <v>1307</v>
      </c>
      <c r="B39" s="84" t="s">
        <v>54</v>
      </c>
      <c r="C39" s="89" t="s">
        <v>55</v>
      </c>
      <c r="D39" s="86">
        <v>45</v>
      </c>
    </row>
    <row r="40" spans="1:4" ht="217.5" hidden="1" customHeight="1" outlineLevel="1" x14ac:dyDescent="0.2">
      <c r="A40" s="83">
        <v>1311</v>
      </c>
      <c r="B40" s="84" t="s">
        <v>56</v>
      </c>
      <c r="C40" s="87" t="s">
        <v>240</v>
      </c>
      <c r="D40" s="86" t="s">
        <v>49</v>
      </c>
    </row>
    <row r="41" spans="1:4" ht="76.5" hidden="1" customHeight="1" outlineLevel="1" x14ac:dyDescent="0.2">
      <c r="A41" s="91" t="s">
        <v>58</v>
      </c>
      <c r="B41" s="84" t="s">
        <v>39</v>
      </c>
      <c r="C41" s="84" t="s">
        <v>40</v>
      </c>
      <c r="D41" s="86"/>
    </row>
    <row r="42" spans="1:4" ht="64.5" hidden="1" customHeight="1" outlineLevel="1" x14ac:dyDescent="0.2">
      <c r="A42" s="83">
        <v>1309</v>
      </c>
      <c r="B42" s="84" t="s">
        <v>59</v>
      </c>
      <c r="C42" s="84" t="s">
        <v>60</v>
      </c>
      <c r="D42" s="86">
        <v>42</v>
      </c>
    </row>
    <row r="43" spans="1:4" ht="143.25" hidden="1" customHeight="1" outlineLevel="1" x14ac:dyDescent="0.2">
      <c r="A43" s="83">
        <v>1310</v>
      </c>
      <c r="B43" s="84" t="s">
        <v>61</v>
      </c>
      <c r="C43" s="84" t="s">
        <v>62</v>
      </c>
      <c r="D43" s="86">
        <v>45</v>
      </c>
    </row>
    <row r="44" spans="1:4" ht="235.5" hidden="1" customHeight="1" outlineLevel="1" x14ac:dyDescent="0.2">
      <c r="A44" s="83">
        <v>1312</v>
      </c>
      <c r="B44" s="84" t="s">
        <v>63</v>
      </c>
      <c r="C44" s="84" t="s">
        <v>57</v>
      </c>
      <c r="D44" s="86" t="s">
        <v>64</v>
      </c>
    </row>
    <row r="45" spans="1:4" ht="60" hidden="1" customHeight="1" outlineLevel="1" x14ac:dyDescent="0.2">
      <c r="A45" s="83">
        <v>1314</v>
      </c>
      <c r="B45" s="84" t="s">
        <v>65</v>
      </c>
      <c r="C45" s="84" t="s">
        <v>66</v>
      </c>
      <c r="D45" s="86">
        <v>42</v>
      </c>
    </row>
    <row r="46" spans="1:4" ht="156" hidden="1" customHeight="1" outlineLevel="1" x14ac:dyDescent="0.2">
      <c r="A46" s="83">
        <v>1315</v>
      </c>
      <c r="B46" s="84" t="s">
        <v>67</v>
      </c>
      <c r="C46" s="84" t="s">
        <v>68</v>
      </c>
      <c r="D46" s="86" t="s">
        <v>64</v>
      </c>
    </row>
    <row r="47" spans="1:4" ht="18.75" customHeight="1" collapsed="1" x14ac:dyDescent="0.2">
      <c r="A47" s="201" t="s">
        <v>2</v>
      </c>
      <c r="B47" s="201"/>
      <c r="C47" s="201"/>
      <c r="D47" s="201"/>
    </row>
    <row r="48" spans="1:4" x14ac:dyDescent="0.2">
      <c r="A48" s="218" t="s">
        <v>69</v>
      </c>
      <c r="B48" s="219"/>
      <c r="C48" s="219"/>
      <c r="D48" s="220"/>
    </row>
    <row r="49" spans="1:16" ht="79.5" customHeight="1" x14ac:dyDescent="0.2">
      <c r="A49" s="217" t="s">
        <v>70</v>
      </c>
      <c r="B49" s="217"/>
      <c r="C49" s="217"/>
      <c r="D49" s="217"/>
      <c r="E49" s="73"/>
      <c r="F49" s="73"/>
      <c r="G49" s="73"/>
      <c r="H49" s="73"/>
      <c r="I49" s="73"/>
      <c r="J49" s="73"/>
      <c r="K49" s="73"/>
      <c r="L49" s="73"/>
      <c r="M49" s="73"/>
      <c r="N49" s="73"/>
      <c r="O49" s="73"/>
      <c r="P49" s="73"/>
    </row>
    <row r="50" spans="1:16" ht="30" outlineLevel="1" x14ac:dyDescent="0.2">
      <c r="A50" s="81" t="s">
        <v>5</v>
      </c>
      <c r="B50" s="81" t="s">
        <v>6</v>
      </c>
      <c r="C50" s="81" t="s">
        <v>7</v>
      </c>
      <c r="D50" s="82" t="s">
        <v>43</v>
      </c>
      <c r="E50" s="73"/>
      <c r="F50" s="73"/>
      <c r="G50" s="73"/>
      <c r="H50" s="73"/>
      <c r="I50" s="73"/>
      <c r="J50" s="73"/>
      <c r="K50" s="73"/>
      <c r="L50" s="73"/>
      <c r="M50" s="73"/>
      <c r="N50" s="73"/>
      <c r="O50" s="73"/>
      <c r="P50" s="73"/>
    </row>
    <row r="51" spans="1:16" ht="168.75" customHeight="1" outlineLevel="1" x14ac:dyDescent="0.2">
      <c r="A51" s="91" t="s">
        <v>71</v>
      </c>
      <c r="B51" s="84" t="s">
        <v>72</v>
      </c>
      <c r="C51" s="101" t="s">
        <v>620</v>
      </c>
      <c r="D51" s="94">
        <v>53</v>
      </c>
      <c r="E51" s="74"/>
      <c r="F51" s="75"/>
      <c r="G51" s="73"/>
      <c r="H51" s="73"/>
      <c r="I51" s="73"/>
      <c r="J51" s="73"/>
      <c r="K51" s="73"/>
      <c r="L51" s="73"/>
      <c r="M51" s="73"/>
      <c r="N51" s="73"/>
      <c r="O51" s="73"/>
      <c r="P51" s="73"/>
    </row>
    <row r="52" spans="1:16" ht="243.6" customHeight="1" outlineLevel="1" x14ac:dyDescent="0.2">
      <c r="A52" s="91" t="s">
        <v>73</v>
      </c>
      <c r="B52" s="84" t="s">
        <v>74</v>
      </c>
      <c r="C52" s="102" t="s">
        <v>621</v>
      </c>
      <c r="D52" s="86">
        <v>60</v>
      </c>
      <c r="E52" s="74"/>
      <c r="F52" s="75"/>
      <c r="G52" s="76"/>
      <c r="H52" s="73"/>
      <c r="I52" s="73"/>
      <c r="J52" s="73"/>
      <c r="K52" s="73"/>
      <c r="L52" s="73"/>
      <c r="M52" s="73"/>
      <c r="N52" s="73"/>
      <c r="O52" s="73"/>
      <c r="P52" s="73"/>
    </row>
    <row r="53" spans="1:16" ht="171.6" customHeight="1" outlineLevel="1" x14ac:dyDescent="0.2">
      <c r="A53" s="91" t="s">
        <v>75</v>
      </c>
      <c r="B53" s="84" t="s">
        <v>76</v>
      </c>
      <c r="C53" s="102" t="s">
        <v>622</v>
      </c>
      <c r="D53" s="94">
        <v>64</v>
      </c>
      <c r="E53" s="74"/>
      <c r="F53" s="75"/>
      <c r="G53" s="76"/>
      <c r="H53" s="73"/>
      <c r="I53" s="73"/>
      <c r="J53" s="73"/>
      <c r="K53" s="73"/>
      <c r="L53" s="73"/>
      <c r="M53" s="73"/>
      <c r="N53" s="73"/>
      <c r="O53" s="73"/>
      <c r="P53" s="73"/>
    </row>
    <row r="54" spans="1:16" ht="73.7" customHeight="1" outlineLevel="1" x14ac:dyDescent="0.2">
      <c r="A54" s="103" t="s">
        <v>77</v>
      </c>
      <c r="B54" s="92" t="s">
        <v>581</v>
      </c>
      <c r="C54" s="92" t="s">
        <v>241</v>
      </c>
      <c r="D54" s="86">
        <v>64</v>
      </c>
      <c r="E54" s="73"/>
      <c r="F54" s="73"/>
      <c r="G54" s="73"/>
      <c r="H54" s="73"/>
      <c r="I54" s="73"/>
      <c r="J54" s="73"/>
      <c r="K54" s="73"/>
      <c r="L54" s="73"/>
      <c r="M54" s="73"/>
      <c r="N54" s="73"/>
      <c r="O54" s="73"/>
      <c r="P54" s="73"/>
    </row>
    <row r="55" spans="1:16" ht="62.1" customHeight="1" outlineLevel="1" x14ac:dyDescent="0.2">
      <c r="A55" s="103" t="s">
        <v>78</v>
      </c>
      <c r="B55" s="92" t="s">
        <v>79</v>
      </c>
      <c r="C55" s="92" t="s">
        <v>241</v>
      </c>
      <c r="D55" s="86">
        <v>64</v>
      </c>
      <c r="E55" s="73"/>
      <c r="F55" s="73"/>
      <c r="G55" s="73"/>
      <c r="H55" s="73"/>
      <c r="I55" s="73"/>
      <c r="J55" s="73"/>
      <c r="K55" s="73"/>
      <c r="L55" s="73"/>
      <c r="M55" s="73"/>
      <c r="N55" s="73"/>
      <c r="O55" s="73"/>
      <c r="P55" s="73"/>
    </row>
    <row r="56" spans="1:16" ht="185.25" customHeight="1" outlineLevel="1" x14ac:dyDescent="0.2">
      <c r="A56" s="91" t="s">
        <v>80</v>
      </c>
      <c r="B56" s="84" t="s">
        <v>81</v>
      </c>
      <c r="C56" s="104" t="s">
        <v>623</v>
      </c>
      <c r="D56" s="94">
        <v>64</v>
      </c>
      <c r="E56" s="74"/>
      <c r="F56" s="75"/>
      <c r="G56" s="73"/>
      <c r="H56" s="73"/>
      <c r="I56" s="73"/>
      <c r="J56" s="73"/>
      <c r="K56" s="73"/>
      <c r="L56" s="73"/>
      <c r="M56" s="73"/>
      <c r="N56" s="73"/>
      <c r="O56" s="73"/>
      <c r="P56" s="73"/>
    </row>
    <row r="57" spans="1:16" ht="171" customHeight="1" outlineLevel="1" x14ac:dyDescent="0.2">
      <c r="A57" s="91" t="s">
        <v>82</v>
      </c>
      <c r="B57" s="104" t="s">
        <v>83</v>
      </c>
      <c r="C57" s="84" t="s">
        <v>84</v>
      </c>
      <c r="D57" s="86">
        <v>54</v>
      </c>
      <c r="E57" s="74"/>
      <c r="F57" s="75"/>
      <c r="G57" s="73"/>
      <c r="H57" s="73"/>
      <c r="I57" s="73"/>
      <c r="J57" s="73"/>
      <c r="K57" s="73"/>
      <c r="L57" s="73"/>
      <c r="M57" s="73"/>
      <c r="N57" s="73"/>
      <c r="O57" s="73"/>
      <c r="P57" s="73"/>
    </row>
    <row r="58" spans="1:16" ht="146.25" customHeight="1" outlineLevel="1" x14ac:dyDescent="0.2">
      <c r="A58" s="91" t="s">
        <v>85</v>
      </c>
      <c r="B58" s="84" t="s">
        <v>86</v>
      </c>
      <c r="C58" s="102" t="s">
        <v>624</v>
      </c>
      <c r="D58" s="86">
        <v>55</v>
      </c>
      <c r="E58" s="74"/>
      <c r="F58" s="75"/>
      <c r="G58" s="76"/>
      <c r="H58" s="73"/>
      <c r="I58" s="73"/>
      <c r="J58" s="73"/>
      <c r="K58" s="73"/>
      <c r="L58" s="73"/>
      <c r="M58" s="73"/>
      <c r="N58" s="73"/>
      <c r="O58" s="73"/>
      <c r="P58" s="73"/>
    </row>
    <row r="59" spans="1:16" ht="165.75" customHeight="1" outlineLevel="1" x14ac:dyDescent="0.2">
      <c r="A59" s="91" t="s">
        <v>87</v>
      </c>
      <c r="B59" s="84" t="s">
        <v>88</v>
      </c>
      <c r="C59" s="102" t="s">
        <v>625</v>
      </c>
      <c r="D59" s="86">
        <v>55</v>
      </c>
      <c r="E59" s="74"/>
      <c r="F59" s="75"/>
      <c r="G59" s="76"/>
      <c r="H59" s="73"/>
      <c r="I59" s="73"/>
      <c r="J59" s="73"/>
      <c r="K59" s="73"/>
      <c r="L59" s="73"/>
      <c r="M59" s="73"/>
      <c r="N59" s="73"/>
      <c r="O59" s="73"/>
      <c r="P59" s="73"/>
    </row>
    <row r="60" spans="1:16" ht="240" customHeight="1" outlineLevel="1" x14ac:dyDescent="0.2">
      <c r="A60" s="91" t="s">
        <v>89</v>
      </c>
      <c r="B60" s="84" t="s">
        <v>90</v>
      </c>
      <c r="C60" s="102" t="s">
        <v>626</v>
      </c>
      <c r="D60" s="86">
        <v>55</v>
      </c>
      <c r="E60" s="74"/>
      <c r="F60" s="75"/>
      <c r="G60" s="76"/>
      <c r="H60" s="73"/>
      <c r="I60" s="73"/>
      <c r="J60" s="73"/>
      <c r="K60" s="73"/>
      <c r="L60" s="73"/>
      <c r="M60" s="73"/>
      <c r="N60" s="73"/>
      <c r="O60" s="73"/>
      <c r="P60" s="73"/>
    </row>
    <row r="61" spans="1:16" ht="169.5" customHeight="1" outlineLevel="1" x14ac:dyDescent="0.2">
      <c r="A61" s="91" t="s">
        <v>91</v>
      </c>
      <c r="B61" s="84" t="s">
        <v>92</v>
      </c>
      <c r="C61" s="102" t="s">
        <v>627</v>
      </c>
      <c r="D61" s="86">
        <v>59</v>
      </c>
      <c r="E61" s="74"/>
      <c r="F61" s="75"/>
      <c r="G61" s="76"/>
      <c r="H61" s="73"/>
      <c r="I61" s="73"/>
      <c r="J61" s="73"/>
      <c r="K61" s="73"/>
      <c r="L61" s="73"/>
      <c r="M61" s="73"/>
      <c r="N61" s="73"/>
      <c r="O61" s="73"/>
      <c r="P61" s="73"/>
    </row>
    <row r="62" spans="1:16" ht="233.45" customHeight="1" outlineLevel="1" x14ac:dyDescent="0.2">
      <c r="A62" s="91" t="s">
        <v>93</v>
      </c>
      <c r="B62" s="105" t="s">
        <v>614</v>
      </c>
      <c r="C62" s="102" t="s">
        <v>628</v>
      </c>
      <c r="D62" s="86">
        <v>58</v>
      </c>
      <c r="E62" s="74"/>
      <c r="F62" s="75"/>
      <c r="G62" s="73"/>
      <c r="H62" s="73"/>
      <c r="I62" s="73"/>
      <c r="J62" s="73"/>
      <c r="K62" s="73"/>
      <c r="L62" s="73"/>
      <c r="M62" s="73"/>
      <c r="N62" s="73"/>
      <c r="O62" s="73"/>
      <c r="P62" s="73"/>
    </row>
    <row r="63" spans="1:16" ht="198.75" customHeight="1" outlineLevel="1" x14ac:dyDescent="0.2">
      <c r="A63" s="91" t="s">
        <v>94</v>
      </c>
      <c r="B63" s="84" t="s">
        <v>95</v>
      </c>
      <c r="C63" s="102" t="s">
        <v>629</v>
      </c>
      <c r="D63" s="86">
        <v>62</v>
      </c>
      <c r="E63" s="74"/>
      <c r="F63" s="75"/>
      <c r="G63" s="73"/>
      <c r="H63" s="73"/>
      <c r="I63" s="73"/>
      <c r="J63" s="73"/>
      <c r="K63" s="73"/>
      <c r="L63" s="73"/>
      <c r="M63" s="73"/>
      <c r="N63" s="73"/>
      <c r="O63" s="73"/>
      <c r="P63" s="73"/>
    </row>
    <row r="64" spans="1:16" ht="123.75" customHeight="1" outlineLevel="1" x14ac:dyDescent="0.2">
      <c r="A64" s="91" t="s">
        <v>96</v>
      </c>
      <c r="B64" s="92" t="s">
        <v>97</v>
      </c>
      <c r="C64" s="92" t="s">
        <v>646</v>
      </c>
      <c r="D64" s="86">
        <v>56</v>
      </c>
      <c r="E64" s="73"/>
      <c r="F64" s="73"/>
      <c r="G64" s="73"/>
      <c r="H64" s="73"/>
      <c r="I64" s="73"/>
      <c r="J64" s="73"/>
      <c r="K64" s="73"/>
      <c r="L64" s="73"/>
      <c r="M64" s="73"/>
      <c r="N64" s="73"/>
      <c r="O64" s="73"/>
      <c r="P64" s="73"/>
    </row>
    <row r="65" spans="1:16" ht="81" customHeight="1" outlineLevel="1" x14ac:dyDescent="0.2">
      <c r="A65" s="91">
        <v>1415</v>
      </c>
      <c r="B65" s="84" t="s">
        <v>98</v>
      </c>
      <c r="C65" s="87" t="s">
        <v>242</v>
      </c>
      <c r="D65" s="94"/>
      <c r="E65" s="73"/>
      <c r="F65" s="73"/>
      <c r="G65" s="73"/>
      <c r="H65" s="73"/>
      <c r="I65" s="73"/>
      <c r="J65" s="73"/>
      <c r="K65" s="73"/>
      <c r="L65" s="73"/>
      <c r="M65" s="73"/>
      <c r="N65" s="73"/>
      <c r="O65" s="73"/>
      <c r="P65" s="73"/>
    </row>
    <row r="66" spans="1:16" ht="75" customHeight="1" outlineLevel="1" x14ac:dyDescent="0.2">
      <c r="A66" s="91">
        <v>1430</v>
      </c>
      <c r="B66" s="84" t="s">
        <v>99</v>
      </c>
      <c r="C66" s="133" t="s">
        <v>647</v>
      </c>
      <c r="D66" s="94"/>
      <c r="E66" s="73"/>
      <c r="F66" s="73"/>
      <c r="G66" s="73"/>
      <c r="H66" s="73"/>
      <c r="I66" s="73"/>
      <c r="J66" s="73"/>
      <c r="K66" s="73"/>
      <c r="L66" s="73"/>
      <c r="M66" s="73"/>
      <c r="N66" s="73"/>
      <c r="O66" s="73"/>
      <c r="P66" s="73"/>
    </row>
    <row r="67" spans="1:16" ht="18.75" customHeight="1" x14ac:dyDescent="0.2">
      <c r="A67" s="215" t="s">
        <v>100</v>
      </c>
      <c r="B67" s="215"/>
      <c r="C67" s="215"/>
      <c r="D67" s="215"/>
      <c r="E67" s="73"/>
      <c r="F67" s="73"/>
      <c r="G67" s="73"/>
      <c r="H67" s="73"/>
      <c r="I67" s="73"/>
      <c r="J67" s="73"/>
      <c r="K67" s="73"/>
      <c r="L67" s="73"/>
      <c r="M67" s="73"/>
      <c r="N67" s="73"/>
      <c r="O67" s="73"/>
      <c r="P67" s="73"/>
    </row>
    <row r="68" spans="1:16" x14ac:dyDescent="0.2">
      <c r="A68" s="216" t="s">
        <v>101</v>
      </c>
      <c r="B68" s="216"/>
      <c r="C68" s="216"/>
      <c r="D68" s="216"/>
      <c r="E68" s="73"/>
      <c r="F68" s="73"/>
      <c r="G68" s="73"/>
      <c r="H68" s="73"/>
      <c r="I68" s="73"/>
      <c r="J68" s="73"/>
      <c r="K68" s="73"/>
      <c r="L68" s="73"/>
      <c r="M68" s="73"/>
      <c r="N68" s="73"/>
      <c r="O68" s="73"/>
      <c r="P68" s="73"/>
    </row>
    <row r="69" spans="1:16" ht="39.6" customHeight="1" x14ac:dyDescent="0.2">
      <c r="A69" s="217" t="s">
        <v>102</v>
      </c>
      <c r="B69" s="217"/>
      <c r="C69" s="217"/>
      <c r="D69" s="217"/>
      <c r="E69" s="73"/>
      <c r="F69" s="73"/>
      <c r="G69" s="73"/>
      <c r="H69" s="73"/>
      <c r="I69" s="73"/>
      <c r="J69" s="73"/>
      <c r="K69" s="73"/>
      <c r="L69" s="73"/>
      <c r="M69" s="73"/>
      <c r="N69" s="73"/>
      <c r="O69" s="73"/>
      <c r="P69" s="73"/>
    </row>
    <row r="70" spans="1:16" ht="30" outlineLevel="1" x14ac:dyDescent="0.2">
      <c r="A70" s="81" t="s">
        <v>5</v>
      </c>
      <c r="B70" s="81" t="s">
        <v>6</v>
      </c>
      <c r="C70" s="81" t="s">
        <v>7</v>
      </c>
      <c r="D70" s="82" t="s">
        <v>43</v>
      </c>
      <c r="E70" s="73"/>
      <c r="F70" s="73"/>
      <c r="G70" s="73"/>
      <c r="H70" s="73"/>
      <c r="I70" s="73"/>
      <c r="J70" s="73"/>
      <c r="K70" s="73"/>
      <c r="L70" s="73"/>
      <c r="M70" s="73"/>
      <c r="N70" s="73"/>
      <c r="O70" s="73"/>
      <c r="P70" s="73"/>
    </row>
    <row r="71" spans="1:16" ht="45" outlineLevel="1" x14ac:dyDescent="0.2">
      <c r="A71" s="91">
        <v>1501</v>
      </c>
      <c r="B71" s="84" t="s">
        <v>103</v>
      </c>
      <c r="C71" s="84" t="s">
        <v>104</v>
      </c>
      <c r="D71" s="86">
        <v>16</v>
      </c>
      <c r="E71" s="73"/>
      <c r="F71" s="73"/>
      <c r="G71" s="73"/>
      <c r="H71" s="73"/>
      <c r="I71" s="73"/>
      <c r="J71" s="73"/>
      <c r="K71" s="73"/>
      <c r="L71" s="73"/>
      <c r="M71" s="73"/>
      <c r="N71" s="73"/>
      <c r="O71" s="73"/>
      <c r="P71" s="73"/>
    </row>
    <row r="72" spans="1:16" ht="60" outlineLevel="1" x14ac:dyDescent="0.2">
      <c r="A72" s="91">
        <v>1502</v>
      </c>
      <c r="B72" s="84" t="s">
        <v>105</v>
      </c>
      <c r="C72" s="102" t="s">
        <v>630</v>
      </c>
      <c r="D72" s="86">
        <v>13</v>
      </c>
      <c r="E72" s="73"/>
      <c r="F72" s="73"/>
      <c r="G72" s="73"/>
      <c r="H72" s="73"/>
      <c r="I72" s="73"/>
      <c r="J72" s="73"/>
      <c r="K72" s="73"/>
      <c r="L72" s="73"/>
      <c r="M72" s="73"/>
      <c r="N72" s="73"/>
      <c r="O72" s="73"/>
      <c r="P72" s="73"/>
    </row>
    <row r="73" spans="1:16" ht="81" customHeight="1" outlineLevel="1" x14ac:dyDescent="0.2">
      <c r="A73" s="91">
        <v>1503</v>
      </c>
      <c r="B73" s="84" t="s">
        <v>106</v>
      </c>
      <c r="C73" s="84" t="s">
        <v>107</v>
      </c>
      <c r="D73" s="86">
        <v>3</v>
      </c>
      <c r="E73" s="73"/>
      <c r="F73" s="73"/>
      <c r="G73" s="73"/>
      <c r="H73" s="73"/>
      <c r="I73" s="73"/>
      <c r="J73" s="73"/>
      <c r="K73" s="73"/>
      <c r="L73" s="73"/>
      <c r="M73" s="73"/>
      <c r="N73" s="73"/>
      <c r="O73" s="73"/>
      <c r="P73" s="73"/>
    </row>
    <row r="74" spans="1:16" ht="63" customHeight="1" outlineLevel="1" x14ac:dyDescent="0.2">
      <c r="A74" s="91">
        <v>1509</v>
      </c>
      <c r="B74" s="84" t="s">
        <v>108</v>
      </c>
      <c r="C74" s="84" t="s">
        <v>109</v>
      </c>
      <c r="D74" s="86">
        <v>9</v>
      </c>
      <c r="E74" s="73"/>
      <c r="F74" s="73"/>
      <c r="G74" s="73"/>
      <c r="H74" s="73"/>
      <c r="I74" s="73"/>
      <c r="J74" s="73"/>
      <c r="K74" s="73"/>
      <c r="L74" s="73"/>
      <c r="M74" s="73"/>
      <c r="N74" s="73"/>
      <c r="O74" s="73"/>
      <c r="P74" s="73"/>
    </row>
    <row r="75" spans="1:16" ht="30" outlineLevel="1" x14ac:dyDescent="0.2">
      <c r="A75" s="91">
        <v>1504</v>
      </c>
      <c r="B75" s="84" t="s">
        <v>110</v>
      </c>
      <c r="C75" s="84" t="s">
        <v>111</v>
      </c>
      <c r="D75" s="86">
        <v>9</v>
      </c>
      <c r="E75" s="73"/>
      <c r="F75" s="73"/>
      <c r="G75" s="73"/>
      <c r="H75" s="73"/>
      <c r="I75" s="73"/>
      <c r="J75" s="73"/>
      <c r="K75" s="73"/>
      <c r="L75" s="73"/>
      <c r="M75" s="73"/>
      <c r="N75" s="73"/>
      <c r="O75" s="73"/>
      <c r="P75" s="73"/>
    </row>
    <row r="76" spans="1:16" ht="29.45" customHeight="1" outlineLevel="1" x14ac:dyDescent="0.2">
      <c r="A76" s="91">
        <v>1508</v>
      </c>
      <c r="B76" s="84" t="s">
        <v>112</v>
      </c>
      <c r="C76" s="84" t="s">
        <v>113</v>
      </c>
      <c r="D76" s="94"/>
      <c r="E76" s="73"/>
      <c r="F76" s="73"/>
      <c r="G76" s="73"/>
      <c r="H76" s="73"/>
      <c r="I76" s="73"/>
      <c r="J76" s="73"/>
      <c r="K76" s="73"/>
      <c r="L76" s="73"/>
      <c r="M76" s="73"/>
      <c r="N76" s="73"/>
      <c r="O76" s="73"/>
      <c r="P76" s="73"/>
    </row>
    <row r="77" spans="1:16" ht="45" outlineLevel="1" x14ac:dyDescent="0.2">
      <c r="A77" s="91">
        <v>1505</v>
      </c>
      <c r="B77" s="87" t="s">
        <v>243</v>
      </c>
      <c r="C77" s="87" t="s">
        <v>631</v>
      </c>
      <c r="D77" s="94"/>
      <c r="E77" s="73"/>
      <c r="F77" s="73"/>
      <c r="G77" s="73"/>
      <c r="H77" s="73"/>
      <c r="I77" s="73"/>
      <c r="J77" s="73"/>
      <c r="K77" s="73"/>
      <c r="L77" s="73"/>
      <c r="M77" s="73"/>
      <c r="N77" s="73"/>
      <c r="O77" s="73"/>
      <c r="P77" s="73"/>
    </row>
    <row r="78" spans="1:16" ht="75" outlineLevel="1" x14ac:dyDescent="0.2">
      <c r="A78" s="91">
        <v>1506</v>
      </c>
      <c r="B78" s="84" t="s">
        <v>114</v>
      </c>
      <c r="C78" s="84" t="s">
        <v>115</v>
      </c>
      <c r="D78" s="94"/>
      <c r="E78" s="73"/>
      <c r="F78" s="73"/>
      <c r="G78" s="73"/>
      <c r="H78" s="73"/>
      <c r="I78" s="73"/>
      <c r="J78" s="73"/>
      <c r="K78" s="73"/>
      <c r="L78" s="73"/>
      <c r="M78" s="73"/>
      <c r="N78" s="73"/>
      <c r="O78" s="73"/>
      <c r="P78" s="73"/>
    </row>
    <row r="79" spans="1:16" ht="45.75" customHeight="1" outlineLevel="1" x14ac:dyDescent="0.2">
      <c r="A79" s="91">
        <v>1507</v>
      </c>
      <c r="B79" s="84" t="s">
        <v>116</v>
      </c>
      <c r="C79" s="105" t="s">
        <v>615</v>
      </c>
      <c r="D79" s="94"/>
      <c r="E79" s="73"/>
      <c r="F79" s="73"/>
      <c r="G79" s="73"/>
      <c r="H79" s="73"/>
      <c r="I79" s="73"/>
      <c r="J79" s="73"/>
      <c r="K79" s="73"/>
      <c r="L79" s="73"/>
      <c r="M79" s="73"/>
      <c r="N79" s="73"/>
      <c r="O79" s="73"/>
      <c r="P79" s="73"/>
    </row>
    <row r="80" spans="1:16" ht="18.75" customHeight="1" x14ac:dyDescent="0.2">
      <c r="A80" s="201" t="s">
        <v>100</v>
      </c>
      <c r="B80" s="201"/>
      <c r="C80" s="201"/>
      <c r="D80" s="201"/>
      <c r="E80" s="73"/>
      <c r="F80" s="73"/>
      <c r="G80" s="73"/>
      <c r="H80" s="73"/>
      <c r="I80" s="73"/>
      <c r="J80" s="73"/>
      <c r="K80" s="73"/>
      <c r="L80" s="73"/>
      <c r="M80" s="73"/>
      <c r="N80" s="73"/>
      <c r="O80" s="73"/>
      <c r="P80" s="73"/>
    </row>
    <row r="81" spans="1:16" x14ac:dyDescent="0.2">
      <c r="A81" s="218" t="s">
        <v>117</v>
      </c>
      <c r="B81" s="219"/>
      <c r="C81" s="219"/>
      <c r="D81" s="220"/>
      <c r="E81" s="73"/>
      <c r="F81" s="73"/>
      <c r="G81" s="73"/>
      <c r="H81" s="73"/>
      <c r="I81" s="73"/>
      <c r="J81" s="73"/>
      <c r="K81" s="73"/>
      <c r="L81" s="73"/>
      <c r="M81" s="73"/>
      <c r="N81" s="73"/>
      <c r="O81" s="73"/>
      <c r="P81" s="73"/>
    </row>
    <row r="82" spans="1:16" ht="34.9" customHeight="1" x14ac:dyDescent="0.2">
      <c r="A82" s="217" t="s">
        <v>118</v>
      </c>
      <c r="B82" s="217"/>
      <c r="C82" s="217"/>
      <c r="D82" s="217"/>
      <c r="E82" s="73"/>
      <c r="F82" s="73"/>
      <c r="G82" s="73"/>
      <c r="H82" s="73"/>
      <c r="I82" s="73"/>
      <c r="J82" s="73"/>
      <c r="K82" s="73"/>
      <c r="L82" s="73"/>
      <c r="M82" s="73"/>
      <c r="N82" s="73"/>
      <c r="O82" s="73"/>
      <c r="P82" s="73"/>
    </row>
    <row r="83" spans="1:16" ht="30" outlineLevel="1" x14ac:dyDescent="0.2">
      <c r="A83" s="81" t="s">
        <v>5</v>
      </c>
      <c r="B83" s="81" t="s">
        <v>6</v>
      </c>
      <c r="C83" s="81" t="s">
        <v>7</v>
      </c>
      <c r="D83" s="82" t="s">
        <v>43</v>
      </c>
      <c r="E83" s="73"/>
      <c r="F83" s="73"/>
      <c r="G83" s="73"/>
      <c r="H83" s="73"/>
      <c r="I83" s="73"/>
      <c r="J83" s="73"/>
      <c r="K83" s="73"/>
      <c r="L83" s="73"/>
      <c r="M83" s="73"/>
      <c r="N83" s="73"/>
      <c r="O83" s="73"/>
      <c r="P83" s="73"/>
    </row>
    <row r="84" spans="1:16" ht="92.25" customHeight="1" outlineLevel="1" x14ac:dyDescent="0.2">
      <c r="A84" s="91">
        <v>1601</v>
      </c>
      <c r="B84" s="84" t="s">
        <v>119</v>
      </c>
      <c r="C84" s="102" t="s">
        <v>632</v>
      </c>
      <c r="D84" s="86" t="s">
        <v>120</v>
      </c>
      <c r="E84" s="73"/>
      <c r="F84" s="73"/>
      <c r="G84" s="73"/>
      <c r="H84" s="73"/>
      <c r="I84" s="73"/>
      <c r="J84" s="73"/>
      <c r="K84" s="73"/>
      <c r="L84" s="73"/>
      <c r="M84" s="73"/>
      <c r="N84" s="73"/>
      <c r="O84" s="73"/>
      <c r="P84" s="73"/>
    </row>
    <row r="85" spans="1:16" ht="66" customHeight="1" outlineLevel="1" x14ac:dyDescent="0.2">
      <c r="A85" s="91">
        <v>1602</v>
      </c>
      <c r="B85" s="84" t="s">
        <v>121</v>
      </c>
      <c r="C85" s="102" t="s">
        <v>633</v>
      </c>
      <c r="D85" s="106" t="s">
        <v>122</v>
      </c>
      <c r="E85" s="73"/>
      <c r="F85" s="73"/>
      <c r="G85" s="73"/>
      <c r="H85" s="73"/>
      <c r="I85" s="73"/>
      <c r="J85" s="73"/>
      <c r="K85" s="73"/>
      <c r="L85" s="73"/>
      <c r="M85" s="73"/>
      <c r="N85" s="73"/>
      <c r="O85" s="73"/>
      <c r="P85" s="73"/>
    </row>
    <row r="86" spans="1:16" ht="81" customHeight="1" outlineLevel="1" x14ac:dyDescent="0.2">
      <c r="A86" s="91">
        <v>1603</v>
      </c>
      <c r="B86" s="84" t="s">
        <v>123</v>
      </c>
      <c r="C86" s="102" t="s">
        <v>634</v>
      </c>
      <c r="D86" s="86" t="s">
        <v>120</v>
      </c>
      <c r="E86" s="73"/>
      <c r="F86" s="73"/>
      <c r="G86" s="73"/>
      <c r="H86" s="73"/>
      <c r="I86" s="73"/>
      <c r="J86" s="73"/>
      <c r="K86" s="73"/>
      <c r="L86" s="73"/>
      <c r="M86" s="73"/>
      <c r="N86" s="73"/>
      <c r="O86" s="73"/>
      <c r="P86" s="73"/>
    </row>
    <row r="87" spans="1:16" ht="30" outlineLevel="1" x14ac:dyDescent="0.2">
      <c r="A87" s="91">
        <v>1604</v>
      </c>
      <c r="B87" s="84" t="s">
        <v>124</v>
      </c>
      <c r="C87" s="84" t="s">
        <v>125</v>
      </c>
      <c r="D87" s="106" t="s">
        <v>120</v>
      </c>
      <c r="E87" s="73"/>
      <c r="F87" s="73"/>
      <c r="G87" s="73"/>
      <c r="H87" s="73"/>
      <c r="I87" s="73"/>
      <c r="J87" s="73"/>
      <c r="K87" s="73"/>
      <c r="L87" s="73"/>
      <c r="M87" s="73"/>
      <c r="N87" s="73"/>
      <c r="O87" s="73"/>
      <c r="P87" s="73"/>
    </row>
    <row r="88" spans="1:16" ht="55.9" customHeight="1" outlineLevel="1" x14ac:dyDescent="0.2">
      <c r="A88" s="91">
        <v>1605</v>
      </c>
      <c r="B88" s="84" t="s">
        <v>39</v>
      </c>
      <c r="C88" s="84" t="s">
        <v>40</v>
      </c>
      <c r="D88" s="94"/>
      <c r="E88" s="73"/>
      <c r="F88" s="73"/>
      <c r="G88" s="73"/>
      <c r="H88" s="73"/>
      <c r="I88" s="73"/>
      <c r="J88" s="73"/>
      <c r="K88" s="73"/>
      <c r="L88" s="73"/>
      <c r="M88" s="73"/>
      <c r="N88" s="73"/>
      <c r="O88" s="73"/>
      <c r="P88" s="73"/>
    </row>
    <row r="89" spans="1:16" ht="91.15" customHeight="1" outlineLevel="1" x14ac:dyDescent="0.2">
      <c r="A89" s="91">
        <v>1606</v>
      </c>
      <c r="B89" s="84" t="s">
        <v>126</v>
      </c>
      <c r="C89" s="105" t="s">
        <v>616</v>
      </c>
      <c r="D89" s="106" t="s">
        <v>120</v>
      </c>
      <c r="E89" s="73"/>
      <c r="F89" s="73"/>
      <c r="G89" s="73"/>
      <c r="H89" s="73"/>
      <c r="I89" s="73"/>
      <c r="J89" s="73"/>
      <c r="K89" s="73"/>
      <c r="L89" s="73"/>
      <c r="M89" s="73"/>
      <c r="N89" s="73"/>
      <c r="O89" s="73"/>
      <c r="P89" s="73"/>
    </row>
    <row r="90" spans="1:16" ht="142.5" customHeight="1" outlineLevel="1" x14ac:dyDescent="0.2">
      <c r="A90" s="91">
        <v>1607</v>
      </c>
      <c r="B90" s="84" t="s">
        <v>244</v>
      </c>
      <c r="C90" s="87" t="s">
        <v>635</v>
      </c>
      <c r="D90" s="107">
        <v>24</v>
      </c>
      <c r="E90" s="73"/>
      <c r="F90" s="73"/>
      <c r="G90" s="73"/>
      <c r="H90" s="73"/>
      <c r="I90" s="73"/>
      <c r="J90" s="73"/>
      <c r="K90" s="73"/>
      <c r="L90" s="73"/>
      <c r="M90" s="73"/>
      <c r="N90" s="73"/>
      <c r="O90" s="73"/>
      <c r="P90" s="73"/>
    </row>
    <row r="91" spans="1:16" ht="18.75" customHeight="1" x14ac:dyDescent="0.2">
      <c r="A91" s="201" t="s">
        <v>127</v>
      </c>
      <c r="B91" s="201"/>
      <c r="C91" s="201"/>
      <c r="D91" s="201"/>
      <c r="E91" s="73"/>
      <c r="F91" s="73"/>
      <c r="G91" s="73"/>
      <c r="H91" s="73"/>
      <c r="I91" s="73"/>
      <c r="J91" s="73"/>
      <c r="K91" s="73"/>
      <c r="L91" s="73"/>
      <c r="M91" s="73"/>
      <c r="N91" s="73"/>
      <c r="O91" s="73"/>
      <c r="P91" s="73"/>
    </row>
    <row r="92" spans="1:16" x14ac:dyDescent="0.2">
      <c r="A92" s="218" t="s">
        <v>128</v>
      </c>
      <c r="B92" s="219"/>
      <c r="C92" s="219"/>
      <c r="D92" s="220"/>
      <c r="E92" s="73"/>
      <c r="F92" s="73"/>
      <c r="G92" s="73"/>
      <c r="H92" s="73"/>
      <c r="I92" s="73"/>
      <c r="J92" s="73"/>
      <c r="K92" s="73"/>
      <c r="L92" s="73"/>
      <c r="M92" s="73"/>
      <c r="N92" s="73"/>
      <c r="O92" s="73"/>
      <c r="P92" s="73"/>
    </row>
    <row r="93" spans="1:16" ht="117" customHeight="1" outlineLevel="1" x14ac:dyDescent="0.2">
      <c r="A93" s="217" t="s">
        <v>129</v>
      </c>
      <c r="B93" s="217"/>
      <c r="C93" s="217"/>
      <c r="D93" s="217"/>
      <c r="E93" s="73"/>
      <c r="F93" s="73"/>
      <c r="G93" s="73"/>
      <c r="H93" s="73"/>
      <c r="I93" s="73"/>
      <c r="J93" s="73"/>
      <c r="K93" s="73"/>
      <c r="L93" s="73"/>
      <c r="M93" s="73"/>
      <c r="N93" s="73"/>
      <c r="O93" s="73"/>
      <c r="P93" s="73"/>
    </row>
    <row r="94" spans="1:16" ht="30" outlineLevel="1" x14ac:dyDescent="0.2">
      <c r="A94" s="108" t="s">
        <v>130</v>
      </c>
      <c r="B94" s="221" t="s">
        <v>6</v>
      </c>
      <c r="C94" s="222"/>
      <c r="D94" s="223"/>
      <c r="E94" s="73"/>
      <c r="F94" s="73"/>
      <c r="G94" s="73"/>
      <c r="H94" s="73"/>
      <c r="I94" s="73"/>
      <c r="J94" s="73"/>
      <c r="K94" s="73"/>
      <c r="L94" s="73"/>
      <c r="M94" s="73"/>
      <c r="N94" s="73"/>
      <c r="O94" s="73"/>
      <c r="P94" s="73"/>
    </row>
    <row r="95" spans="1:16" ht="54" customHeight="1" outlineLevel="1" x14ac:dyDescent="0.2">
      <c r="A95" s="109" t="s">
        <v>131</v>
      </c>
      <c r="B95" s="203" t="s">
        <v>132</v>
      </c>
      <c r="C95" s="204"/>
      <c r="D95" s="205"/>
      <c r="E95" s="73"/>
      <c r="F95" s="73"/>
      <c r="G95" s="73"/>
      <c r="H95" s="73"/>
      <c r="I95" s="73"/>
      <c r="J95" s="73"/>
      <c r="K95" s="73"/>
      <c r="L95" s="73"/>
      <c r="M95" s="73"/>
      <c r="N95" s="73"/>
      <c r="O95" s="73"/>
      <c r="P95" s="73"/>
    </row>
    <row r="96" spans="1:16" ht="54" customHeight="1" outlineLevel="1" x14ac:dyDescent="0.2">
      <c r="A96" s="109" t="s">
        <v>133</v>
      </c>
      <c r="B96" s="203" t="s">
        <v>134</v>
      </c>
      <c r="C96" s="204"/>
      <c r="D96" s="205"/>
      <c r="E96" s="73"/>
      <c r="F96" s="73"/>
      <c r="G96" s="73"/>
      <c r="H96" s="73"/>
      <c r="I96" s="73"/>
      <c r="J96" s="73"/>
      <c r="K96" s="73"/>
      <c r="L96" s="73"/>
      <c r="M96" s="73"/>
      <c r="N96" s="73"/>
      <c r="O96" s="73"/>
      <c r="P96" s="73"/>
    </row>
    <row r="97" spans="1:16" ht="43.15" customHeight="1" outlineLevel="1" x14ac:dyDescent="0.2">
      <c r="A97" s="109" t="s">
        <v>135</v>
      </c>
      <c r="B97" s="203" t="s">
        <v>136</v>
      </c>
      <c r="C97" s="204"/>
      <c r="D97" s="205"/>
      <c r="E97" s="73"/>
      <c r="F97" s="73"/>
      <c r="G97" s="73"/>
      <c r="H97" s="73"/>
      <c r="I97" s="73"/>
      <c r="J97" s="73"/>
      <c r="K97" s="73"/>
      <c r="L97" s="73"/>
      <c r="M97" s="73"/>
      <c r="N97" s="73"/>
      <c r="O97" s="73"/>
      <c r="P97" s="73"/>
    </row>
    <row r="98" spans="1:16" ht="56.25" customHeight="1" outlineLevel="1" x14ac:dyDescent="0.2">
      <c r="A98" s="109" t="s">
        <v>137</v>
      </c>
      <c r="B98" s="203" t="s">
        <v>582</v>
      </c>
      <c r="C98" s="204"/>
      <c r="D98" s="205"/>
      <c r="E98" s="73"/>
      <c r="F98" s="73"/>
      <c r="G98" s="73"/>
      <c r="H98" s="73"/>
      <c r="I98" s="73"/>
      <c r="J98" s="73"/>
      <c r="K98" s="73"/>
      <c r="L98" s="73"/>
      <c r="M98" s="73"/>
      <c r="N98" s="73"/>
      <c r="O98" s="73"/>
      <c r="P98" s="73"/>
    </row>
    <row r="99" spans="1:16" ht="52.5" customHeight="1" outlineLevel="1" x14ac:dyDescent="0.2">
      <c r="A99" s="109" t="s">
        <v>138</v>
      </c>
      <c r="B99" s="203" t="s">
        <v>583</v>
      </c>
      <c r="C99" s="204"/>
      <c r="D99" s="205"/>
      <c r="E99" s="73"/>
      <c r="F99" s="73"/>
      <c r="G99" s="73"/>
      <c r="H99" s="73"/>
      <c r="I99" s="73"/>
      <c r="J99" s="73"/>
      <c r="K99" s="73"/>
      <c r="L99" s="73"/>
      <c r="M99" s="73"/>
      <c r="N99" s="73"/>
      <c r="O99" s="73"/>
      <c r="P99" s="73"/>
    </row>
    <row r="100" spans="1:16" ht="74.25" customHeight="1" outlineLevel="1" x14ac:dyDescent="0.2">
      <c r="A100" s="109" t="s">
        <v>139</v>
      </c>
      <c r="B100" s="203" t="s">
        <v>584</v>
      </c>
      <c r="C100" s="204"/>
      <c r="D100" s="205"/>
      <c r="E100" s="73"/>
      <c r="F100" s="73"/>
      <c r="G100" s="73"/>
      <c r="H100" s="73"/>
      <c r="I100" s="73"/>
      <c r="J100" s="73"/>
      <c r="K100" s="73"/>
      <c r="L100" s="73"/>
      <c r="M100" s="73"/>
      <c r="N100" s="73"/>
      <c r="O100" s="73"/>
      <c r="P100" s="73"/>
    </row>
    <row r="101" spans="1:16" ht="57.6" customHeight="1" outlineLevel="1" x14ac:dyDescent="0.2">
      <c r="A101" s="110" t="s">
        <v>245</v>
      </c>
      <c r="B101" s="224" t="s">
        <v>585</v>
      </c>
      <c r="C101" s="224"/>
      <c r="D101" s="224"/>
      <c r="E101" s="73"/>
      <c r="F101" s="73"/>
      <c r="G101" s="73"/>
      <c r="H101" s="73"/>
      <c r="I101" s="73"/>
      <c r="J101" s="73"/>
      <c r="K101" s="73"/>
      <c r="L101" s="73"/>
      <c r="M101" s="73"/>
      <c r="N101" s="73"/>
      <c r="O101" s="73"/>
      <c r="P101" s="73"/>
    </row>
    <row r="102" spans="1:16" ht="63" customHeight="1" outlineLevel="1" x14ac:dyDescent="0.2">
      <c r="A102" s="212" t="s">
        <v>140</v>
      </c>
      <c r="B102" s="213"/>
      <c r="C102" s="213"/>
      <c r="D102" s="214"/>
      <c r="E102" s="73"/>
      <c r="F102" s="73"/>
      <c r="G102" s="73"/>
      <c r="H102" s="73"/>
      <c r="I102" s="73"/>
      <c r="J102" s="73"/>
      <c r="K102" s="73"/>
      <c r="L102" s="73"/>
      <c r="M102" s="73"/>
      <c r="N102" s="73"/>
      <c r="O102" s="73"/>
      <c r="P102" s="73"/>
    </row>
    <row r="103" spans="1:16" ht="46.5" customHeight="1" outlineLevel="1" x14ac:dyDescent="0.2">
      <c r="A103" s="203" t="s">
        <v>141</v>
      </c>
      <c r="B103" s="204"/>
      <c r="C103" s="204"/>
      <c r="D103" s="205"/>
      <c r="E103" s="73"/>
      <c r="F103" s="73"/>
      <c r="G103" s="73"/>
      <c r="H103" s="73"/>
      <c r="I103" s="73"/>
      <c r="J103" s="73"/>
      <c r="K103" s="73"/>
      <c r="L103" s="73"/>
      <c r="M103" s="73"/>
      <c r="N103" s="73"/>
      <c r="O103" s="73"/>
      <c r="P103" s="73"/>
    </row>
    <row r="104" spans="1:16" ht="78" customHeight="1" outlineLevel="1" x14ac:dyDescent="0.2">
      <c r="A104" s="198" t="s">
        <v>142</v>
      </c>
      <c r="B104" s="199"/>
      <c r="C104" s="199"/>
      <c r="D104" s="200"/>
      <c r="E104" s="73"/>
      <c r="F104" s="73"/>
      <c r="G104" s="73"/>
      <c r="H104" s="73"/>
      <c r="I104" s="73"/>
      <c r="J104" s="73"/>
      <c r="K104" s="73"/>
      <c r="L104" s="73"/>
      <c r="M104" s="73"/>
      <c r="N104" s="73"/>
      <c r="O104" s="73"/>
      <c r="P104" s="73"/>
    </row>
    <row r="105" spans="1:16" ht="59.45" customHeight="1" outlineLevel="1" x14ac:dyDescent="0.2">
      <c r="A105" s="203" t="s">
        <v>643</v>
      </c>
      <c r="B105" s="204"/>
      <c r="C105" s="204"/>
      <c r="D105" s="205"/>
      <c r="E105" s="73"/>
      <c r="F105" s="73"/>
      <c r="G105" s="73"/>
      <c r="H105" s="73"/>
      <c r="I105" s="73"/>
      <c r="J105" s="73"/>
      <c r="K105" s="73"/>
      <c r="L105" s="73"/>
      <c r="M105" s="73"/>
      <c r="N105" s="73"/>
      <c r="O105" s="73"/>
      <c r="P105" s="73"/>
    </row>
    <row r="106" spans="1:16" ht="81" customHeight="1" outlineLevel="1" x14ac:dyDescent="0.2">
      <c r="A106" s="203" t="s">
        <v>143</v>
      </c>
      <c r="B106" s="204"/>
      <c r="C106" s="204"/>
      <c r="D106" s="205"/>
      <c r="E106" s="73"/>
      <c r="F106" s="73"/>
      <c r="G106" s="73"/>
      <c r="H106" s="73"/>
      <c r="I106" s="73"/>
      <c r="J106" s="73"/>
      <c r="K106" s="73"/>
      <c r="L106" s="73"/>
      <c r="M106" s="73"/>
      <c r="N106" s="73"/>
      <c r="O106" s="73"/>
      <c r="P106" s="73"/>
    </row>
    <row r="107" spans="1:16" ht="77.45" customHeight="1" outlineLevel="1" x14ac:dyDescent="0.2">
      <c r="A107" s="198" t="s">
        <v>617</v>
      </c>
      <c r="B107" s="199"/>
      <c r="C107" s="199"/>
      <c r="D107" s="200"/>
      <c r="E107" s="73"/>
      <c r="F107" s="73"/>
      <c r="G107" s="73"/>
      <c r="H107" s="73"/>
      <c r="I107" s="73"/>
      <c r="J107" s="73"/>
      <c r="K107" s="73"/>
      <c r="L107" s="73"/>
      <c r="M107" s="73"/>
      <c r="N107" s="73"/>
      <c r="O107" s="73"/>
      <c r="P107" s="73"/>
    </row>
    <row r="108" spans="1:16" ht="44.45" customHeight="1" outlineLevel="1" x14ac:dyDescent="0.2">
      <c r="A108" s="203" t="s">
        <v>144</v>
      </c>
      <c r="B108" s="204"/>
      <c r="C108" s="204"/>
      <c r="D108" s="205"/>
      <c r="E108" s="73"/>
      <c r="F108" s="73"/>
      <c r="G108" s="73"/>
      <c r="H108" s="73"/>
      <c r="I108" s="73"/>
      <c r="J108" s="73"/>
      <c r="K108" s="73"/>
      <c r="L108" s="73"/>
      <c r="M108" s="73"/>
      <c r="N108" s="73"/>
      <c r="O108" s="73"/>
      <c r="P108" s="73"/>
    </row>
    <row r="109" spans="1:16" ht="78.599999999999994" customHeight="1" outlineLevel="1" x14ac:dyDescent="0.2">
      <c r="A109" s="198" t="s">
        <v>618</v>
      </c>
      <c r="B109" s="199"/>
      <c r="C109" s="199"/>
      <c r="D109" s="200"/>
      <c r="E109" s="73"/>
      <c r="F109" s="73"/>
      <c r="G109" s="73"/>
      <c r="H109" s="73"/>
      <c r="I109" s="73"/>
      <c r="J109" s="73"/>
      <c r="K109" s="73"/>
      <c r="L109" s="73"/>
      <c r="M109" s="73"/>
      <c r="N109" s="73"/>
      <c r="O109" s="73"/>
      <c r="P109" s="73"/>
    </row>
    <row r="110" spans="1:16" ht="42.75" customHeight="1" outlineLevel="1" x14ac:dyDescent="0.2">
      <c r="A110" s="198" t="s">
        <v>246</v>
      </c>
      <c r="B110" s="199"/>
      <c r="C110" s="199"/>
      <c r="D110" s="200"/>
      <c r="E110" s="73"/>
      <c r="F110" s="73"/>
      <c r="G110" s="73"/>
      <c r="H110" s="73"/>
      <c r="I110" s="73"/>
      <c r="J110" s="73"/>
      <c r="K110" s="73"/>
      <c r="L110" s="73"/>
      <c r="M110" s="73"/>
      <c r="N110" s="73"/>
      <c r="O110" s="73"/>
      <c r="P110" s="73"/>
    </row>
    <row r="111" spans="1:16" ht="66.75" customHeight="1" outlineLevel="1" x14ac:dyDescent="0.2">
      <c r="A111" s="198" t="s">
        <v>558</v>
      </c>
      <c r="B111" s="199"/>
      <c r="C111" s="199"/>
      <c r="D111" s="200"/>
      <c r="E111" s="73"/>
      <c r="F111" s="73"/>
      <c r="G111" s="73"/>
      <c r="H111" s="73"/>
      <c r="I111" s="73"/>
      <c r="J111" s="73"/>
      <c r="K111" s="73"/>
      <c r="L111" s="73"/>
      <c r="M111" s="73"/>
      <c r="N111" s="73"/>
      <c r="O111" s="73"/>
      <c r="P111" s="73"/>
    </row>
    <row r="112" spans="1:16" ht="56.25" customHeight="1" outlineLevel="1" x14ac:dyDescent="0.2">
      <c r="A112" s="206" t="s">
        <v>636</v>
      </c>
      <c r="B112" s="207"/>
      <c r="C112" s="207"/>
      <c r="D112" s="208"/>
      <c r="E112" s="75"/>
      <c r="F112" s="75"/>
      <c r="G112" s="73"/>
      <c r="H112" s="73"/>
      <c r="I112" s="73"/>
      <c r="J112" s="73"/>
      <c r="K112" s="73"/>
      <c r="L112" s="73"/>
      <c r="M112" s="73"/>
      <c r="N112" s="73"/>
      <c r="O112" s="73"/>
      <c r="P112" s="73"/>
    </row>
    <row r="113" spans="1:16" ht="67.900000000000006" customHeight="1" outlineLevel="1" x14ac:dyDescent="0.2">
      <c r="A113" s="209" t="s">
        <v>637</v>
      </c>
      <c r="B113" s="210"/>
      <c r="C113" s="210"/>
      <c r="D113" s="211"/>
      <c r="E113" s="75"/>
      <c r="F113" s="75"/>
      <c r="G113" s="73"/>
      <c r="H113" s="73"/>
      <c r="I113" s="73"/>
      <c r="J113" s="73"/>
      <c r="K113" s="73"/>
      <c r="L113" s="73"/>
      <c r="M113" s="73"/>
      <c r="N113" s="73"/>
      <c r="O113" s="73"/>
      <c r="P113" s="73"/>
    </row>
    <row r="114" spans="1:16" x14ac:dyDescent="0.2">
      <c r="A114" s="201" t="s">
        <v>127</v>
      </c>
      <c r="B114" s="201"/>
      <c r="C114" s="201"/>
      <c r="D114" s="201"/>
      <c r="E114" s="73"/>
      <c r="F114" s="73"/>
      <c r="G114" s="73"/>
      <c r="H114" s="73"/>
      <c r="I114" s="73"/>
      <c r="J114" s="73"/>
      <c r="K114" s="73"/>
      <c r="L114" s="73"/>
      <c r="M114" s="73"/>
      <c r="N114" s="73"/>
      <c r="O114" s="73"/>
      <c r="P114" s="73"/>
    </row>
    <row r="115" spans="1:16" x14ac:dyDescent="0.2">
      <c r="A115" s="202" t="s">
        <v>145</v>
      </c>
      <c r="B115" s="202"/>
      <c r="C115" s="202"/>
      <c r="D115" s="202"/>
      <c r="E115" s="73"/>
      <c r="F115" s="73"/>
      <c r="G115" s="73"/>
      <c r="H115" s="73"/>
      <c r="I115" s="73"/>
      <c r="J115" s="73"/>
      <c r="K115" s="73"/>
      <c r="L115" s="73"/>
      <c r="M115" s="73"/>
      <c r="N115" s="73"/>
      <c r="O115" s="73"/>
      <c r="P115" s="73"/>
    </row>
    <row r="116" spans="1:16" ht="109.15" customHeight="1" outlineLevel="1" x14ac:dyDescent="0.2">
      <c r="A116" s="203" t="s">
        <v>247</v>
      </c>
      <c r="B116" s="204"/>
      <c r="C116" s="204"/>
      <c r="D116" s="205"/>
      <c r="E116" s="73"/>
      <c r="F116" s="73"/>
      <c r="G116" s="73"/>
      <c r="H116" s="73"/>
      <c r="I116" s="73"/>
      <c r="J116" s="73"/>
      <c r="K116" s="73"/>
      <c r="L116" s="73"/>
      <c r="M116" s="73"/>
      <c r="N116" s="73"/>
      <c r="O116" s="73"/>
      <c r="P116" s="73"/>
    </row>
    <row r="117" spans="1:16" ht="81" customHeight="1" outlineLevel="1" x14ac:dyDescent="0.2">
      <c r="A117" s="198" t="s">
        <v>248</v>
      </c>
      <c r="B117" s="199"/>
      <c r="C117" s="199"/>
      <c r="D117" s="200"/>
      <c r="E117" s="73"/>
      <c r="F117" s="73"/>
      <c r="G117" s="73"/>
      <c r="H117" s="73"/>
      <c r="I117" s="73"/>
      <c r="J117" s="73"/>
      <c r="K117" s="73"/>
      <c r="L117" s="73"/>
      <c r="M117" s="73"/>
      <c r="N117" s="73"/>
      <c r="O117" s="73"/>
      <c r="P117" s="73"/>
    </row>
    <row r="118" spans="1:16" ht="168.6" customHeight="1" outlineLevel="1" x14ac:dyDescent="0.2">
      <c r="A118" s="195" t="s">
        <v>249</v>
      </c>
      <c r="B118" s="196"/>
      <c r="C118" s="196"/>
      <c r="D118" s="197"/>
      <c r="E118" s="73"/>
      <c r="F118" s="73"/>
      <c r="G118" s="73"/>
      <c r="H118" s="73"/>
      <c r="I118" s="73"/>
      <c r="J118" s="73"/>
      <c r="K118" s="73"/>
      <c r="L118" s="73"/>
      <c r="M118" s="73"/>
      <c r="N118" s="73"/>
      <c r="O118" s="73"/>
      <c r="P118" s="73"/>
    </row>
    <row r="119" spans="1:16" ht="87" customHeight="1" x14ac:dyDescent="0.2">
      <c r="A119" s="192" t="s">
        <v>638</v>
      </c>
      <c r="B119" s="193"/>
      <c r="C119" s="193"/>
      <c r="D119" s="194"/>
      <c r="E119" s="73"/>
      <c r="F119" s="73"/>
      <c r="G119" s="73"/>
      <c r="H119" s="73"/>
      <c r="I119" s="73"/>
      <c r="J119" s="73"/>
      <c r="K119" s="73"/>
      <c r="L119" s="73"/>
      <c r="M119" s="73"/>
      <c r="N119" s="73"/>
      <c r="O119" s="73"/>
      <c r="P119" s="73"/>
    </row>
    <row r="123" spans="1:16" x14ac:dyDescent="0.2">
      <c r="A123" s="111"/>
    </row>
  </sheetData>
  <sheetProtection algorithmName="SHA-512" hashValue="WXIVcZGHwcDWKksTZ9aAl/5oa/oUFvzU4p3Q7zTNWHrXralkXPQwpRJ7iOicdMWapiXpKev484EgmOBhrVlDpA==" saltValue="cdnr4dbE8H92ufteHvwqxg==" spinCount="100000" sheet="1" objects="1" scenarios="1"/>
  <mergeCells count="49">
    <mergeCell ref="B101:D101"/>
    <mergeCell ref="A21:D21"/>
    <mergeCell ref="A1:D1"/>
    <mergeCell ref="A2:D2"/>
    <mergeCell ref="A3:D3"/>
    <mergeCell ref="A4:D4"/>
    <mergeCell ref="A5:D5"/>
    <mergeCell ref="A80:D80"/>
    <mergeCell ref="A22:D22"/>
    <mergeCell ref="A23:D23"/>
    <mergeCell ref="A32:D32"/>
    <mergeCell ref="A33:D33"/>
    <mergeCell ref="A34:D34"/>
    <mergeCell ref="A47:D47"/>
    <mergeCell ref="A48:D48"/>
    <mergeCell ref="A49:D49"/>
    <mergeCell ref="A67:D67"/>
    <mergeCell ref="A68:D68"/>
    <mergeCell ref="A69:D69"/>
    <mergeCell ref="B100:D100"/>
    <mergeCell ref="A81:D81"/>
    <mergeCell ref="A82:D82"/>
    <mergeCell ref="A91:D91"/>
    <mergeCell ref="A92:D92"/>
    <mergeCell ref="B94:D94"/>
    <mergeCell ref="A93:D93"/>
    <mergeCell ref="B95:D95"/>
    <mergeCell ref="B96:D96"/>
    <mergeCell ref="B97:D97"/>
    <mergeCell ref="B98:D98"/>
    <mergeCell ref="B99:D99"/>
    <mergeCell ref="A110:D110"/>
    <mergeCell ref="A102:D102"/>
    <mergeCell ref="A103:D103"/>
    <mergeCell ref="A104:D104"/>
    <mergeCell ref="A105:D105"/>
    <mergeCell ref="A106:D106"/>
    <mergeCell ref="A107:D107"/>
    <mergeCell ref="A108:D108"/>
    <mergeCell ref="A109:D109"/>
    <mergeCell ref="A119:D119"/>
    <mergeCell ref="A118:D118"/>
    <mergeCell ref="A111:D111"/>
    <mergeCell ref="A114:D114"/>
    <mergeCell ref="A115:D115"/>
    <mergeCell ref="A116:D116"/>
    <mergeCell ref="A117:D117"/>
    <mergeCell ref="A112:D112"/>
    <mergeCell ref="A113:D113"/>
  </mergeCells>
  <pageMargins left="0.7" right="0.7" top="0.75" bottom="0.75" header="0.3" footer="0.3"/>
  <pageSetup scale="83" fitToHeight="0"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9C6A0-9670-4FBE-ABB2-598E4E67E2DA}">
  <sheetPr codeName="Feuil2"/>
  <dimension ref="A1:P133"/>
  <sheetViews>
    <sheetView showGridLines="0" view="pageBreakPreview" topLeftCell="B97" zoomScale="70" zoomScaleNormal="100" zoomScaleSheetLayoutView="70" workbookViewId="0">
      <selection activeCell="N112" sqref="N112"/>
    </sheetView>
  </sheetViews>
  <sheetFormatPr baseColWidth="10" defaultColWidth="9.33203125" defaultRowHeight="12.75" x14ac:dyDescent="0.2"/>
  <cols>
    <col min="1" max="1" width="2.5" style="7" customWidth="1"/>
    <col min="2" max="2" width="3.83203125" style="7" customWidth="1"/>
    <col min="3" max="3" width="33" style="7" customWidth="1"/>
    <col min="4" max="4" width="8.33203125" style="7" customWidth="1"/>
    <col min="5" max="7" width="10.33203125" style="7" customWidth="1"/>
    <col min="8" max="8" width="20.83203125" style="7" customWidth="1"/>
    <col min="9" max="9" width="12.83203125" style="7" customWidth="1"/>
    <col min="10" max="10" width="16.83203125" style="8" customWidth="1"/>
    <col min="11" max="11" width="15.5" style="7" customWidth="1"/>
    <col min="12" max="12" width="16.6640625" style="7" customWidth="1"/>
    <col min="13" max="13" width="10.33203125" style="8" customWidth="1"/>
    <col min="14" max="14" width="19.6640625" style="7" bestFit="1" customWidth="1"/>
    <col min="15" max="15" width="12.83203125" style="7" customWidth="1"/>
    <col min="16" max="16384" width="9.33203125" style="7"/>
  </cols>
  <sheetData>
    <row r="1" spans="1:14" x14ac:dyDescent="0.2">
      <c r="A1" s="11"/>
      <c r="B1" s="11"/>
      <c r="C1" s="11"/>
      <c r="D1" s="11"/>
      <c r="E1" s="11"/>
      <c r="F1" s="11"/>
      <c r="G1" s="11"/>
      <c r="H1" s="11"/>
      <c r="I1" s="11"/>
      <c r="J1" s="10"/>
      <c r="K1" s="11"/>
      <c r="L1" s="11"/>
      <c r="M1" s="10"/>
      <c r="N1" s="11"/>
    </row>
    <row r="2" spans="1:14" x14ac:dyDescent="0.2">
      <c r="A2" s="11"/>
      <c r="B2" s="11"/>
      <c r="C2" s="11"/>
      <c r="D2" s="11"/>
      <c r="E2" s="11"/>
      <c r="F2" s="11"/>
      <c r="G2" s="11"/>
      <c r="H2" s="11"/>
      <c r="I2" s="11"/>
      <c r="J2" s="10"/>
      <c r="K2" s="11"/>
      <c r="L2" s="11"/>
      <c r="M2" s="10"/>
      <c r="N2" s="11"/>
    </row>
    <row r="3" spans="1:14" x14ac:dyDescent="0.2">
      <c r="A3" s="11"/>
      <c r="B3" s="11"/>
      <c r="C3" s="11"/>
      <c r="D3" s="11"/>
      <c r="E3" s="11"/>
      <c r="F3" s="11"/>
      <c r="G3" s="11"/>
      <c r="H3" s="11"/>
      <c r="I3" s="11"/>
      <c r="J3" s="10"/>
      <c r="K3" s="11"/>
      <c r="L3" s="11"/>
      <c r="M3" s="10"/>
      <c r="N3" s="11"/>
    </row>
    <row r="4" spans="1:14" x14ac:dyDescent="0.2">
      <c r="A4" s="11"/>
      <c r="B4" s="11"/>
      <c r="C4" s="11"/>
      <c r="D4" s="11"/>
      <c r="E4" s="11"/>
      <c r="F4" s="11"/>
      <c r="G4" s="11"/>
      <c r="H4" s="11"/>
      <c r="I4" s="11"/>
      <c r="J4" s="10"/>
      <c r="K4" s="11"/>
      <c r="L4" s="11"/>
      <c r="M4" s="10"/>
      <c r="N4" s="11"/>
    </row>
    <row r="5" spans="1:14" ht="23.25" customHeight="1" x14ac:dyDescent="0.2">
      <c r="A5" s="359" t="s">
        <v>146</v>
      </c>
      <c r="B5" s="359"/>
      <c r="C5" s="359"/>
      <c r="D5" s="359"/>
      <c r="E5" s="359"/>
      <c r="F5" s="359"/>
      <c r="G5" s="359"/>
      <c r="H5" s="359"/>
      <c r="I5" s="359"/>
      <c r="J5" s="359"/>
      <c r="K5" s="359"/>
      <c r="L5" s="359"/>
      <c r="M5" s="359"/>
      <c r="N5" s="359"/>
    </row>
    <row r="6" spans="1:14" ht="23.25" customHeight="1" x14ac:dyDescent="0.2">
      <c r="A6" s="360" t="s">
        <v>147</v>
      </c>
      <c r="B6" s="360"/>
      <c r="C6" s="360"/>
      <c r="D6" s="360"/>
      <c r="E6" s="360"/>
      <c r="F6" s="360"/>
      <c r="G6" s="360"/>
      <c r="H6" s="360"/>
      <c r="I6" s="360"/>
      <c r="J6" s="360"/>
      <c r="K6" s="360"/>
      <c r="L6" s="360"/>
      <c r="M6" s="360"/>
      <c r="N6" s="360"/>
    </row>
    <row r="7" spans="1:14" ht="9.75" customHeight="1" x14ac:dyDescent="0.2">
      <c r="A7" s="30"/>
      <c r="B7" s="29"/>
      <c r="C7" s="29"/>
      <c r="D7" s="29"/>
      <c r="E7" s="29"/>
      <c r="F7" s="29"/>
      <c r="G7" s="29"/>
      <c r="H7" s="29"/>
      <c r="I7" s="29"/>
      <c r="J7" s="29"/>
      <c r="K7" s="361" t="s">
        <v>148</v>
      </c>
      <c r="L7" s="361"/>
      <c r="M7" s="361"/>
      <c r="N7" s="361"/>
    </row>
    <row r="8" spans="1:14" ht="9.75" customHeight="1" x14ac:dyDescent="0.2">
      <c r="A8" s="30"/>
      <c r="B8" s="29"/>
      <c r="C8" s="29"/>
      <c r="D8" s="29"/>
      <c r="E8" s="29"/>
      <c r="F8" s="29"/>
      <c r="G8" s="29"/>
      <c r="H8" s="29"/>
      <c r="I8" s="29"/>
      <c r="J8" s="29"/>
      <c r="K8" s="28" t="s">
        <v>149</v>
      </c>
      <c r="L8" s="27" t="s">
        <v>150</v>
      </c>
      <c r="M8" s="2" t="s">
        <v>151</v>
      </c>
      <c r="N8" s="26" t="s">
        <v>152</v>
      </c>
    </row>
    <row r="9" spans="1:14" ht="30" customHeight="1" x14ac:dyDescent="0.2">
      <c r="A9" s="362" t="s">
        <v>153</v>
      </c>
      <c r="B9" s="363"/>
      <c r="C9" s="363"/>
      <c r="D9" s="363"/>
      <c r="E9" s="363"/>
      <c r="F9" s="363"/>
      <c r="G9" s="363"/>
      <c r="H9" s="363"/>
      <c r="I9" s="363"/>
      <c r="J9" s="363"/>
      <c r="K9" s="363"/>
      <c r="L9" s="363"/>
      <c r="M9" s="363"/>
      <c r="N9" s="364"/>
    </row>
    <row r="10" spans="1:14" ht="75.75" customHeight="1" x14ac:dyDescent="0.2">
      <c r="A10" s="365" t="s">
        <v>3</v>
      </c>
      <c r="B10" s="366"/>
      <c r="C10" s="366"/>
      <c r="D10" s="366"/>
      <c r="E10" s="366"/>
      <c r="F10" s="366"/>
      <c r="G10" s="366"/>
      <c r="H10" s="366"/>
      <c r="I10" s="367"/>
      <c r="J10" s="313" t="s">
        <v>154</v>
      </c>
      <c r="K10" s="314"/>
      <c r="L10" s="340"/>
      <c r="M10" s="371" t="s">
        <v>155</v>
      </c>
      <c r="N10" s="314"/>
    </row>
    <row r="11" spans="1:14" ht="24" customHeight="1" x14ac:dyDescent="0.2">
      <c r="A11" s="368"/>
      <c r="B11" s="369"/>
      <c r="C11" s="369"/>
      <c r="D11" s="369"/>
      <c r="E11" s="369"/>
      <c r="F11" s="369"/>
      <c r="G11" s="369"/>
      <c r="H11" s="369"/>
      <c r="I11" s="370"/>
      <c r="J11" s="315"/>
      <c r="K11" s="316"/>
      <c r="L11" s="343"/>
      <c r="M11" s="372"/>
      <c r="N11" s="316"/>
    </row>
    <row r="12" spans="1:14" ht="15" customHeight="1" x14ac:dyDescent="0.2">
      <c r="A12" s="24"/>
      <c r="B12" s="373" t="s">
        <v>156</v>
      </c>
      <c r="C12" s="374"/>
      <c r="D12" s="374"/>
      <c r="E12" s="374"/>
      <c r="F12" s="374"/>
      <c r="G12" s="374"/>
      <c r="H12" s="374"/>
      <c r="I12" s="375"/>
      <c r="J12" s="41">
        <v>1101</v>
      </c>
      <c r="K12" s="25"/>
      <c r="L12" s="343"/>
      <c r="M12" s="44">
        <v>1108</v>
      </c>
      <c r="N12" s="3"/>
    </row>
    <row r="13" spans="1:14" ht="15" customHeight="1" x14ac:dyDescent="0.2">
      <c r="A13" s="24"/>
      <c r="B13" s="350" t="s">
        <v>157</v>
      </c>
      <c r="C13" s="351"/>
      <c r="D13" s="351"/>
      <c r="E13" s="351"/>
      <c r="F13" s="351"/>
      <c r="G13" s="351"/>
      <c r="H13" s="351"/>
      <c r="I13" s="352"/>
      <c r="J13" s="42">
        <v>1102</v>
      </c>
      <c r="K13" s="25"/>
      <c r="L13" s="343"/>
      <c r="M13" s="45">
        <v>1109</v>
      </c>
      <c r="N13" s="4"/>
    </row>
    <row r="14" spans="1:14" ht="15" customHeight="1" x14ac:dyDescent="0.2">
      <c r="A14" s="24"/>
      <c r="B14" s="350" t="s">
        <v>158</v>
      </c>
      <c r="C14" s="351"/>
      <c r="D14" s="351"/>
      <c r="E14" s="351"/>
      <c r="F14" s="351"/>
      <c r="G14" s="351"/>
      <c r="H14" s="351"/>
      <c r="I14" s="352"/>
      <c r="J14" s="42">
        <v>1103</v>
      </c>
      <c r="K14" s="25"/>
      <c r="L14" s="343"/>
      <c r="M14" s="42">
        <v>1110</v>
      </c>
      <c r="N14" s="4"/>
    </row>
    <row r="15" spans="1:14" ht="28.5" customHeight="1" x14ac:dyDescent="0.2">
      <c r="A15" s="24"/>
      <c r="B15" s="356" t="s">
        <v>159</v>
      </c>
      <c r="C15" s="357"/>
      <c r="D15" s="357"/>
      <c r="E15" s="357"/>
      <c r="F15" s="357"/>
      <c r="G15" s="357"/>
      <c r="H15" s="357"/>
      <c r="I15" s="358"/>
      <c r="J15" s="341"/>
      <c r="K15" s="342"/>
      <c r="L15" s="343"/>
      <c r="M15" s="42">
        <v>1112</v>
      </c>
      <c r="N15" s="5"/>
    </row>
    <row r="16" spans="1:14" ht="28.5" customHeight="1" x14ac:dyDescent="0.2">
      <c r="A16" s="24"/>
      <c r="B16" s="356" t="s">
        <v>160</v>
      </c>
      <c r="C16" s="357"/>
      <c r="D16" s="357"/>
      <c r="E16" s="357"/>
      <c r="F16" s="357"/>
      <c r="G16" s="357"/>
      <c r="H16" s="357"/>
      <c r="I16" s="358"/>
      <c r="J16" s="341"/>
      <c r="K16" s="342"/>
      <c r="L16" s="343"/>
      <c r="M16" s="42">
        <v>1113</v>
      </c>
      <c r="N16" s="5"/>
    </row>
    <row r="17" spans="1:14" ht="15" customHeight="1" x14ac:dyDescent="0.2">
      <c r="A17" s="24"/>
      <c r="B17" s="350" t="s">
        <v>161</v>
      </c>
      <c r="C17" s="351"/>
      <c r="D17" s="351"/>
      <c r="E17" s="351"/>
      <c r="F17" s="351"/>
      <c r="G17" s="351"/>
      <c r="H17" s="351"/>
      <c r="I17" s="352"/>
      <c r="J17" s="344"/>
      <c r="K17" s="345"/>
      <c r="L17" s="343"/>
      <c r="M17" s="42">
        <v>1114</v>
      </c>
      <c r="N17" s="5"/>
    </row>
    <row r="18" spans="1:14" ht="28.5" customHeight="1" x14ac:dyDescent="0.2">
      <c r="A18" s="24"/>
      <c r="B18" s="332" t="s">
        <v>162</v>
      </c>
      <c r="C18" s="333"/>
      <c r="D18" s="333"/>
      <c r="E18" s="333"/>
      <c r="F18" s="333"/>
      <c r="G18" s="333"/>
      <c r="H18" s="333"/>
      <c r="I18" s="334"/>
      <c r="J18" s="42">
        <v>1104</v>
      </c>
      <c r="K18" s="5"/>
      <c r="L18" s="343"/>
      <c r="M18" s="43">
        <v>1115</v>
      </c>
      <c r="N18" s="6"/>
    </row>
    <row r="19" spans="1:14" ht="15" customHeight="1" x14ac:dyDescent="0.2">
      <c r="A19" s="24"/>
      <c r="B19" s="350" t="s">
        <v>28</v>
      </c>
      <c r="C19" s="351"/>
      <c r="D19" s="351"/>
      <c r="E19" s="351"/>
      <c r="F19" s="351"/>
      <c r="G19" s="351"/>
      <c r="H19" s="351"/>
      <c r="I19" s="352"/>
      <c r="J19" s="43">
        <v>1106</v>
      </c>
      <c r="K19" s="5"/>
      <c r="L19" s="343"/>
      <c r="M19" s="43">
        <v>1117</v>
      </c>
      <c r="N19" s="37"/>
    </row>
    <row r="20" spans="1:14" ht="15" customHeight="1" x14ac:dyDescent="0.2">
      <c r="A20" s="24"/>
      <c r="B20" s="376" t="s">
        <v>163</v>
      </c>
      <c r="C20" s="377"/>
      <c r="D20" s="377"/>
      <c r="E20" s="377"/>
      <c r="F20" s="377"/>
      <c r="G20" s="377"/>
      <c r="H20" s="377"/>
      <c r="I20" s="378"/>
      <c r="J20" s="43">
        <v>1107</v>
      </c>
      <c r="K20" s="79">
        <f>DPA_1101-DPA_1102-DPA_1103-DPA_1104-DPA_1106</f>
        <v>0</v>
      </c>
      <c r="L20" s="343"/>
      <c r="M20" s="43">
        <v>1118</v>
      </c>
      <c r="N20" s="79">
        <f>DPA_1108-DPA_1109-DPA_1110-DPA_1112-DPA_1113-DPA_1114-DPA_1115-DPA_1117</f>
        <v>0</v>
      </c>
    </row>
    <row r="21" spans="1:14" ht="15" customHeight="1" x14ac:dyDescent="0.2">
      <c r="A21" s="24"/>
      <c r="B21" s="350" t="s">
        <v>164</v>
      </c>
      <c r="C21" s="351"/>
      <c r="D21" s="351"/>
      <c r="E21" s="351"/>
      <c r="F21" s="351"/>
      <c r="G21" s="351"/>
      <c r="H21" s="351"/>
      <c r="I21" s="352"/>
      <c r="J21" s="264"/>
      <c r="K21" s="379"/>
      <c r="L21" s="346"/>
      <c r="M21" s="43">
        <v>1119</v>
      </c>
      <c r="N21" s="5"/>
    </row>
    <row r="22" spans="1:14" ht="18" customHeight="1" x14ac:dyDescent="0.2">
      <c r="A22" s="245"/>
      <c r="B22" s="246"/>
      <c r="C22" s="246"/>
      <c r="D22" s="246"/>
      <c r="E22" s="246"/>
      <c r="F22" s="246"/>
      <c r="G22" s="246"/>
      <c r="H22" s="246"/>
      <c r="I22" s="246"/>
      <c r="J22" s="246"/>
      <c r="K22" s="246"/>
      <c r="L22" s="246"/>
      <c r="M22" s="246"/>
      <c r="N22" s="247"/>
    </row>
    <row r="23" spans="1:14" ht="24" customHeight="1" x14ac:dyDescent="0.2">
      <c r="A23" s="238" t="s">
        <v>33</v>
      </c>
      <c r="B23" s="239"/>
      <c r="C23" s="239"/>
      <c r="D23" s="239"/>
      <c r="E23" s="239"/>
      <c r="F23" s="239"/>
      <c r="G23" s="239"/>
      <c r="H23" s="239"/>
      <c r="I23" s="239"/>
      <c r="J23" s="239"/>
      <c r="K23" s="239"/>
      <c r="L23" s="239"/>
      <c r="M23" s="239"/>
      <c r="N23" s="240"/>
    </row>
    <row r="24" spans="1:14" ht="30" customHeight="1" x14ac:dyDescent="0.2">
      <c r="A24" s="15"/>
      <c r="B24" s="332" t="s">
        <v>35</v>
      </c>
      <c r="C24" s="333"/>
      <c r="D24" s="333"/>
      <c r="E24" s="333"/>
      <c r="F24" s="334"/>
      <c r="G24" s="335" t="s">
        <v>165</v>
      </c>
      <c r="H24" s="336"/>
      <c r="I24" s="337"/>
      <c r="J24" s="41">
        <v>1201</v>
      </c>
      <c r="K24" s="80">
        <f>DPA_2110</f>
        <v>0</v>
      </c>
      <c r="L24" s="338"/>
      <c r="M24" s="339"/>
      <c r="N24" s="340"/>
    </row>
    <row r="25" spans="1:14" ht="30" customHeight="1" x14ac:dyDescent="0.2">
      <c r="A25" s="15"/>
      <c r="B25" s="332" t="s">
        <v>36</v>
      </c>
      <c r="C25" s="333"/>
      <c r="D25" s="333"/>
      <c r="E25" s="333"/>
      <c r="F25" s="334"/>
      <c r="G25" s="347" t="s">
        <v>166</v>
      </c>
      <c r="H25" s="348"/>
      <c r="I25" s="349"/>
      <c r="J25" s="42">
        <v>1202</v>
      </c>
      <c r="K25" s="80">
        <f>DPA_2129</f>
        <v>0</v>
      </c>
      <c r="L25" s="341"/>
      <c r="M25" s="342"/>
      <c r="N25" s="343"/>
    </row>
    <row r="26" spans="1:14" ht="15" customHeight="1" x14ac:dyDescent="0.2">
      <c r="A26" s="15"/>
      <c r="B26" s="232" t="s">
        <v>37</v>
      </c>
      <c r="C26" s="233"/>
      <c r="D26" s="233"/>
      <c r="E26" s="233"/>
      <c r="F26" s="233"/>
      <c r="G26" s="233"/>
      <c r="H26" s="233"/>
      <c r="I26" s="234"/>
      <c r="J26" s="42">
        <v>1203</v>
      </c>
      <c r="K26" s="5"/>
      <c r="L26" s="341"/>
      <c r="M26" s="342"/>
      <c r="N26" s="343"/>
    </row>
    <row r="27" spans="1:14" ht="15" customHeight="1" x14ac:dyDescent="0.2">
      <c r="A27" s="15"/>
      <c r="B27" s="350" t="s">
        <v>38</v>
      </c>
      <c r="C27" s="351"/>
      <c r="D27" s="351"/>
      <c r="E27" s="351"/>
      <c r="F27" s="351"/>
      <c r="G27" s="351"/>
      <c r="H27" s="351"/>
      <c r="I27" s="352"/>
      <c r="J27" s="42">
        <v>1204</v>
      </c>
      <c r="K27" s="5"/>
      <c r="L27" s="341"/>
      <c r="M27" s="342"/>
      <c r="N27" s="343"/>
    </row>
    <row r="28" spans="1:14" ht="15" customHeight="1" x14ac:dyDescent="0.2">
      <c r="A28" s="15"/>
      <c r="B28" s="232" t="s">
        <v>39</v>
      </c>
      <c r="C28" s="233"/>
      <c r="D28" s="233"/>
      <c r="E28" s="233"/>
      <c r="F28" s="233"/>
      <c r="G28" s="233"/>
      <c r="H28" s="233"/>
      <c r="I28" s="234"/>
      <c r="J28" s="42">
        <v>1205</v>
      </c>
      <c r="K28" s="5"/>
      <c r="L28" s="341"/>
      <c r="M28" s="342"/>
      <c r="N28" s="343"/>
    </row>
    <row r="29" spans="1:14" ht="30" customHeight="1" x14ac:dyDescent="0.2">
      <c r="A29" s="15"/>
      <c r="B29" s="332" t="s">
        <v>41</v>
      </c>
      <c r="C29" s="333"/>
      <c r="D29" s="333"/>
      <c r="E29" s="333"/>
      <c r="F29" s="334"/>
      <c r="G29" s="347" t="s">
        <v>167</v>
      </c>
      <c r="H29" s="348"/>
      <c r="I29" s="349"/>
      <c r="J29" s="42">
        <v>1206</v>
      </c>
      <c r="K29" s="80">
        <f>DPA_2224</f>
        <v>0</v>
      </c>
      <c r="L29" s="341"/>
      <c r="M29" s="342"/>
      <c r="N29" s="343"/>
    </row>
    <row r="30" spans="1:14" ht="24" customHeight="1" x14ac:dyDescent="0.2">
      <c r="A30" s="15"/>
      <c r="B30" s="353" t="s">
        <v>42</v>
      </c>
      <c r="C30" s="354"/>
      <c r="D30" s="354"/>
      <c r="E30" s="354"/>
      <c r="F30" s="354"/>
      <c r="G30" s="354"/>
      <c r="H30" s="354"/>
      <c r="I30" s="355"/>
      <c r="J30" s="42">
        <v>1207</v>
      </c>
      <c r="K30" s="77">
        <f>DPA_1201+DPA_1202-DPA_1203-DPA_1204+DPA_1205+DPA_1206</f>
        <v>0</v>
      </c>
      <c r="L30" s="344"/>
      <c r="M30" s="345"/>
      <c r="N30" s="346"/>
    </row>
    <row r="31" spans="1:14" ht="18" customHeight="1" x14ac:dyDescent="0.2">
      <c r="A31" s="15"/>
      <c r="B31" s="380"/>
      <c r="C31" s="380"/>
      <c r="D31" s="380"/>
      <c r="E31" s="380"/>
      <c r="F31" s="380"/>
      <c r="G31" s="380"/>
      <c r="H31" s="380"/>
      <c r="I31" s="380"/>
      <c r="J31" s="380"/>
      <c r="K31" s="380"/>
      <c r="L31" s="380"/>
      <c r="M31" s="380"/>
      <c r="N31" s="381"/>
    </row>
    <row r="32" spans="1:14" ht="83.25" customHeight="1" x14ac:dyDescent="0.2">
      <c r="A32" s="382" t="s">
        <v>45</v>
      </c>
      <c r="B32" s="383"/>
      <c r="C32" s="383"/>
      <c r="D32" s="384"/>
      <c r="E32" s="311" t="s">
        <v>168</v>
      </c>
      <c r="F32" s="311"/>
      <c r="G32" s="311" t="s">
        <v>154</v>
      </c>
      <c r="H32" s="311"/>
      <c r="I32" s="313" t="s">
        <v>155</v>
      </c>
      <c r="J32" s="314"/>
      <c r="K32" s="313" t="s">
        <v>169</v>
      </c>
      <c r="L32" s="314"/>
      <c r="M32" s="311" t="s">
        <v>170</v>
      </c>
      <c r="N32" s="311"/>
    </row>
    <row r="33" spans="1:14" ht="24" customHeight="1" x14ac:dyDescent="0.2">
      <c r="A33" s="385"/>
      <c r="B33" s="386"/>
      <c r="C33" s="386"/>
      <c r="D33" s="387"/>
      <c r="E33" s="388"/>
      <c r="F33" s="388"/>
      <c r="G33" s="389"/>
      <c r="H33" s="389"/>
      <c r="I33" s="315"/>
      <c r="J33" s="316"/>
      <c r="K33" s="315"/>
      <c r="L33" s="316"/>
      <c r="M33" s="389"/>
      <c r="N33" s="389"/>
    </row>
    <row r="34" spans="1:14" ht="15" customHeight="1" x14ac:dyDescent="0.2">
      <c r="A34" s="46"/>
      <c r="B34" s="390" t="s">
        <v>171</v>
      </c>
      <c r="C34" s="391"/>
      <c r="D34" s="392"/>
      <c r="E34" s="41">
        <v>1301</v>
      </c>
      <c r="F34" s="5"/>
      <c r="G34" s="264"/>
      <c r="H34" s="379"/>
      <c r="I34" s="379"/>
      <c r="J34" s="379"/>
      <c r="K34" s="379"/>
      <c r="L34" s="265"/>
      <c r="M34" s="41">
        <v>1311</v>
      </c>
      <c r="N34" s="5"/>
    </row>
    <row r="35" spans="1:14" ht="45" customHeight="1" x14ac:dyDescent="0.25">
      <c r="A35" s="46"/>
      <c r="B35" s="396" t="s">
        <v>172</v>
      </c>
      <c r="C35" s="397"/>
      <c r="D35" s="398"/>
      <c r="E35" s="264"/>
      <c r="F35" s="265"/>
      <c r="G35" s="42">
        <v>1303</v>
      </c>
      <c r="H35" s="5"/>
      <c r="I35" s="45">
        <v>1305</v>
      </c>
      <c r="J35" s="5"/>
      <c r="K35" s="45">
        <v>1307</v>
      </c>
      <c r="L35" s="5"/>
      <c r="M35" s="42">
        <v>1312</v>
      </c>
      <c r="N35" s="5"/>
    </row>
    <row r="36" spans="1:14" ht="15" customHeight="1" x14ac:dyDescent="0.2">
      <c r="A36" s="46"/>
      <c r="B36" s="273" t="s">
        <v>39</v>
      </c>
      <c r="C36" s="269"/>
      <c r="D36" s="270"/>
      <c r="E36" s="42">
        <v>1302</v>
      </c>
      <c r="F36" s="5"/>
      <c r="G36" s="45">
        <v>1304</v>
      </c>
      <c r="H36" s="5"/>
      <c r="I36" s="45">
        <v>1306</v>
      </c>
      <c r="J36" s="5"/>
      <c r="K36" s="45">
        <v>1308</v>
      </c>
      <c r="L36" s="5"/>
      <c r="M36" s="42">
        <v>1313</v>
      </c>
      <c r="N36" s="5"/>
    </row>
    <row r="37" spans="1:14" ht="39" customHeight="1" x14ac:dyDescent="0.2">
      <c r="A37" s="46"/>
      <c r="B37" s="399" t="s">
        <v>173</v>
      </c>
      <c r="C37" s="400"/>
      <c r="D37" s="401"/>
      <c r="E37" s="402"/>
      <c r="F37" s="403"/>
      <c r="G37" s="403"/>
      <c r="H37" s="403"/>
      <c r="I37" s="403"/>
      <c r="J37" s="404"/>
      <c r="K37" s="45">
        <v>1309</v>
      </c>
      <c r="L37" s="79">
        <f>DPA_1307+DPA_1308</f>
        <v>0</v>
      </c>
      <c r="M37" s="42">
        <v>1314</v>
      </c>
      <c r="N37" s="79">
        <f>DPA_1311+DPA_1312+DPA_1313</f>
        <v>0</v>
      </c>
    </row>
    <row r="38" spans="1:14" ht="42.95" customHeight="1" x14ac:dyDescent="0.2">
      <c r="A38" s="47"/>
      <c r="B38" s="356" t="s">
        <v>174</v>
      </c>
      <c r="C38" s="357"/>
      <c r="D38" s="358"/>
      <c r="E38" s="405"/>
      <c r="F38" s="406"/>
      <c r="G38" s="406"/>
      <c r="H38" s="406"/>
      <c r="I38" s="406"/>
      <c r="J38" s="407"/>
      <c r="K38" s="42">
        <v>1310</v>
      </c>
      <c r="L38" s="5"/>
      <c r="M38" s="42">
        <v>1315</v>
      </c>
      <c r="N38" s="5"/>
    </row>
    <row r="39" spans="1:14" ht="15" customHeight="1" x14ac:dyDescent="0.2">
      <c r="A39" s="9"/>
      <c r="B39" s="23"/>
      <c r="C39" s="23"/>
      <c r="D39" s="23"/>
      <c r="E39" s="23"/>
      <c r="F39" s="23"/>
      <c r="G39" s="23"/>
      <c r="H39" s="23"/>
      <c r="I39" s="23"/>
      <c r="J39" s="23"/>
      <c r="K39" s="23"/>
      <c r="L39" s="23"/>
      <c r="M39" s="23"/>
      <c r="N39" s="23"/>
    </row>
    <row r="40" spans="1:14" ht="15" customHeight="1" x14ac:dyDescent="0.2">
      <c r="A40" s="9"/>
      <c r="B40" s="23"/>
      <c r="C40" s="23"/>
      <c r="D40" s="23"/>
      <c r="E40" s="11"/>
      <c r="F40" s="11"/>
      <c r="G40" s="11"/>
      <c r="H40" s="11"/>
      <c r="I40" s="11"/>
      <c r="J40" s="10"/>
      <c r="K40" s="11"/>
      <c r="L40" s="11"/>
      <c r="M40" s="10"/>
      <c r="N40" s="11"/>
    </row>
    <row r="41" spans="1:14" ht="15" customHeight="1" x14ac:dyDescent="0.2">
      <c r="A41" s="9"/>
      <c r="B41" s="23"/>
      <c r="C41" s="23"/>
      <c r="D41" s="23"/>
      <c r="E41" s="23"/>
      <c r="F41" s="23"/>
      <c r="G41" s="23"/>
      <c r="H41" s="23"/>
      <c r="I41" s="23"/>
      <c r="J41" s="23"/>
      <c r="K41" s="23"/>
      <c r="L41" s="23"/>
      <c r="M41" s="23"/>
      <c r="N41" s="23"/>
    </row>
    <row r="42" spans="1:14" ht="15" customHeight="1" x14ac:dyDescent="0.2">
      <c r="A42" s="9"/>
      <c r="B42" s="23"/>
      <c r="C42" s="23"/>
      <c r="D42" s="23"/>
      <c r="E42" s="23"/>
      <c r="F42" s="23"/>
      <c r="G42" s="23"/>
      <c r="H42" s="23"/>
      <c r="I42" s="23"/>
      <c r="J42" s="23"/>
      <c r="K42" s="23"/>
      <c r="L42" s="23"/>
      <c r="M42" s="23"/>
      <c r="N42" s="23"/>
    </row>
    <row r="43" spans="1:14" ht="30" customHeight="1" x14ac:dyDescent="0.2">
      <c r="A43" s="362" t="s">
        <v>175</v>
      </c>
      <c r="B43" s="363"/>
      <c r="C43" s="363"/>
      <c r="D43" s="363"/>
      <c r="E43" s="363"/>
      <c r="F43" s="363"/>
      <c r="G43" s="363"/>
      <c r="H43" s="363"/>
      <c r="I43" s="363"/>
      <c r="J43" s="363"/>
      <c r="K43" s="363"/>
      <c r="L43" s="363"/>
      <c r="M43" s="363"/>
      <c r="N43" s="364"/>
    </row>
    <row r="44" spans="1:14" ht="55.5" customHeight="1" x14ac:dyDescent="0.2">
      <c r="A44" s="323" t="s">
        <v>69</v>
      </c>
      <c r="B44" s="324"/>
      <c r="C44" s="324"/>
      <c r="D44" s="324"/>
      <c r="E44" s="324"/>
      <c r="F44" s="324"/>
      <c r="G44" s="324"/>
      <c r="H44" s="325"/>
      <c r="I44" s="313" t="s">
        <v>176</v>
      </c>
      <c r="J44" s="314"/>
      <c r="K44" s="313" t="s">
        <v>177</v>
      </c>
      <c r="L44" s="314"/>
      <c r="M44" s="311" t="s">
        <v>178</v>
      </c>
      <c r="N44" s="311"/>
    </row>
    <row r="45" spans="1:14" ht="24" customHeight="1" x14ac:dyDescent="0.2">
      <c r="A45" s="326"/>
      <c r="B45" s="327"/>
      <c r="C45" s="327"/>
      <c r="D45" s="327"/>
      <c r="E45" s="327"/>
      <c r="F45" s="327"/>
      <c r="G45" s="327"/>
      <c r="H45" s="328"/>
      <c r="I45" s="315"/>
      <c r="J45" s="316"/>
      <c r="K45" s="315"/>
      <c r="L45" s="316"/>
      <c r="M45" s="389"/>
      <c r="N45" s="389"/>
    </row>
    <row r="46" spans="1:14" ht="15" customHeight="1" x14ac:dyDescent="0.2">
      <c r="A46" s="22"/>
      <c r="B46" s="320" t="s">
        <v>179</v>
      </c>
      <c r="C46" s="321"/>
      <c r="D46" s="321"/>
      <c r="E46" s="321"/>
      <c r="F46" s="321"/>
      <c r="G46" s="321"/>
      <c r="H46" s="322"/>
      <c r="I46" s="42">
        <v>1401</v>
      </c>
      <c r="J46" s="5"/>
      <c r="K46" s="277">
        <v>10</v>
      </c>
      <c r="L46" s="278"/>
      <c r="M46" s="42">
        <v>1416</v>
      </c>
      <c r="N46" s="79">
        <f>DPA_1401*K46/100</f>
        <v>0</v>
      </c>
    </row>
    <row r="47" spans="1:14" ht="15" customHeight="1" x14ac:dyDescent="0.2">
      <c r="A47" s="22"/>
      <c r="B47" s="273" t="s">
        <v>250</v>
      </c>
      <c r="C47" s="269"/>
      <c r="D47" s="269"/>
      <c r="E47" s="269"/>
      <c r="F47" s="269"/>
      <c r="G47" s="269"/>
      <c r="H47" s="270"/>
      <c r="I47" s="42">
        <v>1402</v>
      </c>
      <c r="J47" s="38"/>
      <c r="K47" s="277">
        <v>40</v>
      </c>
      <c r="L47" s="278"/>
      <c r="M47" s="42">
        <v>1417</v>
      </c>
      <c r="N47" s="79">
        <f>DPA_1402*K47/100</f>
        <v>0</v>
      </c>
    </row>
    <row r="48" spans="1:14" ht="30" customHeight="1" x14ac:dyDescent="0.2">
      <c r="A48" s="22"/>
      <c r="B48" s="268" t="s">
        <v>180</v>
      </c>
      <c r="C48" s="271"/>
      <c r="D48" s="271"/>
      <c r="E48" s="271"/>
      <c r="F48" s="271"/>
      <c r="G48" s="271"/>
      <c r="H48" s="272"/>
      <c r="I48" s="42">
        <v>1404</v>
      </c>
      <c r="J48" s="5"/>
      <c r="K48" s="277">
        <v>10</v>
      </c>
      <c r="L48" s="278"/>
      <c r="M48" s="42">
        <v>1419</v>
      </c>
      <c r="N48" s="79">
        <f>DPA_1404*K48/100</f>
        <v>0</v>
      </c>
    </row>
    <row r="49" spans="1:14" ht="28.7" customHeight="1" x14ac:dyDescent="0.2">
      <c r="A49" s="22"/>
      <c r="B49" s="268" t="s">
        <v>181</v>
      </c>
      <c r="C49" s="271"/>
      <c r="D49" s="271"/>
      <c r="E49" s="271"/>
      <c r="F49" s="271"/>
      <c r="G49" s="271"/>
      <c r="H49" s="272"/>
      <c r="I49" s="42">
        <v>1405</v>
      </c>
      <c r="J49" s="5"/>
      <c r="K49" s="277">
        <v>100</v>
      </c>
      <c r="L49" s="278"/>
      <c r="M49" s="42">
        <v>1420</v>
      </c>
      <c r="N49" s="79">
        <f>DPA_1405*K49/100</f>
        <v>0</v>
      </c>
    </row>
    <row r="50" spans="1:14" ht="28.7" customHeight="1" x14ac:dyDescent="0.2">
      <c r="A50" s="22"/>
      <c r="B50" s="329" t="s">
        <v>251</v>
      </c>
      <c r="C50" s="330"/>
      <c r="D50" s="330"/>
      <c r="E50" s="330"/>
      <c r="F50" s="330"/>
      <c r="G50" s="330"/>
      <c r="H50" s="331"/>
      <c r="I50" s="42">
        <v>1432</v>
      </c>
      <c r="J50" s="5"/>
      <c r="K50" s="277">
        <v>40</v>
      </c>
      <c r="L50" s="278"/>
      <c r="M50" s="42">
        <v>1433</v>
      </c>
      <c r="N50" s="79">
        <f>DPA_1432*K50/100</f>
        <v>0</v>
      </c>
    </row>
    <row r="51" spans="1:14" ht="28.7" customHeight="1" x14ac:dyDescent="0.2">
      <c r="A51" s="22"/>
      <c r="B51" s="329" t="s">
        <v>252</v>
      </c>
      <c r="C51" s="330"/>
      <c r="D51" s="330"/>
      <c r="E51" s="330"/>
      <c r="F51" s="330"/>
      <c r="G51" s="330"/>
      <c r="H51" s="331"/>
      <c r="I51" s="42">
        <v>1434</v>
      </c>
      <c r="J51" s="5"/>
      <c r="K51" s="277">
        <v>25</v>
      </c>
      <c r="L51" s="278"/>
      <c r="M51" s="42">
        <v>1435</v>
      </c>
      <c r="N51" s="79">
        <f>DPA_1434*K51/100</f>
        <v>0</v>
      </c>
    </row>
    <row r="52" spans="1:14" ht="29.1" customHeight="1" x14ac:dyDescent="0.2">
      <c r="A52" s="22"/>
      <c r="B52" s="268" t="s">
        <v>182</v>
      </c>
      <c r="C52" s="271"/>
      <c r="D52" s="271"/>
      <c r="E52" s="271"/>
      <c r="F52" s="271"/>
      <c r="G52" s="271"/>
      <c r="H52" s="272"/>
      <c r="I52" s="42">
        <v>1406</v>
      </c>
      <c r="J52" s="5"/>
      <c r="K52" s="277">
        <v>100</v>
      </c>
      <c r="L52" s="278"/>
      <c r="M52" s="42">
        <v>1421</v>
      </c>
      <c r="N52" s="79">
        <f>DPA_1406*K52/100</f>
        <v>0</v>
      </c>
    </row>
    <row r="53" spans="1:14" ht="15" customHeight="1" x14ac:dyDescent="0.2">
      <c r="A53" s="22"/>
      <c r="B53" s="273" t="s">
        <v>183</v>
      </c>
      <c r="C53" s="269"/>
      <c r="D53" s="269"/>
      <c r="E53" s="269"/>
      <c r="F53" s="269"/>
      <c r="G53" s="269"/>
      <c r="H53" s="270"/>
      <c r="I53" s="42">
        <v>1407</v>
      </c>
      <c r="J53" s="5"/>
      <c r="K53" s="277">
        <v>100</v>
      </c>
      <c r="L53" s="278"/>
      <c r="M53" s="42">
        <v>1422</v>
      </c>
      <c r="N53" s="79">
        <f>DPA_1407*K53/100</f>
        <v>0</v>
      </c>
    </row>
    <row r="54" spans="1:14" ht="15" customHeight="1" x14ac:dyDescent="0.2">
      <c r="A54" s="22"/>
      <c r="B54" s="273" t="s">
        <v>184</v>
      </c>
      <c r="C54" s="269"/>
      <c r="D54" s="269"/>
      <c r="E54" s="269"/>
      <c r="F54" s="269"/>
      <c r="G54" s="269"/>
      <c r="H54" s="270"/>
      <c r="I54" s="42">
        <v>1408</v>
      </c>
      <c r="J54" s="5"/>
      <c r="K54" s="277">
        <v>100</v>
      </c>
      <c r="L54" s="278"/>
      <c r="M54" s="42">
        <v>1423</v>
      </c>
      <c r="N54" s="79">
        <f>DPA_1408*K54/100</f>
        <v>0</v>
      </c>
    </row>
    <row r="55" spans="1:14" ht="15" customHeight="1" x14ac:dyDescent="0.2">
      <c r="A55" s="22"/>
      <c r="B55" s="273" t="s">
        <v>185</v>
      </c>
      <c r="C55" s="269"/>
      <c r="D55" s="269"/>
      <c r="E55" s="269"/>
      <c r="F55" s="269"/>
      <c r="G55" s="269"/>
      <c r="H55" s="270"/>
      <c r="I55" s="42">
        <v>1409</v>
      </c>
      <c r="J55" s="5"/>
      <c r="K55" s="277">
        <v>100</v>
      </c>
      <c r="L55" s="278"/>
      <c r="M55" s="42">
        <v>1424</v>
      </c>
      <c r="N55" s="79">
        <f>DPA_1409*K55/100</f>
        <v>0</v>
      </c>
    </row>
    <row r="56" spans="1:14" ht="15" customHeight="1" x14ac:dyDescent="0.2">
      <c r="A56" s="22"/>
      <c r="B56" s="273" t="s">
        <v>186</v>
      </c>
      <c r="C56" s="269"/>
      <c r="D56" s="269"/>
      <c r="E56" s="269"/>
      <c r="F56" s="269"/>
      <c r="G56" s="269"/>
      <c r="H56" s="270"/>
      <c r="I56" s="42">
        <v>1410</v>
      </c>
      <c r="J56" s="5"/>
      <c r="K56" s="277">
        <v>100</v>
      </c>
      <c r="L56" s="278"/>
      <c r="M56" s="42">
        <v>1425</v>
      </c>
      <c r="N56" s="79">
        <f>DPA_1410*K56/100</f>
        <v>0</v>
      </c>
    </row>
    <row r="57" spans="1:14" ht="15" customHeight="1" x14ac:dyDescent="0.2">
      <c r="A57" s="22"/>
      <c r="B57" s="273" t="s">
        <v>187</v>
      </c>
      <c r="C57" s="269"/>
      <c r="D57" s="269"/>
      <c r="E57" s="269"/>
      <c r="F57" s="269"/>
      <c r="G57" s="269"/>
      <c r="H57" s="270"/>
      <c r="I57" s="42">
        <v>1411</v>
      </c>
      <c r="J57" s="5"/>
      <c r="K57" s="277">
        <v>50</v>
      </c>
      <c r="L57" s="278"/>
      <c r="M57" s="42">
        <v>1426</v>
      </c>
      <c r="N57" s="79">
        <f>DPA_1411*K57/100</f>
        <v>0</v>
      </c>
    </row>
    <row r="58" spans="1:14" ht="28.5" customHeight="1" x14ac:dyDescent="0.2">
      <c r="A58" s="22"/>
      <c r="B58" s="268" t="s">
        <v>188</v>
      </c>
      <c r="C58" s="269"/>
      <c r="D58" s="269"/>
      <c r="E58" s="269"/>
      <c r="F58" s="269"/>
      <c r="G58" s="269"/>
      <c r="H58" s="270"/>
      <c r="I58" s="42">
        <v>1412</v>
      </c>
      <c r="J58" s="5"/>
      <c r="K58" s="277">
        <v>50</v>
      </c>
      <c r="L58" s="278"/>
      <c r="M58" s="42">
        <v>1427</v>
      </c>
      <c r="N58" s="79">
        <f>DPA_1412*K58/100</f>
        <v>0</v>
      </c>
    </row>
    <row r="59" spans="1:14" ht="28.15" customHeight="1" x14ac:dyDescent="0.2">
      <c r="A59" s="22"/>
      <c r="B59" s="268" t="s">
        <v>189</v>
      </c>
      <c r="C59" s="271"/>
      <c r="D59" s="271"/>
      <c r="E59" s="271"/>
      <c r="F59" s="271"/>
      <c r="G59" s="271"/>
      <c r="H59" s="272"/>
      <c r="I59" s="42">
        <v>1413</v>
      </c>
      <c r="J59" s="5"/>
      <c r="K59" s="277">
        <v>20</v>
      </c>
      <c r="L59" s="278"/>
      <c r="M59" s="42">
        <v>1428</v>
      </c>
      <c r="N59" s="79">
        <f>DPA_1413*K59/100</f>
        <v>0</v>
      </c>
    </row>
    <row r="60" spans="1:14" ht="15" customHeight="1" x14ac:dyDescent="0.2">
      <c r="A60" s="22"/>
      <c r="B60" s="273" t="s">
        <v>253</v>
      </c>
      <c r="C60" s="269"/>
      <c r="D60" s="269"/>
      <c r="E60" s="269"/>
      <c r="F60" s="269"/>
      <c r="G60" s="269"/>
      <c r="H60" s="270"/>
      <c r="I60" s="42">
        <v>1414</v>
      </c>
      <c r="J60" s="38"/>
      <c r="K60" s="266">
        <v>100</v>
      </c>
      <c r="L60" s="267"/>
      <c r="M60" s="42">
        <v>1429</v>
      </c>
      <c r="N60" s="79">
        <f>DPA_1414*K60/100</f>
        <v>0</v>
      </c>
    </row>
    <row r="61" spans="1:14" ht="15" customHeight="1" x14ac:dyDescent="0.2">
      <c r="A61" s="22"/>
      <c r="B61" s="274" t="s">
        <v>190</v>
      </c>
      <c r="C61" s="275"/>
      <c r="D61" s="275"/>
      <c r="E61" s="275"/>
      <c r="F61" s="275"/>
      <c r="G61" s="275"/>
      <c r="H61" s="276"/>
      <c r="I61" s="42">
        <v>1415</v>
      </c>
      <c r="J61" s="79">
        <f>DPA_1401+DPA_1402+DPA_1404+DPA_1405+DPA_1432+DPA_1434+DPA_1406+DPA_1407+DPA_1408+DPA_1409+DPA_1410+DPA_1411+DPA_1412+DPA_1413+DPA_1414</f>
        <v>0</v>
      </c>
      <c r="K61" s="264"/>
      <c r="L61" s="265"/>
      <c r="M61" s="45">
        <v>1430</v>
      </c>
      <c r="N61" s="79">
        <f>DPA_1416+DPA_1417+DPA_1419+DPA_1420+DPA_1433+DPA_1435+DPA_1421+DPA_1422+DPA_1423+DPA_1424+DPA_1425+DPA_1426+DPA_1427+DPA_1428+DPA_1429</f>
        <v>0</v>
      </c>
    </row>
    <row r="62" spans="1:14" ht="18" customHeight="1" x14ac:dyDescent="0.2">
      <c r="A62" s="245"/>
      <c r="B62" s="246"/>
      <c r="C62" s="246"/>
      <c r="D62" s="246"/>
      <c r="E62" s="246"/>
      <c r="F62" s="246"/>
      <c r="G62" s="246"/>
      <c r="H62" s="246"/>
      <c r="I62" s="246"/>
      <c r="J62" s="246"/>
      <c r="K62" s="246"/>
      <c r="L62" s="246"/>
      <c r="M62" s="246"/>
      <c r="N62" s="247"/>
    </row>
    <row r="63" spans="1:14" ht="24" customHeight="1" x14ac:dyDescent="0.2">
      <c r="A63" s="238" t="s">
        <v>101</v>
      </c>
      <c r="B63" s="239"/>
      <c r="C63" s="239"/>
      <c r="D63" s="239"/>
      <c r="E63" s="239"/>
      <c r="F63" s="239"/>
      <c r="G63" s="239"/>
      <c r="H63" s="239"/>
      <c r="I63" s="239"/>
      <c r="J63" s="239"/>
      <c r="K63" s="239"/>
      <c r="L63" s="239"/>
      <c r="M63" s="239"/>
      <c r="N63" s="240"/>
    </row>
    <row r="64" spans="1:14" ht="15" customHeight="1" x14ac:dyDescent="0.25">
      <c r="A64" s="15"/>
      <c r="B64" s="232" t="s">
        <v>103</v>
      </c>
      <c r="C64" s="233"/>
      <c r="D64" s="233"/>
      <c r="E64" s="233"/>
      <c r="F64" s="233"/>
      <c r="G64" s="233"/>
      <c r="H64" s="234"/>
      <c r="I64" s="41">
        <v>1501</v>
      </c>
      <c r="J64" s="248">
        <f>DPA_1118+DPA_1207+DPA_1309+DPA_1314+DPA_1430</f>
        <v>0</v>
      </c>
      <c r="K64" s="249"/>
      <c r="L64" s="250"/>
      <c r="M64" s="251"/>
      <c r="N64" s="252"/>
    </row>
    <row r="65" spans="1:14" ht="15" customHeight="1" x14ac:dyDescent="0.2">
      <c r="A65" s="15"/>
      <c r="B65" s="232" t="s">
        <v>105</v>
      </c>
      <c r="C65" s="233"/>
      <c r="D65" s="233"/>
      <c r="E65" s="233"/>
      <c r="F65" s="233"/>
      <c r="G65" s="233"/>
      <c r="H65" s="234"/>
      <c r="I65" s="42">
        <v>1502</v>
      </c>
      <c r="J65" s="259"/>
      <c r="K65" s="260"/>
      <c r="L65" s="253"/>
      <c r="M65" s="254"/>
      <c r="N65" s="255"/>
    </row>
    <row r="66" spans="1:14" ht="15" customHeight="1" x14ac:dyDescent="0.25">
      <c r="A66" s="15"/>
      <c r="B66" s="232" t="s">
        <v>191</v>
      </c>
      <c r="C66" s="233"/>
      <c r="D66" s="233"/>
      <c r="E66" s="233"/>
      <c r="F66" s="233"/>
      <c r="G66" s="233"/>
      <c r="H66" s="234"/>
      <c r="I66" s="42">
        <v>1503</v>
      </c>
      <c r="J66" s="248" t="e">
        <f>DPA_1502/DPA_1501*100</f>
        <v>#DIV/0!</v>
      </c>
      <c r="K66" s="249"/>
      <c r="L66" s="253"/>
      <c r="M66" s="254"/>
      <c r="N66" s="255"/>
    </row>
    <row r="67" spans="1:14" ht="15" customHeight="1" x14ac:dyDescent="0.2">
      <c r="A67" s="15"/>
      <c r="B67" s="232" t="s">
        <v>192</v>
      </c>
      <c r="C67" s="233"/>
      <c r="D67" s="233"/>
      <c r="E67" s="233"/>
      <c r="F67" s="233"/>
      <c r="G67" s="233"/>
      <c r="H67" s="234"/>
      <c r="I67" s="42">
        <v>1509</v>
      </c>
      <c r="J67" s="259"/>
      <c r="K67" s="260"/>
      <c r="L67" s="253"/>
      <c r="M67" s="254"/>
      <c r="N67" s="255"/>
    </row>
    <row r="68" spans="1:14" ht="15" customHeight="1" x14ac:dyDescent="0.2">
      <c r="A68" s="15"/>
      <c r="B68" s="232" t="s">
        <v>110</v>
      </c>
      <c r="C68" s="233"/>
      <c r="D68" s="233"/>
      <c r="E68" s="233"/>
      <c r="F68" s="233"/>
      <c r="G68" s="233"/>
      <c r="H68" s="234"/>
      <c r="I68" s="42">
        <v>1504</v>
      </c>
      <c r="J68" s="259"/>
      <c r="K68" s="260"/>
      <c r="L68" s="253"/>
      <c r="M68" s="254"/>
      <c r="N68" s="255"/>
    </row>
    <row r="69" spans="1:14" ht="15" customHeight="1" x14ac:dyDescent="0.2">
      <c r="A69" s="15"/>
      <c r="B69" s="232" t="s">
        <v>112</v>
      </c>
      <c r="C69" s="233"/>
      <c r="D69" s="233"/>
      <c r="E69" s="233"/>
      <c r="F69" s="233"/>
      <c r="G69" s="233"/>
      <c r="H69" s="234"/>
      <c r="I69" s="42">
        <v>1508</v>
      </c>
      <c r="J69" s="241"/>
      <c r="K69" s="242"/>
      <c r="L69" s="253"/>
      <c r="M69" s="254"/>
      <c r="N69" s="255"/>
    </row>
    <row r="70" spans="1:14" ht="15" customHeight="1" x14ac:dyDescent="0.2">
      <c r="A70" s="15"/>
      <c r="B70" s="232" t="s">
        <v>256</v>
      </c>
      <c r="C70" s="233"/>
      <c r="D70" s="233"/>
      <c r="E70" s="233"/>
      <c r="F70" s="233"/>
      <c r="G70" s="233"/>
      <c r="H70" s="234"/>
      <c r="I70" s="42">
        <v>1505</v>
      </c>
      <c r="J70" s="241"/>
      <c r="K70" s="242"/>
      <c r="L70" s="253"/>
      <c r="M70" s="254"/>
      <c r="N70" s="255"/>
    </row>
    <row r="71" spans="1:14" ht="15" customHeight="1" x14ac:dyDescent="0.25">
      <c r="A71" s="15"/>
      <c r="B71" s="232" t="s">
        <v>114</v>
      </c>
      <c r="C71" s="233"/>
      <c r="D71" s="233"/>
      <c r="E71" s="233"/>
      <c r="F71" s="233"/>
      <c r="G71" s="233"/>
      <c r="H71" s="234"/>
      <c r="I71" s="42">
        <v>1506</v>
      </c>
      <c r="J71" s="243" t="e">
        <f>DPA_1505/DPA_1501*100</f>
        <v>#DIV/0!</v>
      </c>
      <c r="K71" s="244"/>
      <c r="L71" s="253"/>
      <c r="M71" s="254"/>
      <c r="N71" s="255"/>
    </row>
    <row r="72" spans="1:14" ht="15" customHeight="1" x14ac:dyDescent="0.2">
      <c r="A72" s="15"/>
      <c r="B72" s="232" t="s">
        <v>116</v>
      </c>
      <c r="C72" s="233"/>
      <c r="D72" s="233"/>
      <c r="E72" s="233"/>
      <c r="F72" s="233"/>
      <c r="G72" s="233"/>
      <c r="H72" s="234"/>
      <c r="I72" s="42">
        <v>1507</v>
      </c>
      <c r="J72" s="259"/>
      <c r="K72" s="260"/>
      <c r="L72" s="256"/>
      <c r="M72" s="257"/>
      <c r="N72" s="258"/>
    </row>
    <row r="73" spans="1:14" ht="18" customHeight="1" x14ac:dyDescent="0.2">
      <c r="A73" s="245"/>
      <c r="B73" s="246"/>
      <c r="C73" s="246"/>
      <c r="D73" s="246"/>
      <c r="E73" s="246"/>
      <c r="F73" s="246"/>
      <c r="G73" s="246"/>
      <c r="H73" s="246"/>
      <c r="I73" s="246"/>
      <c r="J73" s="246"/>
      <c r="K73" s="246"/>
      <c r="L73" s="246"/>
      <c r="M73" s="246"/>
      <c r="N73" s="247"/>
    </row>
    <row r="74" spans="1:14" ht="24" customHeight="1" x14ac:dyDescent="0.2">
      <c r="A74" s="238" t="s">
        <v>117</v>
      </c>
      <c r="B74" s="239"/>
      <c r="C74" s="239"/>
      <c r="D74" s="239"/>
      <c r="E74" s="239"/>
      <c r="F74" s="239"/>
      <c r="G74" s="239"/>
      <c r="H74" s="239"/>
      <c r="I74" s="239"/>
      <c r="J74" s="239"/>
      <c r="K74" s="239"/>
      <c r="L74" s="239"/>
      <c r="M74" s="239"/>
      <c r="N74" s="240"/>
    </row>
    <row r="75" spans="1:14" ht="15" x14ac:dyDescent="0.2">
      <c r="A75" s="15"/>
      <c r="B75" s="232" t="s">
        <v>119</v>
      </c>
      <c r="C75" s="233"/>
      <c r="D75" s="233"/>
      <c r="E75" s="233"/>
      <c r="F75" s="233"/>
      <c r="G75" s="233"/>
      <c r="H75" s="234"/>
      <c r="I75" s="42">
        <v>1601</v>
      </c>
      <c r="J75" s="5"/>
      <c r="K75" s="250"/>
      <c r="L75" s="251"/>
      <c r="M75" s="251"/>
      <c r="N75" s="252"/>
    </row>
    <row r="76" spans="1:14" ht="15" x14ac:dyDescent="0.2">
      <c r="A76" s="15"/>
      <c r="B76" s="232" t="s">
        <v>121</v>
      </c>
      <c r="C76" s="233"/>
      <c r="D76" s="233"/>
      <c r="E76" s="233"/>
      <c r="F76" s="233"/>
      <c r="G76" s="233"/>
      <c r="H76" s="234"/>
      <c r="I76" s="42">
        <v>1602</v>
      </c>
      <c r="J76" s="5"/>
      <c r="K76" s="253"/>
      <c r="L76" s="254"/>
      <c r="M76" s="254"/>
      <c r="N76" s="255"/>
    </row>
    <row r="77" spans="1:14" ht="15" x14ac:dyDescent="0.2">
      <c r="A77" s="15"/>
      <c r="B77" s="232" t="s">
        <v>123</v>
      </c>
      <c r="C77" s="233"/>
      <c r="D77" s="233"/>
      <c r="E77" s="233"/>
      <c r="F77" s="233"/>
      <c r="G77" s="233"/>
      <c r="H77" s="234"/>
      <c r="I77" s="45">
        <v>1603</v>
      </c>
      <c r="J77" s="5"/>
      <c r="K77" s="253"/>
      <c r="L77" s="254"/>
      <c r="M77" s="254"/>
      <c r="N77" s="255"/>
    </row>
    <row r="78" spans="1:14" ht="15" x14ac:dyDescent="0.2">
      <c r="A78" s="15"/>
      <c r="B78" s="232" t="s">
        <v>124</v>
      </c>
      <c r="C78" s="233"/>
      <c r="D78" s="233"/>
      <c r="E78" s="233"/>
      <c r="F78" s="233"/>
      <c r="G78" s="233"/>
      <c r="H78" s="234"/>
      <c r="I78" s="45">
        <v>1604</v>
      </c>
      <c r="J78" s="5"/>
      <c r="K78" s="253"/>
      <c r="L78" s="254"/>
      <c r="M78" s="254"/>
      <c r="N78" s="255"/>
    </row>
    <row r="79" spans="1:14" ht="30.75" customHeight="1" x14ac:dyDescent="0.2">
      <c r="A79" s="15"/>
      <c r="B79" s="393" t="s">
        <v>244</v>
      </c>
      <c r="C79" s="394"/>
      <c r="D79" s="394"/>
      <c r="E79" s="394"/>
      <c r="F79" s="394"/>
      <c r="G79" s="394"/>
      <c r="H79" s="395"/>
      <c r="I79" s="45">
        <v>1607</v>
      </c>
      <c r="J79" s="5"/>
      <c r="K79" s="253"/>
      <c r="L79" s="254"/>
      <c r="M79" s="254"/>
      <c r="N79" s="255"/>
    </row>
    <row r="80" spans="1:14" ht="15" x14ac:dyDescent="0.2">
      <c r="A80" s="15"/>
      <c r="B80" s="232" t="s">
        <v>39</v>
      </c>
      <c r="C80" s="233"/>
      <c r="D80" s="233"/>
      <c r="E80" s="233"/>
      <c r="F80" s="233"/>
      <c r="G80" s="233"/>
      <c r="H80" s="234"/>
      <c r="I80" s="45">
        <v>1605</v>
      </c>
      <c r="J80" s="5"/>
      <c r="K80" s="253"/>
      <c r="L80" s="254"/>
      <c r="M80" s="254"/>
      <c r="N80" s="255"/>
    </row>
    <row r="81" spans="1:16" ht="15" x14ac:dyDescent="0.2">
      <c r="A81" s="13"/>
      <c r="B81" s="232" t="s">
        <v>126</v>
      </c>
      <c r="C81" s="233"/>
      <c r="D81" s="233"/>
      <c r="E81" s="233"/>
      <c r="F81" s="233"/>
      <c r="G81" s="233"/>
      <c r="H81" s="234"/>
      <c r="I81" s="42">
        <v>1606</v>
      </c>
      <c r="J81" s="77">
        <f>DPA_1601-DPA_1602+DPA_1603+DPA_1604+DPA_1605-DPA_1607</f>
        <v>0</v>
      </c>
      <c r="K81" s="256"/>
      <c r="L81" s="257"/>
      <c r="M81" s="257"/>
      <c r="N81" s="258"/>
    </row>
    <row r="82" spans="1:16" x14ac:dyDescent="0.2">
      <c r="A82" s="11" t="s">
        <v>193</v>
      </c>
      <c r="B82" s="11"/>
      <c r="C82" s="11"/>
      <c r="D82" s="9"/>
      <c r="E82" s="9"/>
      <c r="F82" s="9"/>
      <c r="G82" s="9"/>
      <c r="H82" s="9"/>
      <c r="I82" s="9"/>
      <c r="J82" s="11"/>
      <c r="K82" s="9"/>
      <c r="L82" s="9"/>
      <c r="M82" s="9"/>
      <c r="N82" s="9"/>
    </row>
    <row r="83" spans="1:16" ht="30" customHeight="1" x14ac:dyDescent="0.2">
      <c r="A83" s="235" t="s">
        <v>194</v>
      </c>
      <c r="B83" s="236"/>
      <c r="C83" s="236"/>
      <c r="D83" s="236"/>
      <c r="E83" s="236"/>
      <c r="F83" s="236"/>
      <c r="G83" s="236"/>
      <c r="H83" s="236"/>
      <c r="I83" s="236"/>
      <c r="J83" s="236"/>
      <c r="K83" s="236"/>
      <c r="L83" s="236"/>
      <c r="M83" s="236"/>
      <c r="N83" s="237"/>
    </row>
    <row r="84" spans="1:16" ht="24" customHeight="1" x14ac:dyDescent="0.2">
      <c r="A84" s="238" t="s">
        <v>195</v>
      </c>
      <c r="B84" s="239"/>
      <c r="C84" s="239"/>
      <c r="D84" s="239"/>
      <c r="E84" s="239"/>
      <c r="F84" s="239"/>
      <c r="G84" s="239"/>
      <c r="H84" s="239"/>
      <c r="I84" s="239"/>
      <c r="J84" s="239"/>
      <c r="K84" s="239"/>
      <c r="L84" s="239"/>
      <c r="M84" s="239"/>
      <c r="N84" s="240"/>
    </row>
    <row r="85" spans="1:16" ht="24" customHeight="1" x14ac:dyDescent="0.2">
      <c r="A85" s="46"/>
      <c r="B85" s="238" t="s">
        <v>196</v>
      </c>
      <c r="C85" s="239"/>
      <c r="D85" s="239"/>
      <c r="E85" s="239"/>
      <c r="F85" s="239"/>
      <c r="G85" s="239"/>
      <c r="H85" s="239"/>
      <c r="I85" s="239"/>
      <c r="J85" s="239"/>
      <c r="K85" s="239"/>
      <c r="L85" s="239"/>
      <c r="M85" s="239"/>
      <c r="N85" s="240"/>
    </row>
    <row r="86" spans="1:16" ht="28.5" customHeight="1" x14ac:dyDescent="0.2">
      <c r="A86" s="15"/>
      <c r="B86" s="286" t="s">
        <v>197</v>
      </c>
      <c r="C86" s="287"/>
      <c r="D86" s="287"/>
      <c r="E86" s="287"/>
      <c r="F86" s="287"/>
      <c r="G86" s="287"/>
      <c r="H86" s="287"/>
      <c r="I86" s="279" t="s">
        <v>198</v>
      </c>
      <c r="J86" s="280"/>
      <c r="K86" s="279" t="s">
        <v>199</v>
      </c>
      <c r="L86" s="280"/>
      <c r="M86" s="279" t="s">
        <v>200</v>
      </c>
      <c r="N86" s="280"/>
    </row>
    <row r="87" spans="1:16" ht="15" customHeight="1" x14ac:dyDescent="0.2">
      <c r="A87" s="15"/>
      <c r="B87" s="48"/>
      <c r="C87" s="229"/>
      <c r="D87" s="230"/>
      <c r="E87" s="230"/>
      <c r="F87" s="230"/>
      <c r="G87" s="230"/>
      <c r="H87" s="231"/>
      <c r="I87" s="281"/>
      <c r="J87" s="282"/>
      <c r="K87" s="281"/>
      <c r="L87" s="282"/>
      <c r="M87" s="281"/>
      <c r="N87" s="282"/>
    </row>
    <row r="88" spans="1:16" ht="15" customHeight="1" x14ac:dyDescent="0.2">
      <c r="A88" s="15"/>
      <c r="B88" s="49"/>
      <c r="C88" s="232" t="s">
        <v>201</v>
      </c>
      <c r="D88" s="233"/>
      <c r="E88" s="233"/>
      <c r="F88" s="233"/>
      <c r="G88" s="233"/>
      <c r="H88" s="234"/>
      <c r="I88" s="41">
        <v>2101</v>
      </c>
      <c r="J88" s="5"/>
      <c r="K88" s="41">
        <v>2104</v>
      </c>
      <c r="L88" s="5"/>
      <c r="M88" s="41">
        <v>2107</v>
      </c>
      <c r="N88" s="77">
        <f>DPA_2101+DPA_2104</f>
        <v>0</v>
      </c>
    </row>
    <row r="89" spans="1:16" ht="15" customHeight="1" x14ac:dyDescent="0.2">
      <c r="A89" s="15"/>
      <c r="B89" s="50"/>
      <c r="C89" s="291" t="s">
        <v>202</v>
      </c>
      <c r="D89" s="292"/>
      <c r="E89" s="292"/>
      <c r="F89" s="292"/>
      <c r="G89" s="292"/>
      <c r="H89" s="293"/>
      <c r="I89" s="41">
        <v>2102</v>
      </c>
      <c r="J89" s="5"/>
      <c r="K89" s="41">
        <v>2105</v>
      </c>
      <c r="L89" s="5"/>
      <c r="M89" s="41">
        <v>2108</v>
      </c>
      <c r="N89" s="77">
        <f>DPA_2102+DPA_2105</f>
        <v>0</v>
      </c>
    </row>
    <row r="90" spans="1:16" ht="15" x14ac:dyDescent="0.2">
      <c r="A90" s="15"/>
      <c r="B90" s="50"/>
      <c r="C90" s="291" t="s">
        <v>203</v>
      </c>
      <c r="D90" s="292"/>
      <c r="E90" s="292"/>
      <c r="F90" s="292"/>
      <c r="G90" s="292"/>
      <c r="H90" s="293"/>
      <c r="I90" s="58">
        <v>2103</v>
      </c>
      <c r="J90" s="60">
        <f>DPA_2205+DPA_2210</f>
        <v>0</v>
      </c>
      <c r="K90" s="58">
        <v>2106</v>
      </c>
      <c r="L90" s="5"/>
      <c r="M90" s="41">
        <v>2109</v>
      </c>
      <c r="N90" s="77">
        <f>DPA_2103+DPA_2106</f>
        <v>0</v>
      </c>
    </row>
    <row r="91" spans="1:16" ht="30" customHeight="1" x14ac:dyDescent="0.2">
      <c r="A91" s="15"/>
      <c r="B91" s="51"/>
      <c r="C91" s="291" t="s">
        <v>204</v>
      </c>
      <c r="D91" s="292"/>
      <c r="E91" s="292"/>
      <c r="F91" s="292"/>
      <c r="G91" s="292"/>
      <c r="H91" s="293"/>
      <c r="I91" s="261" t="s">
        <v>205</v>
      </c>
      <c r="J91" s="262"/>
      <c r="K91" s="262"/>
      <c r="L91" s="263"/>
      <c r="M91" s="41">
        <v>2110</v>
      </c>
      <c r="N91" s="77">
        <f>(DPA_2107+DPA_2109)*1.4</f>
        <v>0</v>
      </c>
    </row>
    <row r="92" spans="1:16" ht="26.25" customHeight="1" x14ac:dyDescent="0.2">
      <c r="A92" s="15"/>
      <c r="B92" s="286" t="s">
        <v>206</v>
      </c>
      <c r="C92" s="287"/>
      <c r="D92" s="287"/>
      <c r="E92" s="287"/>
      <c r="F92" s="287"/>
      <c r="G92" s="287"/>
      <c r="H92" s="287"/>
      <c r="I92" s="279" t="s">
        <v>198</v>
      </c>
      <c r="J92" s="280"/>
      <c r="K92" s="279" t="s">
        <v>199</v>
      </c>
      <c r="L92" s="280"/>
      <c r="M92" s="279" t="s">
        <v>200</v>
      </c>
      <c r="N92" s="280"/>
    </row>
    <row r="93" spans="1:16" s="19" customFormat="1" ht="15" x14ac:dyDescent="0.2">
      <c r="A93" s="15"/>
      <c r="B93" s="50"/>
      <c r="C93" s="229"/>
      <c r="D93" s="230"/>
      <c r="E93" s="230"/>
      <c r="F93" s="230"/>
      <c r="G93" s="230"/>
      <c r="H93" s="231"/>
      <c r="I93" s="281"/>
      <c r="J93" s="282"/>
      <c r="K93" s="281"/>
      <c r="L93" s="282"/>
      <c r="M93" s="281"/>
      <c r="N93" s="282"/>
      <c r="O93" s="7"/>
      <c r="P93" s="7"/>
    </row>
    <row r="94" spans="1:16" ht="15" x14ac:dyDescent="0.2">
      <c r="A94" s="15"/>
      <c r="B94" s="49"/>
      <c r="C94" s="232" t="s">
        <v>201</v>
      </c>
      <c r="D94" s="233"/>
      <c r="E94" s="233"/>
      <c r="F94" s="233"/>
      <c r="G94" s="233"/>
      <c r="H94" s="234"/>
      <c r="I94" s="42">
        <v>2113</v>
      </c>
      <c r="J94" s="5"/>
      <c r="K94" s="42">
        <v>2118</v>
      </c>
      <c r="L94" s="5"/>
      <c r="M94" s="42">
        <v>2123</v>
      </c>
      <c r="N94" s="78">
        <f>DPA_2113+DPA_2118</f>
        <v>0</v>
      </c>
    </row>
    <row r="95" spans="1:16" ht="15" x14ac:dyDescent="0.2">
      <c r="B95" s="52"/>
      <c r="C95" s="291" t="s">
        <v>202</v>
      </c>
      <c r="D95" s="292"/>
      <c r="E95" s="292"/>
      <c r="F95" s="292"/>
      <c r="G95" s="292"/>
      <c r="H95" s="293"/>
      <c r="I95" s="42">
        <v>2114</v>
      </c>
      <c r="J95" s="5"/>
      <c r="K95" s="42">
        <v>2119</v>
      </c>
      <c r="L95" s="5"/>
      <c r="M95" s="42">
        <v>2126</v>
      </c>
      <c r="N95" s="79">
        <f>DPA_2114+DPA_2119</f>
        <v>0</v>
      </c>
    </row>
    <row r="96" spans="1:16" s="20" customFormat="1" ht="18.95" customHeight="1" x14ac:dyDescent="0.2">
      <c r="A96" s="21"/>
      <c r="B96" s="53"/>
      <c r="C96" s="317" t="s">
        <v>207</v>
      </c>
      <c r="D96" s="318"/>
      <c r="E96" s="318"/>
      <c r="F96" s="318"/>
      <c r="G96" s="318"/>
      <c r="H96" s="319"/>
      <c r="I96" s="58">
        <v>2115</v>
      </c>
      <c r="J96" s="79">
        <f>DPA_2215+DPA_2220</f>
        <v>0</v>
      </c>
      <c r="K96" s="59">
        <v>2120</v>
      </c>
      <c r="L96" s="5"/>
      <c r="M96" s="42">
        <v>2127</v>
      </c>
      <c r="N96" s="79">
        <f>DPA_2115+DPA_2120</f>
        <v>0</v>
      </c>
      <c r="O96" s="7"/>
      <c r="P96" s="7"/>
    </row>
    <row r="97" spans="1:16" ht="30" customHeight="1" x14ac:dyDescent="0.2">
      <c r="A97" s="15"/>
      <c r="B97" s="50"/>
      <c r="C97" s="54" t="s">
        <v>208</v>
      </c>
      <c r="D97" s="55"/>
      <c r="E97" s="56"/>
      <c r="F97" s="55"/>
      <c r="G97" s="55"/>
      <c r="H97" s="57"/>
      <c r="I97" s="261" t="s">
        <v>209</v>
      </c>
      <c r="J97" s="262"/>
      <c r="K97" s="262"/>
      <c r="L97" s="263"/>
      <c r="M97" s="42">
        <v>2129</v>
      </c>
      <c r="N97" s="79">
        <f>(DPA_2123+DPA_2127)*1.4</f>
        <v>0</v>
      </c>
      <c r="O97" s="9"/>
      <c r="P97" s="9"/>
    </row>
    <row r="98" spans="1:16" ht="18" customHeight="1" x14ac:dyDescent="0.2">
      <c r="A98" s="288"/>
      <c r="B98" s="289"/>
      <c r="C98" s="289"/>
      <c r="D98" s="289"/>
      <c r="E98" s="289"/>
      <c r="F98" s="289"/>
      <c r="G98" s="289"/>
      <c r="H98" s="289"/>
      <c r="I98" s="289"/>
      <c r="J98" s="289"/>
      <c r="K98" s="289"/>
      <c r="L98" s="289"/>
      <c r="M98" s="289"/>
      <c r="N98" s="290"/>
      <c r="O98" s="9"/>
      <c r="P98" s="9"/>
    </row>
    <row r="99" spans="1:16" ht="24" customHeight="1" x14ac:dyDescent="0.2">
      <c r="A99" s="15"/>
      <c r="B99" s="238" t="s">
        <v>210</v>
      </c>
      <c r="C99" s="239"/>
      <c r="D99" s="239"/>
      <c r="E99" s="239"/>
      <c r="F99" s="239"/>
      <c r="G99" s="239"/>
      <c r="H99" s="239"/>
      <c r="I99" s="239"/>
      <c r="J99" s="239"/>
      <c r="K99" s="239"/>
      <c r="L99" s="239"/>
      <c r="M99" s="239"/>
      <c r="N99" s="240"/>
      <c r="O99" s="9"/>
      <c r="P99" s="9"/>
    </row>
    <row r="100" spans="1:16" ht="15" customHeight="1" x14ac:dyDescent="0.2">
      <c r="A100" s="15"/>
      <c r="B100" s="294" t="s">
        <v>211</v>
      </c>
      <c r="C100" s="300"/>
      <c r="D100" s="300"/>
      <c r="E100" s="300"/>
      <c r="F100" s="301"/>
      <c r="G100" s="305" t="s">
        <v>212</v>
      </c>
      <c r="H100" s="306"/>
      <c r="I100" s="306"/>
      <c r="J100" s="307"/>
      <c r="K100" s="308" t="s">
        <v>213</v>
      </c>
      <c r="L100" s="309"/>
      <c r="M100" s="309"/>
      <c r="N100" s="310"/>
      <c r="O100" s="10"/>
      <c r="P100" s="10"/>
    </row>
    <row r="101" spans="1:16" ht="15" customHeight="1" x14ac:dyDescent="0.2">
      <c r="A101" s="15"/>
      <c r="B101" s="302"/>
      <c r="C101" s="303"/>
      <c r="D101" s="303"/>
      <c r="E101" s="303"/>
      <c r="F101" s="304"/>
      <c r="G101" s="311" t="s">
        <v>214</v>
      </c>
      <c r="H101" s="311"/>
      <c r="I101" s="313" t="s">
        <v>215</v>
      </c>
      <c r="J101" s="314"/>
      <c r="K101" s="313" t="s">
        <v>214</v>
      </c>
      <c r="L101" s="314"/>
      <c r="M101" s="311" t="s">
        <v>215</v>
      </c>
      <c r="N101" s="311"/>
      <c r="O101" s="10"/>
      <c r="P101" s="10"/>
    </row>
    <row r="102" spans="1:16" s="19" customFormat="1" ht="15" customHeight="1" x14ac:dyDescent="0.2">
      <c r="A102" s="15"/>
      <c r="B102" s="61"/>
      <c r="C102" s="229"/>
      <c r="D102" s="230"/>
      <c r="E102" s="230"/>
      <c r="F102" s="231"/>
      <c r="G102" s="312"/>
      <c r="H102" s="312"/>
      <c r="I102" s="315"/>
      <c r="J102" s="316"/>
      <c r="K102" s="315"/>
      <c r="L102" s="316"/>
      <c r="M102" s="312"/>
      <c r="N102" s="312"/>
      <c r="O102" s="10"/>
      <c r="P102" s="10"/>
    </row>
    <row r="103" spans="1:16" s="18" customFormat="1" ht="15" customHeight="1" x14ac:dyDescent="0.2">
      <c r="A103" s="15"/>
      <c r="B103" s="17"/>
      <c r="C103" s="232" t="s">
        <v>216</v>
      </c>
      <c r="D103" s="233"/>
      <c r="E103" s="233"/>
      <c r="F103" s="233"/>
      <c r="G103" s="41">
        <v>2201</v>
      </c>
      <c r="H103" s="5"/>
      <c r="I103" s="41">
        <v>2206</v>
      </c>
      <c r="J103" s="5"/>
      <c r="K103" s="41">
        <v>2211</v>
      </c>
      <c r="L103" s="5"/>
      <c r="M103" s="41">
        <v>2216</v>
      </c>
      <c r="N103" s="5"/>
      <c r="O103" s="10"/>
      <c r="P103" s="10"/>
    </row>
    <row r="104" spans="1:16" ht="15" customHeight="1" x14ac:dyDescent="0.2">
      <c r="A104" s="15"/>
      <c r="B104" s="17"/>
      <c r="C104" s="54" t="s">
        <v>217</v>
      </c>
      <c r="D104" s="62"/>
      <c r="E104" s="62"/>
      <c r="F104" s="62"/>
      <c r="G104" s="41">
        <v>2225</v>
      </c>
      <c r="H104" s="5"/>
      <c r="I104" s="41">
        <v>2226</v>
      </c>
      <c r="J104" s="5"/>
      <c r="K104" s="41">
        <v>2227</v>
      </c>
      <c r="L104" s="5"/>
      <c r="M104" s="41">
        <v>2228</v>
      </c>
      <c r="N104" s="5"/>
      <c r="O104" s="10"/>
      <c r="P104" s="10"/>
    </row>
    <row r="105" spans="1:16" ht="15" customHeight="1" x14ac:dyDescent="0.2">
      <c r="A105" s="15"/>
      <c r="B105" s="12"/>
      <c r="C105" s="291" t="s">
        <v>218</v>
      </c>
      <c r="D105" s="292"/>
      <c r="E105" s="292"/>
      <c r="F105" s="293"/>
      <c r="G105" s="41">
        <v>2205</v>
      </c>
      <c r="H105" s="79">
        <f>DPA_2201+DPA_2225</f>
        <v>0</v>
      </c>
      <c r="I105" s="41">
        <v>2210</v>
      </c>
      <c r="J105" s="79">
        <f>DPA_2206+DPA_2226</f>
        <v>0</v>
      </c>
      <c r="K105" s="41">
        <v>2215</v>
      </c>
      <c r="L105" s="79">
        <f>DPA_2211+DPA_2227</f>
        <v>0</v>
      </c>
      <c r="M105" s="41">
        <v>2220</v>
      </c>
      <c r="N105" s="77">
        <f>DPA_2216+DPA_2228</f>
        <v>0</v>
      </c>
      <c r="O105" s="9"/>
      <c r="P105" s="9"/>
    </row>
    <row r="106" spans="1:16" ht="15" customHeight="1" x14ac:dyDescent="0.2">
      <c r="A106" s="15"/>
      <c r="B106" s="294" t="s">
        <v>219</v>
      </c>
      <c r="C106" s="295"/>
      <c r="D106" s="295"/>
      <c r="E106" s="295"/>
      <c r="F106" s="295"/>
      <c r="G106" s="295"/>
      <c r="H106" s="295"/>
      <c r="I106" s="295"/>
      <c r="J106" s="295"/>
      <c r="K106" s="295"/>
      <c r="L106" s="295"/>
      <c r="M106" s="295"/>
      <c r="N106" s="296"/>
      <c r="O106" s="9"/>
      <c r="P106" s="9"/>
    </row>
    <row r="107" spans="1:16" ht="15" customHeight="1" x14ac:dyDescent="0.2">
      <c r="A107" s="15"/>
      <c r="B107" s="297"/>
      <c r="C107" s="298"/>
      <c r="D107" s="298"/>
      <c r="E107" s="298"/>
      <c r="F107" s="298"/>
      <c r="G107" s="298"/>
      <c r="H107" s="298"/>
      <c r="I107" s="298"/>
      <c r="J107" s="298"/>
      <c r="K107" s="298"/>
      <c r="L107" s="298"/>
      <c r="M107" s="298"/>
      <c r="N107" s="299"/>
      <c r="O107" s="9"/>
      <c r="P107" s="9"/>
    </row>
    <row r="108" spans="1:16" ht="15" customHeight="1" x14ac:dyDescent="0.2">
      <c r="A108" s="15"/>
      <c r="B108" s="16"/>
      <c r="C108" s="291" t="s">
        <v>220</v>
      </c>
      <c r="D108" s="292"/>
      <c r="E108" s="292"/>
      <c r="F108" s="292"/>
      <c r="G108" s="292"/>
      <c r="H108" s="292"/>
      <c r="I108" s="292"/>
      <c r="J108" s="292"/>
      <c r="K108" s="292"/>
      <c r="L108" s="293"/>
      <c r="M108" s="42">
        <v>2221</v>
      </c>
      <c r="N108" s="5"/>
      <c r="O108" s="9"/>
      <c r="P108" s="9"/>
    </row>
    <row r="109" spans="1:16" ht="15" customHeight="1" x14ac:dyDescent="0.2">
      <c r="A109" s="15"/>
      <c r="B109" s="14"/>
      <c r="C109" s="291" t="s">
        <v>221</v>
      </c>
      <c r="D109" s="292"/>
      <c r="E109" s="292"/>
      <c r="F109" s="292"/>
      <c r="G109" s="292"/>
      <c r="H109" s="292"/>
      <c r="I109" s="292"/>
      <c r="J109" s="292"/>
      <c r="K109" s="292"/>
      <c r="L109" s="292"/>
      <c r="M109" s="292"/>
      <c r="N109" s="293"/>
      <c r="O109" s="9"/>
      <c r="P109" s="9"/>
    </row>
    <row r="110" spans="1:16" ht="15" customHeight="1" x14ac:dyDescent="0.2">
      <c r="A110" s="15"/>
      <c r="B110" s="14"/>
      <c r="C110" s="283" t="s">
        <v>222</v>
      </c>
      <c r="D110" s="284"/>
      <c r="E110" s="284"/>
      <c r="F110" s="284"/>
      <c r="G110" s="284"/>
      <c r="H110" s="284"/>
      <c r="I110" s="284"/>
      <c r="J110" s="284"/>
      <c r="K110" s="284"/>
      <c r="L110" s="285"/>
      <c r="M110" s="42">
        <v>2222</v>
      </c>
      <c r="N110" s="5"/>
    </row>
    <row r="111" spans="1:16" ht="15" customHeight="1" x14ac:dyDescent="0.2">
      <c r="A111" s="15"/>
      <c r="B111" s="14"/>
      <c r="C111" s="283" t="s">
        <v>223</v>
      </c>
      <c r="D111" s="284"/>
      <c r="E111" s="284"/>
      <c r="F111" s="284"/>
      <c r="G111" s="284"/>
      <c r="H111" s="284"/>
      <c r="I111" s="284"/>
      <c r="J111" s="284"/>
      <c r="K111" s="284"/>
      <c r="L111" s="285"/>
      <c r="M111" s="42">
        <v>2223</v>
      </c>
      <c r="N111" s="5"/>
    </row>
    <row r="112" spans="1:16" ht="30" customHeight="1" x14ac:dyDescent="0.2">
      <c r="A112" s="13"/>
      <c r="B112" s="12"/>
      <c r="C112" s="291" t="s">
        <v>224</v>
      </c>
      <c r="D112" s="292"/>
      <c r="E112" s="292"/>
      <c r="F112" s="292"/>
      <c r="G112" s="292"/>
      <c r="H112" s="292"/>
      <c r="I112" s="261" t="s">
        <v>225</v>
      </c>
      <c r="J112" s="262"/>
      <c r="K112" s="262"/>
      <c r="L112" s="263"/>
      <c r="M112" s="42">
        <v>2224</v>
      </c>
      <c r="N112" s="77">
        <f>DPA_2221-DPA_2222-DPA_2223</f>
        <v>0</v>
      </c>
    </row>
    <row r="114" spans="1:14" x14ac:dyDescent="0.2">
      <c r="A114" s="9"/>
      <c r="B114" s="9"/>
      <c r="C114" s="9"/>
      <c r="D114" s="9"/>
      <c r="E114" s="9"/>
      <c r="F114" s="11" t="s">
        <v>193</v>
      </c>
      <c r="G114" s="9"/>
      <c r="H114" s="9"/>
      <c r="I114" s="9"/>
      <c r="J114" s="9"/>
      <c r="K114" s="9"/>
      <c r="L114" s="9"/>
      <c r="M114" s="9"/>
      <c r="N114" s="9"/>
    </row>
    <row r="118" spans="1:14" x14ac:dyDescent="0.2">
      <c r="A118" s="9"/>
      <c r="B118" s="9"/>
      <c r="C118" s="9"/>
      <c r="D118" s="9"/>
      <c r="E118" s="9"/>
      <c r="F118" s="9"/>
      <c r="G118" s="11" t="s">
        <v>193</v>
      </c>
      <c r="H118" s="9"/>
      <c r="I118" s="9"/>
      <c r="J118" s="9"/>
      <c r="K118" s="9"/>
      <c r="L118" s="9"/>
      <c r="M118" s="9"/>
      <c r="N118" s="9"/>
    </row>
    <row r="123" spans="1:14" x14ac:dyDescent="0.2">
      <c r="A123" s="9"/>
      <c r="B123" s="9"/>
      <c r="C123" s="9"/>
      <c r="D123" s="9"/>
      <c r="E123" s="9"/>
      <c r="F123" s="10" t="s">
        <v>226</v>
      </c>
      <c r="G123" s="9"/>
      <c r="H123" s="9"/>
      <c r="I123" s="9"/>
      <c r="J123" s="9"/>
      <c r="K123" s="9"/>
      <c r="L123" s="9"/>
      <c r="M123" s="9"/>
      <c r="N123" s="9"/>
    </row>
    <row r="124" spans="1:14" x14ac:dyDescent="0.2">
      <c r="A124" s="9"/>
      <c r="B124" s="9"/>
      <c r="C124" s="9"/>
      <c r="D124" s="9"/>
      <c r="E124" s="9"/>
      <c r="F124" s="10"/>
      <c r="G124" s="9"/>
      <c r="H124" s="9"/>
      <c r="I124" s="9"/>
      <c r="J124" s="9"/>
      <c r="K124" s="9"/>
      <c r="L124" s="9"/>
      <c r="M124" s="9"/>
      <c r="N124" s="9"/>
    </row>
    <row r="125" spans="1:14" x14ac:dyDescent="0.2">
      <c r="A125" s="9"/>
      <c r="B125" s="9"/>
      <c r="C125" s="9"/>
      <c r="D125" s="9"/>
      <c r="E125" s="9"/>
      <c r="F125" s="10"/>
      <c r="G125" s="9"/>
      <c r="H125" s="9"/>
      <c r="I125" s="9"/>
      <c r="J125" s="9"/>
      <c r="K125" s="9"/>
      <c r="L125" s="9"/>
      <c r="M125" s="9"/>
      <c r="N125" s="9"/>
    </row>
    <row r="126" spans="1:14" x14ac:dyDescent="0.2">
      <c r="D126" s="9"/>
      <c r="E126" s="9"/>
      <c r="F126" s="10" t="s">
        <v>193</v>
      </c>
      <c r="G126" s="9"/>
      <c r="H126" s="9"/>
      <c r="I126" s="9"/>
      <c r="J126" s="9"/>
    </row>
    <row r="127" spans="1:14" x14ac:dyDescent="0.2">
      <c r="D127" s="11" t="s">
        <v>193</v>
      </c>
      <c r="E127" s="11" t="s">
        <v>193</v>
      </c>
      <c r="F127" s="10"/>
      <c r="G127" s="9"/>
      <c r="H127" s="9"/>
      <c r="I127" s="9"/>
      <c r="J127" s="10" t="s">
        <v>193</v>
      </c>
    </row>
    <row r="128" spans="1:14" x14ac:dyDescent="0.2">
      <c r="D128" s="9"/>
      <c r="E128" s="9"/>
      <c r="F128" s="10"/>
      <c r="G128" s="11" t="s">
        <v>193</v>
      </c>
      <c r="H128" s="9"/>
      <c r="I128" s="9"/>
      <c r="J128" s="9"/>
    </row>
    <row r="129" spans="4:10" x14ac:dyDescent="0.2">
      <c r="D129" s="9"/>
      <c r="E129" s="9"/>
      <c r="F129" s="10"/>
      <c r="G129" s="9"/>
      <c r="H129" s="9"/>
      <c r="I129" s="11" t="s">
        <v>193</v>
      </c>
      <c r="J129" s="9"/>
    </row>
    <row r="130" spans="4:10" x14ac:dyDescent="0.2">
      <c r="D130" s="9"/>
      <c r="E130" s="9"/>
      <c r="F130" s="10"/>
      <c r="G130" s="9"/>
      <c r="H130" s="9"/>
      <c r="I130" s="9"/>
      <c r="J130" s="9"/>
    </row>
    <row r="131" spans="4:10" x14ac:dyDescent="0.2">
      <c r="D131" s="9"/>
      <c r="E131" s="9"/>
      <c r="F131" s="10"/>
      <c r="G131" s="9"/>
      <c r="H131" s="9"/>
      <c r="I131" s="9"/>
      <c r="J131" s="9"/>
    </row>
    <row r="132" spans="4:10" x14ac:dyDescent="0.2">
      <c r="D132" s="9"/>
      <c r="E132" s="9"/>
      <c r="F132" s="10"/>
      <c r="G132" s="9"/>
      <c r="H132" s="9"/>
      <c r="I132" s="9"/>
      <c r="J132" s="9"/>
    </row>
    <row r="133" spans="4:10" x14ac:dyDescent="0.2">
      <c r="D133" s="9"/>
      <c r="E133" s="9"/>
      <c r="F133" s="10"/>
      <c r="G133" s="9"/>
      <c r="H133" s="9"/>
      <c r="I133" s="9"/>
      <c r="J133" s="9"/>
    </row>
  </sheetData>
  <sheetProtection algorithmName="SHA-512" hashValue="svINgpugl2HlECdwARtzIqdFlX5fX6aDahPrsf+u70bMTh3Z3dKxovoQlpg8Zwo8O0/sU5hSuLlbfidEZ94JEQ==" saltValue="S3YLEv+F2oCkwKsg4iAdRQ==" spinCount="100000" sheet="1" objects="1" scenarios="1"/>
  <mergeCells count="157">
    <mergeCell ref="K50:L50"/>
    <mergeCell ref="K51:L51"/>
    <mergeCell ref="B79:H79"/>
    <mergeCell ref="K47:L47"/>
    <mergeCell ref="K46:L46"/>
    <mergeCell ref="M44:N45"/>
    <mergeCell ref="B35:D35"/>
    <mergeCell ref="E35:F35"/>
    <mergeCell ref="K44:L45"/>
    <mergeCell ref="K56:L56"/>
    <mergeCell ref="K55:L55"/>
    <mergeCell ref="K54:L54"/>
    <mergeCell ref="K53:L53"/>
    <mergeCell ref="K52:L52"/>
    <mergeCell ref="K49:L49"/>
    <mergeCell ref="B36:D36"/>
    <mergeCell ref="B37:D37"/>
    <mergeCell ref="E37:J38"/>
    <mergeCell ref="B38:D38"/>
    <mergeCell ref="A43:N43"/>
    <mergeCell ref="B52:H52"/>
    <mergeCell ref="B53:H53"/>
    <mergeCell ref="B54:H54"/>
    <mergeCell ref="B55:H55"/>
    <mergeCell ref="B31:N31"/>
    <mergeCell ref="A32:D33"/>
    <mergeCell ref="E32:F33"/>
    <mergeCell ref="G32:H33"/>
    <mergeCell ref="I32:J33"/>
    <mergeCell ref="K32:L33"/>
    <mergeCell ref="M32:N33"/>
    <mergeCell ref="B34:D34"/>
    <mergeCell ref="G34:L34"/>
    <mergeCell ref="B13:I13"/>
    <mergeCell ref="B14:I14"/>
    <mergeCell ref="B15:I15"/>
    <mergeCell ref="B16:I16"/>
    <mergeCell ref="B17:I17"/>
    <mergeCell ref="A5:N5"/>
    <mergeCell ref="A6:N6"/>
    <mergeCell ref="K7:N7"/>
    <mergeCell ref="A9:N9"/>
    <mergeCell ref="A10:I11"/>
    <mergeCell ref="J10:K11"/>
    <mergeCell ref="L10:L21"/>
    <mergeCell ref="M10:N11"/>
    <mergeCell ref="B12:I12"/>
    <mergeCell ref="B19:I19"/>
    <mergeCell ref="B20:I20"/>
    <mergeCell ref="B21:I21"/>
    <mergeCell ref="J21:K21"/>
    <mergeCell ref="J15:K17"/>
    <mergeCell ref="B18:I18"/>
    <mergeCell ref="A22:N22"/>
    <mergeCell ref="A23:N23"/>
    <mergeCell ref="B24:F24"/>
    <mergeCell ref="G24:I24"/>
    <mergeCell ref="L24:N30"/>
    <mergeCell ref="B25:F25"/>
    <mergeCell ref="G25:I25"/>
    <mergeCell ref="B26:I26"/>
    <mergeCell ref="B27:I27"/>
    <mergeCell ref="B28:I28"/>
    <mergeCell ref="B29:F29"/>
    <mergeCell ref="G29:I29"/>
    <mergeCell ref="B30:I30"/>
    <mergeCell ref="B56:H56"/>
    <mergeCell ref="B46:H46"/>
    <mergeCell ref="B47:H47"/>
    <mergeCell ref="B48:H48"/>
    <mergeCell ref="B49:H49"/>
    <mergeCell ref="A44:H45"/>
    <mergeCell ref="I44:J45"/>
    <mergeCell ref="B50:H50"/>
    <mergeCell ref="B51:H51"/>
    <mergeCell ref="K48:L48"/>
    <mergeCell ref="C111:L111"/>
    <mergeCell ref="C112:H112"/>
    <mergeCell ref="I112:L112"/>
    <mergeCell ref="C103:F103"/>
    <mergeCell ref="C105:F105"/>
    <mergeCell ref="B106:N107"/>
    <mergeCell ref="C108:L108"/>
    <mergeCell ref="C109:N109"/>
    <mergeCell ref="C88:H88"/>
    <mergeCell ref="B99:N99"/>
    <mergeCell ref="B100:F101"/>
    <mergeCell ref="G100:J100"/>
    <mergeCell ref="K100:N100"/>
    <mergeCell ref="G101:H102"/>
    <mergeCell ref="I101:J102"/>
    <mergeCell ref="K101:L102"/>
    <mergeCell ref="M101:N102"/>
    <mergeCell ref="C96:H96"/>
    <mergeCell ref="M92:N93"/>
    <mergeCell ref="C93:H93"/>
    <mergeCell ref="C94:H94"/>
    <mergeCell ref="C95:H95"/>
    <mergeCell ref="B92:H92"/>
    <mergeCell ref="I92:J93"/>
    <mergeCell ref="B57:H57"/>
    <mergeCell ref="K57:L57"/>
    <mergeCell ref="C110:L110"/>
    <mergeCell ref="K92:L93"/>
    <mergeCell ref="A73:N73"/>
    <mergeCell ref="A74:N74"/>
    <mergeCell ref="B75:H75"/>
    <mergeCell ref="K75:N81"/>
    <mergeCell ref="B76:H76"/>
    <mergeCell ref="B77:H77"/>
    <mergeCell ref="B80:H80"/>
    <mergeCell ref="B85:N85"/>
    <mergeCell ref="B86:H86"/>
    <mergeCell ref="I86:J87"/>
    <mergeCell ref="K86:L87"/>
    <mergeCell ref="M86:N87"/>
    <mergeCell ref="C87:H87"/>
    <mergeCell ref="J68:K68"/>
    <mergeCell ref="A98:N98"/>
    <mergeCell ref="C89:H89"/>
    <mergeCell ref="C90:H90"/>
    <mergeCell ref="C91:H91"/>
    <mergeCell ref="I91:L91"/>
    <mergeCell ref="J67:K67"/>
    <mergeCell ref="B78:H78"/>
    <mergeCell ref="K61:L61"/>
    <mergeCell ref="K60:L60"/>
    <mergeCell ref="B58:H58"/>
    <mergeCell ref="B59:H59"/>
    <mergeCell ref="B60:H60"/>
    <mergeCell ref="B61:H61"/>
    <mergeCell ref="K59:L59"/>
    <mergeCell ref="K58:L58"/>
    <mergeCell ref="C102:F102"/>
    <mergeCell ref="B81:H81"/>
    <mergeCell ref="A83:N83"/>
    <mergeCell ref="A84:N84"/>
    <mergeCell ref="J69:K69"/>
    <mergeCell ref="J70:K70"/>
    <mergeCell ref="J71:K71"/>
    <mergeCell ref="A62:N62"/>
    <mergeCell ref="A63:N63"/>
    <mergeCell ref="B64:H64"/>
    <mergeCell ref="J64:K64"/>
    <mergeCell ref="L64:N72"/>
    <mergeCell ref="B65:H65"/>
    <mergeCell ref="J65:K65"/>
    <mergeCell ref="B66:H66"/>
    <mergeCell ref="J66:K66"/>
    <mergeCell ref="B68:H68"/>
    <mergeCell ref="I97:L97"/>
    <mergeCell ref="B67:H67"/>
    <mergeCell ref="B72:H72"/>
    <mergeCell ref="B69:H69"/>
    <mergeCell ref="B71:H71"/>
    <mergeCell ref="J72:K72"/>
    <mergeCell ref="B70:H70"/>
  </mergeCells>
  <conditionalFormatting sqref="J72:K72 J69:J70 J67:K68">
    <cfRule type="expression" dxfId="23" priority="1">
      <formula>$J$64=0</formula>
    </cfRule>
  </conditionalFormatting>
  <hyperlinks>
    <hyperlink ref="G24:I24" location="DPA_2110" tooltip="(iv) Exposition sur un dérivé unique 2110" display="AA de la section 2" xr:uid="{00000000-0004-0000-0300-000000000000}"/>
    <hyperlink ref="G25:I25" location="DPA_2129" tooltip="(v) Exposition pour les dérivés compensés 2129" display="BB de la section 2" xr:uid="{00000000-0004-0000-0300-000001000000}"/>
    <hyperlink ref="G29:I29" location="DPA_2224" tooltip="(iii) Exposition notionnelle nette pour les dérivés de crédit souscrits 2224" display="CC de la section 2" xr:uid="{00000000-0004-0000-0300-000002000000}"/>
    <hyperlink ref="I91:L91" location="DPA_1201" tooltip="Voir report section 1 - 1201" display="AA - Reporter à la section 1" xr:uid="{00000000-0004-0000-0300-000003000000}"/>
    <hyperlink ref="I97:L97" location="DPA_1202" tooltip="Voir report section 1 - 1202" display="BB - Reporter à la section 1" xr:uid="{00000000-0004-0000-0300-000004000000}"/>
    <hyperlink ref="I112:L112" location="DPA_1206" tooltip="Voir report section 1 - 1206" display="CC - Reporter à la section 1" xr:uid="{00000000-0004-0000-0300-000005000000}"/>
  </hyperlinks>
  <pageMargins left="0.23622047244094499" right="0" top="0.59055118110236204" bottom="0.74803149606299202" header="0" footer="0.31496062992126"/>
  <pageSetup paperSize="5" scale="64" orientation="portrait" r:id="rId1"/>
  <headerFooter>
    <oddFooter>&amp;LExigences de divulgation du ratio de levier
Autorité des marchés financiers&amp;C
&amp;RPage &amp;P de &amp;N</oddFooter>
  </headerFooter>
  <rowBreaks count="2" manualBreakCount="2">
    <brk id="42" max="16383" man="1"/>
    <brk id="8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BE89-819D-41B7-B916-E284E5D816FC}">
  <sheetPr codeName="Validation"/>
  <dimension ref="A1:I170"/>
  <sheetViews>
    <sheetView showGridLines="0" zoomScale="115" zoomScaleNormal="115" workbookViewId="0">
      <selection activeCell="L19" sqref="L19"/>
    </sheetView>
  </sheetViews>
  <sheetFormatPr baseColWidth="10" defaultColWidth="11.6640625" defaultRowHeight="11.25" x14ac:dyDescent="0.2"/>
  <cols>
    <col min="1" max="1" width="11.5" style="122"/>
    <col min="2" max="2" width="34.6640625" style="122" customWidth="1"/>
    <col min="3" max="3" width="25.83203125" style="122" customWidth="1"/>
    <col min="4" max="6" width="11.5" style="32"/>
    <col min="7" max="7" width="11.5" style="131"/>
    <col min="8" max="8" width="35.6640625" style="132" customWidth="1"/>
    <col min="9" max="9" width="31.1640625" style="132" customWidth="1"/>
    <col min="10" max="16384" width="11.6640625" style="39"/>
  </cols>
  <sheetData>
    <row r="1" spans="1:9" ht="33.75" x14ac:dyDescent="0.2">
      <c r="A1" s="114" t="s">
        <v>227</v>
      </c>
      <c r="B1" s="114" t="s">
        <v>228</v>
      </c>
      <c r="C1" s="114" t="s">
        <v>6</v>
      </c>
      <c r="D1" s="31" t="s">
        <v>229</v>
      </c>
      <c r="E1" s="34" t="s">
        <v>230</v>
      </c>
      <c r="F1" s="33" t="s">
        <v>231</v>
      </c>
      <c r="G1" s="123" t="s">
        <v>232</v>
      </c>
      <c r="H1" s="114" t="s">
        <v>233</v>
      </c>
      <c r="I1" s="114" t="s">
        <v>234</v>
      </c>
    </row>
    <row r="2" spans="1:9" x14ac:dyDescent="0.2">
      <c r="A2" s="115">
        <v>1</v>
      </c>
      <c r="B2" s="115" t="s">
        <v>257</v>
      </c>
      <c r="C2" s="116" t="s">
        <v>402</v>
      </c>
      <c r="D2" s="64">
        <f>DPA_1101</f>
        <v>0</v>
      </c>
      <c r="E2" s="63">
        <v>0</v>
      </c>
      <c r="F2" s="65">
        <f>IF(D2&gt;E2,0,1)</f>
        <v>1</v>
      </c>
      <c r="G2" s="120" t="s">
        <v>235</v>
      </c>
      <c r="H2" s="124" t="s">
        <v>257</v>
      </c>
      <c r="I2" s="124" t="s">
        <v>257</v>
      </c>
    </row>
    <row r="3" spans="1:9" x14ac:dyDescent="0.2">
      <c r="A3" s="115">
        <v>2</v>
      </c>
      <c r="B3" s="115" t="s">
        <v>258</v>
      </c>
      <c r="C3" s="116" t="s">
        <v>403</v>
      </c>
      <c r="D3" s="64">
        <f>DPA_1102</f>
        <v>0</v>
      </c>
      <c r="E3" s="63">
        <v>0</v>
      </c>
      <c r="F3" s="65">
        <f>IF(D3&gt;=E3,0,1)</f>
        <v>0</v>
      </c>
      <c r="G3" s="120" t="s">
        <v>235</v>
      </c>
      <c r="H3" s="124" t="s">
        <v>258</v>
      </c>
      <c r="I3" s="124" t="s">
        <v>258</v>
      </c>
    </row>
    <row r="4" spans="1:9" x14ac:dyDescent="0.2">
      <c r="A4" s="115">
        <v>3</v>
      </c>
      <c r="B4" s="115" t="s">
        <v>259</v>
      </c>
      <c r="C4" s="116" t="s">
        <v>404</v>
      </c>
      <c r="D4" s="64">
        <f>DPA_1103</f>
        <v>0</v>
      </c>
      <c r="E4" s="63">
        <v>0</v>
      </c>
      <c r="F4" s="65">
        <f t="shared" ref="F4:F67" si="0">IF(D4&gt;=E4,0,1)</f>
        <v>0</v>
      </c>
      <c r="G4" s="120" t="s">
        <v>235</v>
      </c>
      <c r="H4" s="124" t="s">
        <v>259</v>
      </c>
      <c r="I4" s="124" t="s">
        <v>259</v>
      </c>
    </row>
    <row r="5" spans="1:9" x14ac:dyDescent="0.2">
      <c r="A5" s="115">
        <v>4</v>
      </c>
      <c r="B5" s="115" t="s">
        <v>260</v>
      </c>
      <c r="C5" s="116" t="s">
        <v>405</v>
      </c>
      <c r="D5" s="64">
        <f>DPA_1104</f>
        <v>0</v>
      </c>
      <c r="E5" s="63">
        <v>0</v>
      </c>
      <c r="F5" s="65">
        <f t="shared" si="0"/>
        <v>0</v>
      </c>
      <c r="G5" s="120" t="s">
        <v>235</v>
      </c>
      <c r="H5" s="124" t="s">
        <v>260</v>
      </c>
      <c r="I5" s="124" t="s">
        <v>260</v>
      </c>
    </row>
    <row r="6" spans="1:9" x14ac:dyDescent="0.2">
      <c r="A6" s="115">
        <v>5</v>
      </c>
      <c r="B6" s="115" t="s">
        <v>261</v>
      </c>
      <c r="C6" s="116" t="s">
        <v>406</v>
      </c>
      <c r="D6" s="64">
        <f>DPA_1106</f>
        <v>0</v>
      </c>
      <c r="E6" s="63">
        <v>0</v>
      </c>
      <c r="F6" s="65">
        <f t="shared" si="0"/>
        <v>0</v>
      </c>
      <c r="G6" s="120" t="s">
        <v>235</v>
      </c>
      <c r="H6" s="124" t="s">
        <v>261</v>
      </c>
      <c r="I6" s="124" t="s">
        <v>261</v>
      </c>
    </row>
    <row r="7" spans="1:9" x14ac:dyDescent="0.2">
      <c r="A7" s="115">
        <v>6</v>
      </c>
      <c r="B7" s="115" t="s">
        <v>262</v>
      </c>
      <c r="C7" s="116" t="s">
        <v>407</v>
      </c>
      <c r="D7" s="64">
        <f>DPA_1107</f>
        <v>0</v>
      </c>
      <c r="E7" s="63">
        <v>0</v>
      </c>
      <c r="F7" s="65">
        <f t="shared" si="0"/>
        <v>0</v>
      </c>
      <c r="G7" s="120" t="s">
        <v>235</v>
      </c>
      <c r="H7" s="124" t="s">
        <v>262</v>
      </c>
      <c r="I7" s="124" t="s">
        <v>262</v>
      </c>
    </row>
    <row r="8" spans="1:9" x14ac:dyDescent="0.2">
      <c r="A8" s="115">
        <v>7</v>
      </c>
      <c r="B8" s="115" t="s">
        <v>263</v>
      </c>
      <c r="C8" s="116" t="s">
        <v>408</v>
      </c>
      <c r="D8" s="64">
        <f>DPA_1108</f>
        <v>0</v>
      </c>
      <c r="E8" s="63">
        <v>0</v>
      </c>
      <c r="F8" s="65">
        <f>IF(D8&gt;E8,0,1)</f>
        <v>1</v>
      </c>
      <c r="G8" s="120" t="s">
        <v>235</v>
      </c>
      <c r="H8" s="125" t="s">
        <v>263</v>
      </c>
      <c r="I8" s="124" t="s">
        <v>263</v>
      </c>
    </row>
    <row r="9" spans="1:9" x14ac:dyDescent="0.2">
      <c r="A9" s="115">
        <v>8</v>
      </c>
      <c r="B9" s="115" t="s">
        <v>264</v>
      </c>
      <c r="C9" s="116" t="s">
        <v>409</v>
      </c>
      <c r="D9" s="64">
        <f>DPA_1109</f>
        <v>0</v>
      </c>
      <c r="E9" s="63">
        <v>0</v>
      </c>
      <c r="F9" s="65">
        <f t="shared" si="0"/>
        <v>0</v>
      </c>
      <c r="G9" s="120" t="s">
        <v>235</v>
      </c>
      <c r="H9" s="125" t="s">
        <v>264</v>
      </c>
      <c r="I9" s="124" t="s">
        <v>264</v>
      </c>
    </row>
    <row r="10" spans="1:9" x14ac:dyDescent="0.2">
      <c r="A10" s="115">
        <v>9</v>
      </c>
      <c r="B10" s="115" t="s">
        <v>265</v>
      </c>
      <c r="C10" s="116" t="s">
        <v>410</v>
      </c>
      <c r="D10" s="64">
        <f>DPA_1110</f>
        <v>0</v>
      </c>
      <c r="E10" s="63">
        <v>0</v>
      </c>
      <c r="F10" s="65">
        <f t="shared" si="0"/>
        <v>0</v>
      </c>
      <c r="G10" s="120" t="s">
        <v>235</v>
      </c>
      <c r="H10" s="125" t="s">
        <v>265</v>
      </c>
      <c r="I10" s="124" t="s">
        <v>265</v>
      </c>
    </row>
    <row r="11" spans="1:9" x14ac:dyDescent="0.2">
      <c r="A11" s="115">
        <v>10</v>
      </c>
      <c r="B11" s="115" t="s">
        <v>266</v>
      </c>
      <c r="C11" s="116" t="s">
        <v>411</v>
      </c>
      <c r="D11" s="64">
        <f>DPA_1112</f>
        <v>0</v>
      </c>
      <c r="E11" s="63">
        <v>0</v>
      </c>
      <c r="F11" s="65">
        <f t="shared" si="0"/>
        <v>0</v>
      </c>
      <c r="G11" s="120" t="s">
        <v>235</v>
      </c>
      <c r="H11" s="125" t="s">
        <v>266</v>
      </c>
      <c r="I11" s="124" t="s">
        <v>266</v>
      </c>
    </row>
    <row r="12" spans="1:9" x14ac:dyDescent="0.2">
      <c r="A12" s="115">
        <v>11</v>
      </c>
      <c r="B12" s="115" t="s">
        <v>267</v>
      </c>
      <c r="C12" s="116" t="s">
        <v>412</v>
      </c>
      <c r="D12" s="64">
        <f>DPA_1113</f>
        <v>0</v>
      </c>
      <c r="E12" s="63">
        <v>0</v>
      </c>
      <c r="F12" s="65">
        <f t="shared" si="0"/>
        <v>0</v>
      </c>
      <c r="G12" s="120" t="s">
        <v>235</v>
      </c>
      <c r="H12" s="125" t="s">
        <v>267</v>
      </c>
      <c r="I12" s="124" t="s">
        <v>267</v>
      </c>
    </row>
    <row r="13" spans="1:9" x14ac:dyDescent="0.2">
      <c r="A13" s="115">
        <v>12</v>
      </c>
      <c r="B13" s="115" t="s">
        <v>268</v>
      </c>
      <c r="C13" s="116" t="s">
        <v>413</v>
      </c>
      <c r="D13" s="64">
        <f>DPA_1114</f>
        <v>0</v>
      </c>
      <c r="E13" s="63">
        <v>0</v>
      </c>
      <c r="F13" s="65">
        <f t="shared" si="0"/>
        <v>0</v>
      </c>
      <c r="G13" s="120" t="s">
        <v>235</v>
      </c>
      <c r="H13" s="125" t="s">
        <v>268</v>
      </c>
      <c r="I13" s="124" t="s">
        <v>268</v>
      </c>
    </row>
    <row r="14" spans="1:9" x14ac:dyDescent="0.2">
      <c r="A14" s="115">
        <v>13</v>
      </c>
      <c r="B14" s="115" t="s">
        <v>269</v>
      </c>
      <c r="C14" s="116" t="s">
        <v>414</v>
      </c>
      <c r="D14" s="64">
        <f>DPA_1115</f>
        <v>0</v>
      </c>
      <c r="E14" s="63">
        <v>0</v>
      </c>
      <c r="F14" s="65">
        <f t="shared" si="0"/>
        <v>0</v>
      </c>
      <c r="G14" s="120" t="s">
        <v>235</v>
      </c>
      <c r="H14" s="125" t="s">
        <v>269</v>
      </c>
      <c r="I14" s="124" t="s">
        <v>269</v>
      </c>
    </row>
    <row r="15" spans="1:9" x14ac:dyDescent="0.2">
      <c r="A15" s="115">
        <v>14</v>
      </c>
      <c r="B15" s="115" t="s">
        <v>270</v>
      </c>
      <c r="C15" s="116" t="s">
        <v>415</v>
      </c>
      <c r="D15" s="64">
        <f>DPA_1117</f>
        <v>0</v>
      </c>
      <c r="E15" s="63">
        <v>0</v>
      </c>
      <c r="F15" s="65">
        <f t="shared" si="0"/>
        <v>0</v>
      </c>
      <c r="G15" s="120" t="s">
        <v>235</v>
      </c>
      <c r="H15" s="125" t="s">
        <v>270</v>
      </c>
      <c r="I15" s="124" t="s">
        <v>270</v>
      </c>
    </row>
    <row r="16" spans="1:9" x14ac:dyDescent="0.2">
      <c r="A16" s="115">
        <v>15</v>
      </c>
      <c r="B16" s="115" t="s">
        <v>271</v>
      </c>
      <c r="C16" s="116" t="s">
        <v>416</v>
      </c>
      <c r="D16" s="64">
        <f>DPA_1118</f>
        <v>0</v>
      </c>
      <c r="E16" s="63">
        <v>0</v>
      </c>
      <c r="F16" s="65">
        <f t="shared" si="0"/>
        <v>0</v>
      </c>
      <c r="G16" s="120" t="s">
        <v>235</v>
      </c>
      <c r="H16" s="125" t="s">
        <v>271</v>
      </c>
      <c r="I16" s="124" t="s">
        <v>271</v>
      </c>
    </row>
    <row r="17" spans="1:9" x14ac:dyDescent="0.2">
      <c r="A17" s="115">
        <v>16</v>
      </c>
      <c r="B17" s="115" t="s">
        <v>272</v>
      </c>
      <c r="C17" s="116" t="s">
        <v>417</v>
      </c>
      <c r="D17" s="64">
        <f>DPA_1119</f>
        <v>0</v>
      </c>
      <c r="E17" s="63">
        <v>0</v>
      </c>
      <c r="F17" s="65">
        <f t="shared" si="0"/>
        <v>0</v>
      </c>
      <c r="G17" s="120" t="s">
        <v>235</v>
      </c>
      <c r="H17" s="125" t="s">
        <v>272</v>
      </c>
      <c r="I17" s="124" t="s">
        <v>272</v>
      </c>
    </row>
    <row r="18" spans="1:9" x14ac:dyDescent="0.2">
      <c r="A18" s="115">
        <v>17</v>
      </c>
      <c r="B18" s="115" t="s">
        <v>273</v>
      </c>
      <c r="C18" s="116" t="s">
        <v>418</v>
      </c>
      <c r="D18" s="64">
        <f>DPA_1201</f>
        <v>0</v>
      </c>
      <c r="E18" s="63">
        <v>0</v>
      </c>
      <c r="F18" s="65">
        <f t="shared" si="0"/>
        <v>0</v>
      </c>
      <c r="G18" s="120" t="s">
        <v>235</v>
      </c>
      <c r="H18" s="125" t="s">
        <v>273</v>
      </c>
      <c r="I18" s="124" t="s">
        <v>273</v>
      </c>
    </row>
    <row r="19" spans="1:9" x14ac:dyDescent="0.2">
      <c r="A19" s="115">
        <v>18</v>
      </c>
      <c r="B19" s="115" t="s">
        <v>274</v>
      </c>
      <c r="C19" s="116" t="s">
        <v>419</v>
      </c>
      <c r="D19" s="64">
        <f>DPA_1202</f>
        <v>0</v>
      </c>
      <c r="E19" s="63">
        <v>0</v>
      </c>
      <c r="F19" s="65">
        <f t="shared" si="0"/>
        <v>0</v>
      </c>
      <c r="G19" s="120" t="s">
        <v>235</v>
      </c>
      <c r="H19" s="125" t="s">
        <v>274</v>
      </c>
      <c r="I19" s="124" t="s">
        <v>274</v>
      </c>
    </row>
    <row r="20" spans="1:9" x14ac:dyDescent="0.2">
      <c r="A20" s="115">
        <v>19</v>
      </c>
      <c r="B20" s="115" t="s">
        <v>275</v>
      </c>
      <c r="C20" s="117" t="s">
        <v>420</v>
      </c>
      <c r="D20" s="64">
        <f>DPA_1203</f>
        <v>0</v>
      </c>
      <c r="E20" s="63">
        <v>0</v>
      </c>
      <c r="F20" s="65">
        <f t="shared" si="0"/>
        <v>0</v>
      </c>
      <c r="G20" s="120" t="s">
        <v>235</v>
      </c>
      <c r="H20" s="125" t="s">
        <v>275</v>
      </c>
      <c r="I20" s="124" t="s">
        <v>275</v>
      </c>
    </row>
    <row r="21" spans="1:9" x14ac:dyDescent="0.2">
      <c r="A21" s="115">
        <v>20</v>
      </c>
      <c r="B21" s="115" t="s">
        <v>276</v>
      </c>
      <c r="C21" s="117" t="s">
        <v>421</v>
      </c>
      <c r="D21" s="64">
        <f>DPA_1204</f>
        <v>0</v>
      </c>
      <c r="E21" s="63">
        <v>0</v>
      </c>
      <c r="F21" s="65">
        <f t="shared" si="0"/>
        <v>0</v>
      </c>
      <c r="G21" s="120" t="s">
        <v>235</v>
      </c>
      <c r="H21" s="125" t="s">
        <v>276</v>
      </c>
      <c r="I21" s="124" t="s">
        <v>276</v>
      </c>
    </row>
    <row r="22" spans="1:9" x14ac:dyDescent="0.2">
      <c r="A22" s="115">
        <v>21</v>
      </c>
      <c r="B22" s="115" t="s">
        <v>277</v>
      </c>
      <c r="C22" s="117" t="s">
        <v>422</v>
      </c>
      <c r="D22" s="64">
        <f>DPA_1205</f>
        <v>0</v>
      </c>
      <c r="E22" s="63">
        <v>0</v>
      </c>
      <c r="F22" s="65">
        <f>IF(D22=E22,0,1)</f>
        <v>0</v>
      </c>
      <c r="G22" s="120" t="s">
        <v>235</v>
      </c>
      <c r="H22" s="125" t="s">
        <v>277</v>
      </c>
      <c r="I22" s="124" t="s">
        <v>277</v>
      </c>
    </row>
    <row r="23" spans="1:9" x14ac:dyDescent="0.2">
      <c r="A23" s="115">
        <v>22</v>
      </c>
      <c r="B23" s="115" t="s">
        <v>278</v>
      </c>
      <c r="C23" s="117" t="s">
        <v>423</v>
      </c>
      <c r="D23" s="64">
        <f>DPA_1206</f>
        <v>0</v>
      </c>
      <c r="E23" s="63">
        <v>0</v>
      </c>
      <c r="F23" s="65">
        <f t="shared" si="0"/>
        <v>0</v>
      </c>
      <c r="G23" s="120" t="s">
        <v>235</v>
      </c>
      <c r="H23" s="125" t="s">
        <v>278</v>
      </c>
      <c r="I23" s="124" t="s">
        <v>278</v>
      </c>
    </row>
    <row r="24" spans="1:9" x14ac:dyDescent="0.2">
      <c r="A24" s="115">
        <v>23</v>
      </c>
      <c r="B24" s="115" t="s">
        <v>279</v>
      </c>
      <c r="C24" s="117" t="s">
        <v>424</v>
      </c>
      <c r="D24" s="64">
        <f>DPA_1207</f>
        <v>0</v>
      </c>
      <c r="E24" s="63">
        <v>0</v>
      </c>
      <c r="F24" s="65">
        <f t="shared" si="0"/>
        <v>0</v>
      </c>
      <c r="G24" s="120" t="s">
        <v>235</v>
      </c>
      <c r="H24" s="125" t="s">
        <v>279</v>
      </c>
      <c r="I24" s="124" t="s">
        <v>279</v>
      </c>
    </row>
    <row r="25" spans="1:9" x14ac:dyDescent="0.2">
      <c r="A25" s="115">
        <v>24</v>
      </c>
      <c r="B25" s="115" t="s">
        <v>280</v>
      </c>
      <c r="C25" s="117" t="s">
        <v>425</v>
      </c>
      <c r="D25" s="64">
        <f>DPA_1301</f>
        <v>0</v>
      </c>
      <c r="E25" s="63">
        <v>0</v>
      </c>
      <c r="F25" s="65">
        <f t="shared" si="0"/>
        <v>0</v>
      </c>
      <c r="G25" s="120" t="s">
        <v>235</v>
      </c>
      <c r="H25" s="125" t="s">
        <v>280</v>
      </c>
      <c r="I25" s="124" t="s">
        <v>280</v>
      </c>
    </row>
    <row r="26" spans="1:9" x14ac:dyDescent="0.2">
      <c r="A26" s="115">
        <v>25</v>
      </c>
      <c r="B26" s="115" t="s">
        <v>281</v>
      </c>
      <c r="C26" s="117" t="s">
        <v>426</v>
      </c>
      <c r="D26" s="64">
        <f>DPA_1302</f>
        <v>0</v>
      </c>
      <c r="E26" s="63">
        <v>0</v>
      </c>
      <c r="F26" s="65">
        <f>IF(D26=E26,0,1)</f>
        <v>0</v>
      </c>
      <c r="G26" s="120" t="s">
        <v>235</v>
      </c>
      <c r="H26" s="125" t="s">
        <v>281</v>
      </c>
      <c r="I26" s="124" t="s">
        <v>281</v>
      </c>
    </row>
    <row r="27" spans="1:9" x14ac:dyDescent="0.2">
      <c r="A27" s="115">
        <v>26</v>
      </c>
      <c r="B27" s="115" t="s">
        <v>282</v>
      </c>
      <c r="C27" s="117" t="s">
        <v>427</v>
      </c>
      <c r="D27" s="64">
        <f>DPA_1303</f>
        <v>0</v>
      </c>
      <c r="E27" s="63">
        <v>0</v>
      </c>
      <c r="F27" s="65">
        <f t="shared" si="0"/>
        <v>0</v>
      </c>
      <c r="G27" s="120" t="s">
        <v>235</v>
      </c>
      <c r="H27" s="125" t="s">
        <v>282</v>
      </c>
      <c r="I27" s="124" t="s">
        <v>282</v>
      </c>
    </row>
    <row r="28" spans="1:9" x14ac:dyDescent="0.2">
      <c r="A28" s="115">
        <v>27</v>
      </c>
      <c r="B28" s="115" t="s">
        <v>283</v>
      </c>
      <c r="C28" s="117" t="s">
        <v>428</v>
      </c>
      <c r="D28" s="64">
        <f>DPA_1304</f>
        <v>0</v>
      </c>
      <c r="E28" s="63">
        <v>0</v>
      </c>
      <c r="F28" s="65">
        <f>IF(D28=E28,0,1)</f>
        <v>0</v>
      </c>
      <c r="G28" s="120" t="s">
        <v>235</v>
      </c>
      <c r="H28" s="125" t="s">
        <v>283</v>
      </c>
      <c r="I28" s="124" t="s">
        <v>283</v>
      </c>
    </row>
    <row r="29" spans="1:9" x14ac:dyDescent="0.2">
      <c r="A29" s="115">
        <v>28</v>
      </c>
      <c r="B29" s="115" t="s">
        <v>284</v>
      </c>
      <c r="C29" s="117" t="s">
        <v>429</v>
      </c>
      <c r="D29" s="64">
        <f>DPA_1305</f>
        <v>0</v>
      </c>
      <c r="E29" s="63">
        <v>0</v>
      </c>
      <c r="F29" s="65">
        <f t="shared" si="0"/>
        <v>0</v>
      </c>
      <c r="G29" s="120" t="s">
        <v>235</v>
      </c>
      <c r="H29" s="125" t="s">
        <v>284</v>
      </c>
      <c r="I29" s="124" t="s">
        <v>284</v>
      </c>
    </row>
    <row r="30" spans="1:9" x14ac:dyDescent="0.2">
      <c r="A30" s="115">
        <v>29</v>
      </c>
      <c r="B30" s="115" t="s">
        <v>285</v>
      </c>
      <c r="C30" s="117" t="s">
        <v>430</v>
      </c>
      <c r="D30" s="64">
        <f>DPA_1306</f>
        <v>0</v>
      </c>
      <c r="E30" s="63">
        <v>0</v>
      </c>
      <c r="F30" s="65">
        <f>IF(D30=E30,0,1)</f>
        <v>0</v>
      </c>
      <c r="G30" s="120" t="s">
        <v>235</v>
      </c>
      <c r="H30" s="125" t="s">
        <v>285</v>
      </c>
      <c r="I30" s="124" t="s">
        <v>285</v>
      </c>
    </row>
    <row r="31" spans="1:9" x14ac:dyDescent="0.2">
      <c r="A31" s="115">
        <v>30</v>
      </c>
      <c r="B31" s="115" t="s">
        <v>286</v>
      </c>
      <c r="C31" s="117" t="s">
        <v>431</v>
      </c>
      <c r="D31" s="64">
        <f>DPA_1307</f>
        <v>0</v>
      </c>
      <c r="E31" s="63">
        <v>0</v>
      </c>
      <c r="F31" s="65">
        <f t="shared" si="0"/>
        <v>0</v>
      </c>
      <c r="G31" s="120" t="s">
        <v>235</v>
      </c>
      <c r="H31" s="125" t="s">
        <v>286</v>
      </c>
      <c r="I31" s="124" t="s">
        <v>286</v>
      </c>
    </row>
    <row r="32" spans="1:9" x14ac:dyDescent="0.2">
      <c r="A32" s="115">
        <v>31</v>
      </c>
      <c r="B32" s="115" t="s">
        <v>287</v>
      </c>
      <c r="C32" s="117" t="s">
        <v>432</v>
      </c>
      <c r="D32" s="64">
        <f>DPA_1308</f>
        <v>0</v>
      </c>
      <c r="E32" s="63">
        <v>0</v>
      </c>
      <c r="F32" s="65">
        <f>IF(D32=E32,0,1)</f>
        <v>0</v>
      </c>
      <c r="G32" s="120" t="s">
        <v>235</v>
      </c>
      <c r="H32" s="125" t="s">
        <v>287</v>
      </c>
      <c r="I32" s="124" t="s">
        <v>287</v>
      </c>
    </row>
    <row r="33" spans="1:9" x14ac:dyDescent="0.2">
      <c r="A33" s="115">
        <v>32</v>
      </c>
      <c r="B33" s="115" t="s">
        <v>288</v>
      </c>
      <c r="C33" s="117" t="s">
        <v>433</v>
      </c>
      <c r="D33" s="64">
        <f>DPA_1309</f>
        <v>0</v>
      </c>
      <c r="E33" s="63">
        <v>0</v>
      </c>
      <c r="F33" s="65">
        <f t="shared" si="0"/>
        <v>0</v>
      </c>
      <c r="G33" s="120" t="s">
        <v>235</v>
      </c>
      <c r="H33" s="125" t="s">
        <v>288</v>
      </c>
      <c r="I33" s="124" t="s">
        <v>288</v>
      </c>
    </row>
    <row r="34" spans="1:9" x14ac:dyDescent="0.2">
      <c r="A34" s="115">
        <v>33</v>
      </c>
      <c r="B34" s="115" t="s">
        <v>289</v>
      </c>
      <c r="C34" s="117" t="s">
        <v>434</v>
      </c>
      <c r="D34" s="64">
        <f>DPA_1310</f>
        <v>0</v>
      </c>
      <c r="E34" s="63">
        <v>0</v>
      </c>
      <c r="F34" s="65">
        <f t="shared" si="0"/>
        <v>0</v>
      </c>
      <c r="G34" s="120" t="s">
        <v>235</v>
      </c>
      <c r="H34" s="125" t="s">
        <v>289</v>
      </c>
      <c r="I34" s="124" t="s">
        <v>289</v>
      </c>
    </row>
    <row r="35" spans="1:9" x14ac:dyDescent="0.2">
      <c r="A35" s="115">
        <v>34</v>
      </c>
      <c r="B35" s="115" t="s">
        <v>290</v>
      </c>
      <c r="C35" s="117" t="s">
        <v>435</v>
      </c>
      <c r="D35" s="64">
        <f>DPA_1311</f>
        <v>0</v>
      </c>
      <c r="E35" s="63">
        <v>0</v>
      </c>
      <c r="F35" s="65">
        <f t="shared" si="0"/>
        <v>0</v>
      </c>
      <c r="G35" s="120" t="s">
        <v>235</v>
      </c>
      <c r="H35" s="125" t="s">
        <v>290</v>
      </c>
      <c r="I35" s="124" t="s">
        <v>290</v>
      </c>
    </row>
    <row r="36" spans="1:9" x14ac:dyDescent="0.2">
      <c r="A36" s="115">
        <v>35</v>
      </c>
      <c r="B36" s="115" t="s">
        <v>291</v>
      </c>
      <c r="C36" s="117" t="s">
        <v>436</v>
      </c>
      <c r="D36" s="64">
        <f>DPA_1312</f>
        <v>0</v>
      </c>
      <c r="E36" s="63">
        <v>0</v>
      </c>
      <c r="F36" s="65">
        <f t="shared" si="0"/>
        <v>0</v>
      </c>
      <c r="G36" s="120" t="s">
        <v>235</v>
      </c>
      <c r="H36" s="125" t="s">
        <v>291</v>
      </c>
      <c r="I36" s="124" t="s">
        <v>291</v>
      </c>
    </row>
    <row r="37" spans="1:9" x14ac:dyDescent="0.2">
      <c r="A37" s="115">
        <v>36</v>
      </c>
      <c r="B37" s="115" t="s">
        <v>292</v>
      </c>
      <c r="C37" s="117" t="s">
        <v>437</v>
      </c>
      <c r="D37" s="64">
        <f>DPA_1313</f>
        <v>0</v>
      </c>
      <c r="E37" s="63">
        <v>0</v>
      </c>
      <c r="F37" s="65">
        <f>IF(D37=E37,0,1)</f>
        <v>0</v>
      </c>
      <c r="G37" s="120" t="s">
        <v>235</v>
      </c>
      <c r="H37" s="125" t="s">
        <v>292</v>
      </c>
      <c r="I37" s="124" t="s">
        <v>292</v>
      </c>
    </row>
    <row r="38" spans="1:9" x14ac:dyDescent="0.2">
      <c r="A38" s="115">
        <v>37</v>
      </c>
      <c r="B38" s="115" t="s">
        <v>293</v>
      </c>
      <c r="C38" s="117" t="s">
        <v>438</v>
      </c>
      <c r="D38" s="64">
        <f>DPA_1314</f>
        <v>0</v>
      </c>
      <c r="E38" s="63">
        <v>0</v>
      </c>
      <c r="F38" s="65">
        <f t="shared" si="0"/>
        <v>0</v>
      </c>
      <c r="G38" s="120" t="s">
        <v>235</v>
      </c>
      <c r="H38" s="125" t="s">
        <v>293</v>
      </c>
      <c r="I38" s="124" t="s">
        <v>293</v>
      </c>
    </row>
    <row r="39" spans="1:9" x14ac:dyDescent="0.2">
      <c r="A39" s="115">
        <v>38</v>
      </c>
      <c r="B39" s="115" t="s">
        <v>294</v>
      </c>
      <c r="C39" s="117" t="s">
        <v>439</v>
      </c>
      <c r="D39" s="64">
        <f>DPA_1315</f>
        <v>0</v>
      </c>
      <c r="E39" s="63">
        <v>0</v>
      </c>
      <c r="F39" s="65">
        <f t="shared" si="0"/>
        <v>0</v>
      </c>
      <c r="G39" s="120" t="s">
        <v>235</v>
      </c>
      <c r="H39" s="125" t="s">
        <v>294</v>
      </c>
      <c r="I39" s="124" t="s">
        <v>294</v>
      </c>
    </row>
    <row r="40" spans="1:9" x14ac:dyDescent="0.2">
      <c r="A40" s="115">
        <v>39</v>
      </c>
      <c r="B40" s="115" t="s">
        <v>295</v>
      </c>
      <c r="C40" s="117" t="s">
        <v>440</v>
      </c>
      <c r="D40" s="64">
        <f>DPA_1401</f>
        <v>0</v>
      </c>
      <c r="E40" s="63">
        <v>0</v>
      </c>
      <c r="F40" s="65">
        <f t="shared" si="0"/>
        <v>0</v>
      </c>
      <c r="G40" s="120" t="s">
        <v>235</v>
      </c>
      <c r="H40" s="125" t="s">
        <v>295</v>
      </c>
      <c r="I40" s="124" t="s">
        <v>295</v>
      </c>
    </row>
    <row r="41" spans="1:9" x14ac:dyDescent="0.2">
      <c r="A41" s="115">
        <v>40</v>
      </c>
      <c r="B41" s="115" t="s">
        <v>296</v>
      </c>
      <c r="C41" s="117" t="s">
        <v>441</v>
      </c>
      <c r="D41" s="64">
        <f>DPA_1402</f>
        <v>0</v>
      </c>
      <c r="E41" s="63">
        <v>0</v>
      </c>
      <c r="F41" s="65">
        <f t="shared" si="0"/>
        <v>0</v>
      </c>
      <c r="G41" s="120" t="s">
        <v>235</v>
      </c>
      <c r="H41" s="125" t="s">
        <v>296</v>
      </c>
      <c r="I41" s="124" t="s">
        <v>296</v>
      </c>
    </row>
    <row r="42" spans="1:9" x14ac:dyDescent="0.2">
      <c r="A42" s="115">
        <v>41</v>
      </c>
      <c r="B42" s="115" t="s">
        <v>297</v>
      </c>
      <c r="C42" s="117" t="s">
        <v>442</v>
      </c>
      <c r="D42" s="64">
        <f>DPA_1404</f>
        <v>0</v>
      </c>
      <c r="E42" s="63">
        <v>0</v>
      </c>
      <c r="F42" s="65">
        <f t="shared" si="0"/>
        <v>0</v>
      </c>
      <c r="G42" s="120" t="s">
        <v>235</v>
      </c>
      <c r="H42" s="125" t="s">
        <v>297</v>
      </c>
      <c r="I42" s="124" t="s">
        <v>297</v>
      </c>
    </row>
    <row r="43" spans="1:9" x14ac:dyDescent="0.2">
      <c r="A43" s="115">
        <v>42</v>
      </c>
      <c r="B43" s="115" t="s">
        <v>298</v>
      </c>
      <c r="C43" s="117" t="s">
        <v>443</v>
      </c>
      <c r="D43" s="64">
        <f>DPA_1405</f>
        <v>0</v>
      </c>
      <c r="E43" s="63">
        <v>0</v>
      </c>
      <c r="F43" s="65">
        <f t="shared" si="0"/>
        <v>0</v>
      </c>
      <c r="G43" s="120" t="s">
        <v>235</v>
      </c>
      <c r="H43" s="125" t="s">
        <v>298</v>
      </c>
      <c r="I43" s="124" t="s">
        <v>298</v>
      </c>
    </row>
    <row r="44" spans="1:9" x14ac:dyDescent="0.2">
      <c r="A44" s="115">
        <v>43</v>
      </c>
      <c r="B44" s="115" t="s">
        <v>299</v>
      </c>
      <c r="C44" s="117" t="s">
        <v>444</v>
      </c>
      <c r="D44" s="64">
        <f>DPA_1406</f>
        <v>0</v>
      </c>
      <c r="E44" s="63">
        <v>0</v>
      </c>
      <c r="F44" s="65">
        <f t="shared" si="0"/>
        <v>0</v>
      </c>
      <c r="G44" s="120" t="s">
        <v>235</v>
      </c>
      <c r="H44" s="125" t="s">
        <v>299</v>
      </c>
      <c r="I44" s="124" t="s">
        <v>299</v>
      </c>
    </row>
    <row r="45" spans="1:9" x14ac:dyDescent="0.2">
      <c r="A45" s="115">
        <v>44</v>
      </c>
      <c r="B45" s="115" t="s">
        <v>300</v>
      </c>
      <c r="C45" s="117" t="s">
        <v>445</v>
      </c>
      <c r="D45" s="64">
        <f>DPA_1407</f>
        <v>0</v>
      </c>
      <c r="E45" s="63">
        <v>0</v>
      </c>
      <c r="F45" s="65">
        <f t="shared" si="0"/>
        <v>0</v>
      </c>
      <c r="G45" s="120" t="s">
        <v>235</v>
      </c>
      <c r="H45" s="125" t="s">
        <v>300</v>
      </c>
      <c r="I45" s="124" t="s">
        <v>300</v>
      </c>
    </row>
    <row r="46" spans="1:9" x14ac:dyDescent="0.2">
      <c r="A46" s="115">
        <v>45</v>
      </c>
      <c r="B46" s="115" t="s">
        <v>301</v>
      </c>
      <c r="C46" s="117" t="s">
        <v>446</v>
      </c>
      <c r="D46" s="64">
        <f>DPA_1408</f>
        <v>0</v>
      </c>
      <c r="E46" s="63">
        <v>0</v>
      </c>
      <c r="F46" s="65">
        <f t="shared" si="0"/>
        <v>0</v>
      </c>
      <c r="G46" s="120" t="s">
        <v>235</v>
      </c>
      <c r="H46" s="125" t="s">
        <v>301</v>
      </c>
      <c r="I46" s="124" t="s">
        <v>301</v>
      </c>
    </row>
    <row r="47" spans="1:9" x14ac:dyDescent="0.2">
      <c r="A47" s="115">
        <v>46</v>
      </c>
      <c r="B47" s="115" t="s">
        <v>302</v>
      </c>
      <c r="C47" s="117" t="s">
        <v>447</v>
      </c>
      <c r="D47" s="64">
        <f>DPA_1409</f>
        <v>0</v>
      </c>
      <c r="E47" s="63">
        <v>0</v>
      </c>
      <c r="F47" s="65">
        <f t="shared" si="0"/>
        <v>0</v>
      </c>
      <c r="G47" s="120" t="s">
        <v>235</v>
      </c>
      <c r="H47" s="125" t="s">
        <v>302</v>
      </c>
      <c r="I47" s="124" t="s">
        <v>302</v>
      </c>
    </row>
    <row r="48" spans="1:9" x14ac:dyDescent="0.2">
      <c r="A48" s="115">
        <v>47</v>
      </c>
      <c r="B48" s="115" t="s">
        <v>303</v>
      </c>
      <c r="C48" s="117" t="s">
        <v>448</v>
      </c>
      <c r="D48" s="64">
        <f>DPA_1410</f>
        <v>0</v>
      </c>
      <c r="E48" s="63">
        <v>0</v>
      </c>
      <c r="F48" s="65">
        <f t="shared" si="0"/>
        <v>0</v>
      </c>
      <c r="G48" s="120" t="s">
        <v>235</v>
      </c>
      <c r="H48" s="125" t="s">
        <v>303</v>
      </c>
      <c r="I48" s="124" t="s">
        <v>303</v>
      </c>
    </row>
    <row r="49" spans="1:9" x14ac:dyDescent="0.2">
      <c r="A49" s="115">
        <v>48</v>
      </c>
      <c r="B49" s="115" t="s">
        <v>304</v>
      </c>
      <c r="C49" s="117" t="s">
        <v>449</v>
      </c>
      <c r="D49" s="64">
        <f>DPA_1411</f>
        <v>0</v>
      </c>
      <c r="E49" s="63">
        <v>0</v>
      </c>
      <c r="F49" s="65">
        <f t="shared" si="0"/>
        <v>0</v>
      </c>
      <c r="G49" s="120" t="s">
        <v>235</v>
      </c>
      <c r="H49" s="125" t="s">
        <v>304</v>
      </c>
      <c r="I49" s="124" t="s">
        <v>304</v>
      </c>
    </row>
    <row r="50" spans="1:9" x14ac:dyDescent="0.2">
      <c r="A50" s="115">
        <v>49</v>
      </c>
      <c r="B50" s="115" t="s">
        <v>305</v>
      </c>
      <c r="C50" s="117" t="s">
        <v>450</v>
      </c>
      <c r="D50" s="64">
        <f>DPA_1412</f>
        <v>0</v>
      </c>
      <c r="E50" s="63">
        <v>0</v>
      </c>
      <c r="F50" s="65">
        <f t="shared" si="0"/>
        <v>0</v>
      </c>
      <c r="G50" s="120" t="s">
        <v>235</v>
      </c>
      <c r="H50" s="125" t="s">
        <v>305</v>
      </c>
      <c r="I50" s="124" t="s">
        <v>305</v>
      </c>
    </row>
    <row r="51" spans="1:9" x14ac:dyDescent="0.2">
      <c r="A51" s="115">
        <v>50</v>
      </c>
      <c r="B51" s="115" t="s">
        <v>306</v>
      </c>
      <c r="C51" s="117" t="s">
        <v>451</v>
      </c>
      <c r="D51" s="64">
        <f>DPA_1413</f>
        <v>0</v>
      </c>
      <c r="E51" s="63">
        <v>0</v>
      </c>
      <c r="F51" s="65">
        <f t="shared" si="0"/>
        <v>0</v>
      </c>
      <c r="G51" s="120" t="s">
        <v>235</v>
      </c>
      <c r="H51" s="125" t="s">
        <v>306</v>
      </c>
      <c r="I51" s="124" t="s">
        <v>306</v>
      </c>
    </row>
    <row r="52" spans="1:9" x14ac:dyDescent="0.2">
      <c r="A52" s="115">
        <v>51</v>
      </c>
      <c r="B52" s="115" t="s">
        <v>307</v>
      </c>
      <c r="C52" s="117" t="s">
        <v>452</v>
      </c>
      <c r="D52" s="64">
        <f>DPA_1414</f>
        <v>0</v>
      </c>
      <c r="E52" s="63">
        <v>0</v>
      </c>
      <c r="F52" s="65">
        <f t="shared" si="0"/>
        <v>0</v>
      </c>
      <c r="G52" s="120" t="s">
        <v>235</v>
      </c>
      <c r="H52" s="125" t="s">
        <v>307</v>
      </c>
      <c r="I52" s="124" t="s">
        <v>307</v>
      </c>
    </row>
    <row r="53" spans="1:9" x14ac:dyDescent="0.2">
      <c r="A53" s="115">
        <v>52</v>
      </c>
      <c r="B53" s="115" t="s">
        <v>308</v>
      </c>
      <c r="C53" s="117" t="s">
        <v>453</v>
      </c>
      <c r="D53" s="64">
        <f>DPA_1415</f>
        <v>0</v>
      </c>
      <c r="E53" s="63">
        <v>0</v>
      </c>
      <c r="F53" s="65">
        <f t="shared" si="0"/>
        <v>0</v>
      </c>
      <c r="G53" s="120" t="s">
        <v>235</v>
      </c>
      <c r="H53" s="125" t="s">
        <v>308</v>
      </c>
      <c r="I53" s="124" t="s">
        <v>308</v>
      </c>
    </row>
    <row r="54" spans="1:9" x14ac:dyDescent="0.2">
      <c r="A54" s="115">
        <v>53</v>
      </c>
      <c r="B54" s="115" t="s">
        <v>309</v>
      </c>
      <c r="C54" s="117" t="s">
        <v>454</v>
      </c>
      <c r="D54" s="64">
        <f>DPA_1416</f>
        <v>0</v>
      </c>
      <c r="E54" s="63">
        <v>0</v>
      </c>
      <c r="F54" s="65">
        <f t="shared" si="0"/>
        <v>0</v>
      </c>
      <c r="G54" s="120" t="s">
        <v>235</v>
      </c>
      <c r="H54" s="125" t="s">
        <v>309</v>
      </c>
      <c r="I54" s="124" t="s">
        <v>309</v>
      </c>
    </row>
    <row r="55" spans="1:9" x14ac:dyDescent="0.2">
      <c r="A55" s="115">
        <v>54</v>
      </c>
      <c r="B55" s="115" t="s">
        <v>310</v>
      </c>
      <c r="C55" s="117" t="s">
        <v>455</v>
      </c>
      <c r="D55" s="64">
        <f>DPA_1417</f>
        <v>0</v>
      </c>
      <c r="E55" s="63">
        <v>0</v>
      </c>
      <c r="F55" s="65">
        <f t="shared" si="0"/>
        <v>0</v>
      </c>
      <c r="G55" s="120" t="s">
        <v>235</v>
      </c>
      <c r="H55" s="125" t="s">
        <v>310</v>
      </c>
      <c r="I55" s="124" t="s">
        <v>310</v>
      </c>
    </row>
    <row r="56" spans="1:9" x14ac:dyDescent="0.2">
      <c r="A56" s="115">
        <v>56</v>
      </c>
      <c r="B56" s="115" t="s">
        <v>311</v>
      </c>
      <c r="C56" s="117" t="s">
        <v>456</v>
      </c>
      <c r="D56" s="64">
        <f>DPA_1419</f>
        <v>0</v>
      </c>
      <c r="E56" s="63">
        <v>0</v>
      </c>
      <c r="F56" s="65">
        <f t="shared" si="0"/>
        <v>0</v>
      </c>
      <c r="G56" s="120" t="s">
        <v>235</v>
      </c>
      <c r="H56" s="125" t="s">
        <v>311</v>
      </c>
      <c r="I56" s="124" t="s">
        <v>311</v>
      </c>
    </row>
    <row r="57" spans="1:9" x14ac:dyDescent="0.2">
      <c r="A57" s="115">
        <v>57</v>
      </c>
      <c r="B57" s="115" t="s">
        <v>312</v>
      </c>
      <c r="C57" s="117" t="s">
        <v>457</v>
      </c>
      <c r="D57" s="64">
        <f>DPA_1420</f>
        <v>0</v>
      </c>
      <c r="E57" s="63">
        <v>0</v>
      </c>
      <c r="F57" s="65">
        <f t="shared" si="0"/>
        <v>0</v>
      </c>
      <c r="G57" s="120" t="s">
        <v>235</v>
      </c>
      <c r="H57" s="125" t="s">
        <v>312</v>
      </c>
      <c r="I57" s="124" t="s">
        <v>312</v>
      </c>
    </row>
    <row r="58" spans="1:9" x14ac:dyDescent="0.2">
      <c r="A58" s="115">
        <v>58</v>
      </c>
      <c r="B58" s="115" t="s">
        <v>313</v>
      </c>
      <c r="C58" s="117" t="s">
        <v>458</v>
      </c>
      <c r="D58" s="64">
        <f>DPA_1421</f>
        <v>0</v>
      </c>
      <c r="E58" s="63">
        <v>0</v>
      </c>
      <c r="F58" s="65">
        <f t="shared" si="0"/>
        <v>0</v>
      </c>
      <c r="G58" s="120" t="s">
        <v>235</v>
      </c>
      <c r="H58" s="125" t="s">
        <v>313</v>
      </c>
      <c r="I58" s="124" t="s">
        <v>313</v>
      </c>
    </row>
    <row r="59" spans="1:9" x14ac:dyDescent="0.2">
      <c r="A59" s="115">
        <v>59</v>
      </c>
      <c r="B59" s="115" t="s">
        <v>314</v>
      </c>
      <c r="C59" s="117" t="s">
        <v>459</v>
      </c>
      <c r="D59" s="64">
        <f>DPA_1422</f>
        <v>0</v>
      </c>
      <c r="E59" s="63">
        <v>0</v>
      </c>
      <c r="F59" s="65">
        <f t="shared" si="0"/>
        <v>0</v>
      </c>
      <c r="G59" s="120" t="s">
        <v>235</v>
      </c>
      <c r="H59" s="125" t="s">
        <v>314</v>
      </c>
      <c r="I59" s="124" t="s">
        <v>314</v>
      </c>
    </row>
    <row r="60" spans="1:9" x14ac:dyDescent="0.2">
      <c r="A60" s="115">
        <v>60</v>
      </c>
      <c r="B60" s="115" t="s">
        <v>315</v>
      </c>
      <c r="C60" s="117" t="s">
        <v>460</v>
      </c>
      <c r="D60" s="64">
        <f>DPA_1423</f>
        <v>0</v>
      </c>
      <c r="E60" s="63">
        <v>0</v>
      </c>
      <c r="F60" s="65">
        <f t="shared" si="0"/>
        <v>0</v>
      </c>
      <c r="G60" s="120" t="s">
        <v>235</v>
      </c>
      <c r="H60" s="125" t="s">
        <v>315</v>
      </c>
      <c r="I60" s="124" t="s">
        <v>315</v>
      </c>
    </row>
    <row r="61" spans="1:9" x14ac:dyDescent="0.2">
      <c r="A61" s="115">
        <v>61</v>
      </c>
      <c r="B61" s="115" t="s">
        <v>316</v>
      </c>
      <c r="C61" s="117" t="s">
        <v>461</v>
      </c>
      <c r="D61" s="64">
        <f>DPA_1424</f>
        <v>0</v>
      </c>
      <c r="E61" s="63">
        <v>0</v>
      </c>
      <c r="F61" s="65">
        <f t="shared" si="0"/>
        <v>0</v>
      </c>
      <c r="G61" s="120" t="s">
        <v>235</v>
      </c>
      <c r="H61" s="125" t="s">
        <v>316</v>
      </c>
      <c r="I61" s="124" t="s">
        <v>316</v>
      </c>
    </row>
    <row r="62" spans="1:9" x14ac:dyDescent="0.2">
      <c r="A62" s="115">
        <v>62</v>
      </c>
      <c r="B62" s="115" t="s">
        <v>317</v>
      </c>
      <c r="C62" s="117" t="s">
        <v>462</v>
      </c>
      <c r="D62" s="64">
        <f>DPA_1425</f>
        <v>0</v>
      </c>
      <c r="E62" s="63">
        <v>0</v>
      </c>
      <c r="F62" s="65">
        <f t="shared" si="0"/>
        <v>0</v>
      </c>
      <c r="G62" s="120" t="s">
        <v>235</v>
      </c>
      <c r="H62" s="125" t="s">
        <v>317</v>
      </c>
      <c r="I62" s="124" t="s">
        <v>317</v>
      </c>
    </row>
    <row r="63" spans="1:9" x14ac:dyDescent="0.2">
      <c r="A63" s="115">
        <v>63</v>
      </c>
      <c r="B63" s="115" t="s">
        <v>318</v>
      </c>
      <c r="C63" s="117" t="s">
        <v>463</v>
      </c>
      <c r="D63" s="64">
        <f>DPA_1426</f>
        <v>0</v>
      </c>
      <c r="E63" s="63">
        <v>0</v>
      </c>
      <c r="F63" s="65">
        <f t="shared" si="0"/>
        <v>0</v>
      </c>
      <c r="G63" s="120" t="s">
        <v>235</v>
      </c>
      <c r="H63" s="125" t="s">
        <v>318</v>
      </c>
      <c r="I63" s="124" t="s">
        <v>318</v>
      </c>
    </row>
    <row r="64" spans="1:9" x14ac:dyDescent="0.2">
      <c r="A64" s="115">
        <v>64</v>
      </c>
      <c r="B64" s="115" t="s">
        <v>319</v>
      </c>
      <c r="C64" s="117" t="s">
        <v>464</v>
      </c>
      <c r="D64" s="64">
        <f>DPA_1427</f>
        <v>0</v>
      </c>
      <c r="E64" s="63">
        <v>0</v>
      </c>
      <c r="F64" s="65">
        <f t="shared" si="0"/>
        <v>0</v>
      </c>
      <c r="G64" s="120" t="s">
        <v>235</v>
      </c>
      <c r="H64" s="125" t="s">
        <v>319</v>
      </c>
      <c r="I64" s="124" t="s">
        <v>319</v>
      </c>
    </row>
    <row r="65" spans="1:9" x14ac:dyDescent="0.2">
      <c r="A65" s="115">
        <v>65</v>
      </c>
      <c r="B65" s="115" t="s">
        <v>320</v>
      </c>
      <c r="C65" s="117" t="s">
        <v>465</v>
      </c>
      <c r="D65" s="64">
        <f>DPA_1428</f>
        <v>0</v>
      </c>
      <c r="E65" s="63">
        <v>0</v>
      </c>
      <c r="F65" s="65">
        <f t="shared" si="0"/>
        <v>0</v>
      </c>
      <c r="G65" s="120" t="s">
        <v>235</v>
      </c>
      <c r="H65" s="125" t="s">
        <v>320</v>
      </c>
      <c r="I65" s="124" t="s">
        <v>320</v>
      </c>
    </row>
    <row r="66" spans="1:9" x14ac:dyDescent="0.2">
      <c r="A66" s="115">
        <v>66</v>
      </c>
      <c r="B66" s="115" t="s">
        <v>321</v>
      </c>
      <c r="C66" s="117" t="s">
        <v>466</v>
      </c>
      <c r="D66" s="64">
        <f>DPA_1429</f>
        <v>0</v>
      </c>
      <c r="E66" s="63">
        <v>0</v>
      </c>
      <c r="F66" s="65">
        <f t="shared" si="0"/>
        <v>0</v>
      </c>
      <c r="G66" s="120" t="s">
        <v>235</v>
      </c>
      <c r="H66" s="125" t="s">
        <v>321</v>
      </c>
      <c r="I66" s="124" t="s">
        <v>321</v>
      </c>
    </row>
    <row r="67" spans="1:9" x14ac:dyDescent="0.2">
      <c r="A67" s="115">
        <v>67</v>
      </c>
      <c r="B67" s="115" t="s">
        <v>322</v>
      </c>
      <c r="C67" s="117" t="s">
        <v>467</v>
      </c>
      <c r="D67" s="64">
        <f>DPA_1430</f>
        <v>0</v>
      </c>
      <c r="E67" s="63">
        <v>0</v>
      </c>
      <c r="F67" s="65">
        <f t="shared" si="0"/>
        <v>0</v>
      </c>
      <c r="G67" s="120" t="s">
        <v>235</v>
      </c>
      <c r="H67" s="125" t="s">
        <v>322</v>
      </c>
      <c r="I67" s="124" t="s">
        <v>322</v>
      </c>
    </row>
    <row r="68" spans="1:9" x14ac:dyDescent="0.2">
      <c r="A68" s="115">
        <v>68</v>
      </c>
      <c r="B68" s="115" t="s">
        <v>323</v>
      </c>
      <c r="C68" s="117" t="s">
        <v>468</v>
      </c>
      <c r="D68" s="64">
        <f>DPA_1501</f>
        <v>0</v>
      </c>
      <c r="E68" s="63">
        <v>0</v>
      </c>
      <c r="F68" s="65">
        <f t="shared" ref="F68:F74" si="1">IF(D68&gt;E68,0,1)</f>
        <v>1</v>
      </c>
      <c r="G68" s="120" t="s">
        <v>235</v>
      </c>
      <c r="H68" s="125" t="s">
        <v>323</v>
      </c>
      <c r="I68" s="124" t="s">
        <v>323</v>
      </c>
    </row>
    <row r="69" spans="1:9" x14ac:dyDescent="0.2">
      <c r="A69" s="115">
        <v>69</v>
      </c>
      <c r="B69" s="115" t="s">
        <v>324</v>
      </c>
      <c r="C69" s="117" t="s">
        <v>469</v>
      </c>
      <c r="D69" s="64">
        <f>DPA_1502</f>
        <v>0</v>
      </c>
      <c r="E69" s="63">
        <v>0</v>
      </c>
      <c r="F69" s="65">
        <f t="shared" si="1"/>
        <v>1</v>
      </c>
      <c r="G69" s="120" t="s">
        <v>235</v>
      </c>
      <c r="H69" s="125" t="s">
        <v>324</v>
      </c>
      <c r="I69" s="124" t="s">
        <v>324</v>
      </c>
    </row>
    <row r="70" spans="1:9" x14ac:dyDescent="0.2">
      <c r="A70" s="115">
        <v>70</v>
      </c>
      <c r="B70" s="115" t="s">
        <v>325</v>
      </c>
      <c r="C70" s="117" t="s">
        <v>470</v>
      </c>
      <c r="D70" s="66" t="e">
        <f>DPA_1503</f>
        <v>#DIV/0!</v>
      </c>
      <c r="E70" s="63">
        <v>0</v>
      </c>
      <c r="F70" s="65">
        <f>IF(ISERROR(D70),0,IF(D70&gt;E70,0,1))</f>
        <v>0</v>
      </c>
      <c r="G70" s="120" t="s">
        <v>235</v>
      </c>
      <c r="H70" s="125" t="s">
        <v>325</v>
      </c>
      <c r="I70" s="124" t="s">
        <v>325</v>
      </c>
    </row>
    <row r="71" spans="1:9" x14ac:dyDescent="0.2">
      <c r="A71" s="115">
        <v>71</v>
      </c>
      <c r="B71" s="115" t="s">
        <v>326</v>
      </c>
      <c r="C71" s="117" t="s">
        <v>471</v>
      </c>
      <c r="D71" s="64">
        <f>DPA_1504</f>
        <v>0</v>
      </c>
      <c r="E71" s="63">
        <v>0</v>
      </c>
      <c r="F71" s="65">
        <f t="shared" si="1"/>
        <v>1</v>
      </c>
      <c r="G71" s="120" t="s">
        <v>235</v>
      </c>
      <c r="H71" s="125" t="s">
        <v>326</v>
      </c>
      <c r="I71" s="124" t="s">
        <v>326</v>
      </c>
    </row>
    <row r="72" spans="1:9" x14ac:dyDescent="0.2">
      <c r="A72" s="115">
        <v>72</v>
      </c>
      <c r="B72" s="115" t="s">
        <v>327</v>
      </c>
      <c r="C72" s="117" t="s">
        <v>472</v>
      </c>
      <c r="D72" s="64">
        <f>DPA_1508</f>
        <v>0</v>
      </c>
      <c r="E72" s="63">
        <v>0</v>
      </c>
      <c r="F72" s="65">
        <f t="shared" si="1"/>
        <v>1</v>
      </c>
      <c r="G72" s="120" t="s">
        <v>235</v>
      </c>
      <c r="H72" s="125" t="s">
        <v>327</v>
      </c>
      <c r="I72" s="124" t="s">
        <v>327</v>
      </c>
    </row>
    <row r="73" spans="1:9" x14ac:dyDescent="0.2">
      <c r="A73" s="115">
        <v>73</v>
      </c>
      <c r="B73" s="115" t="s">
        <v>328</v>
      </c>
      <c r="C73" s="117" t="s">
        <v>473</v>
      </c>
      <c r="D73" s="64">
        <f>DPA_1509</f>
        <v>0</v>
      </c>
      <c r="E73" s="63">
        <v>0</v>
      </c>
      <c r="F73" s="65">
        <f t="shared" si="1"/>
        <v>1</v>
      </c>
      <c r="G73" s="120" t="s">
        <v>235</v>
      </c>
      <c r="H73" s="125" t="s">
        <v>328</v>
      </c>
      <c r="I73" s="124" t="s">
        <v>328</v>
      </c>
    </row>
    <row r="74" spans="1:9" x14ac:dyDescent="0.2">
      <c r="A74" s="115">
        <v>74</v>
      </c>
      <c r="B74" s="115" t="s">
        <v>329</v>
      </c>
      <c r="C74" s="117" t="s">
        <v>474</v>
      </c>
      <c r="D74" s="64">
        <f>DPA_1601</f>
        <v>0</v>
      </c>
      <c r="E74" s="63">
        <v>0</v>
      </c>
      <c r="F74" s="65">
        <f t="shared" si="1"/>
        <v>1</v>
      </c>
      <c r="G74" s="120" t="s">
        <v>235</v>
      </c>
      <c r="H74" s="125" t="s">
        <v>329</v>
      </c>
      <c r="I74" s="124" t="s">
        <v>329</v>
      </c>
    </row>
    <row r="75" spans="1:9" x14ac:dyDescent="0.2">
      <c r="A75" s="115">
        <v>75</v>
      </c>
      <c r="B75" s="115" t="s">
        <v>330</v>
      </c>
      <c r="C75" s="117" t="s">
        <v>475</v>
      </c>
      <c r="D75" s="64">
        <f>DPA_1602</f>
        <v>0</v>
      </c>
      <c r="E75" s="63">
        <v>0</v>
      </c>
      <c r="F75" s="65">
        <f t="shared" ref="F75:F108" si="2">IF(D75&gt;=E75,0,1)</f>
        <v>0</v>
      </c>
      <c r="G75" s="120" t="s">
        <v>235</v>
      </c>
      <c r="H75" s="125" t="s">
        <v>330</v>
      </c>
      <c r="I75" s="124" t="s">
        <v>330</v>
      </c>
    </row>
    <row r="76" spans="1:9" x14ac:dyDescent="0.2">
      <c r="A76" s="115">
        <v>76</v>
      </c>
      <c r="B76" s="115" t="s">
        <v>331</v>
      </c>
      <c r="C76" s="117" t="s">
        <v>476</v>
      </c>
      <c r="D76" s="64">
        <f>DPA_1603</f>
        <v>0</v>
      </c>
      <c r="E76" s="63">
        <v>0</v>
      </c>
      <c r="F76" s="65">
        <f t="shared" si="2"/>
        <v>0</v>
      </c>
      <c r="G76" s="120" t="s">
        <v>235</v>
      </c>
      <c r="H76" s="125" t="s">
        <v>331</v>
      </c>
      <c r="I76" s="124" t="s">
        <v>331</v>
      </c>
    </row>
    <row r="77" spans="1:9" x14ac:dyDescent="0.2">
      <c r="A77" s="115">
        <v>77</v>
      </c>
      <c r="B77" s="115" t="s">
        <v>332</v>
      </c>
      <c r="C77" s="117" t="s">
        <v>477</v>
      </c>
      <c r="D77" s="64">
        <f>DPA_1604</f>
        <v>0</v>
      </c>
      <c r="E77" s="63">
        <v>0</v>
      </c>
      <c r="F77" s="65">
        <f t="shared" si="2"/>
        <v>0</v>
      </c>
      <c r="G77" s="120" t="s">
        <v>235</v>
      </c>
      <c r="H77" s="125" t="s">
        <v>332</v>
      </c>
      <c r="I77" s="124" t="s">
        <v>332</v>
      </c>
    </row>
    <row r="78" spans="1:9" x14ac:dyDescent="0.2">
      <c r="A78" s="115">
        <v>78</v>
      </c>
      <c r="B78" s="115" t="s">
        <v>333</v>
      </c>
      <c r="C78" s="117" t="s">
        <v>478</v>
      </c>
      <c r="D78" s="64">
        <f>DPA_1605</f>
        <v>0</v>
      </c>
      <c r="E78" s="63">
        <v>0</v>
      </c>
      <c r="F78" s="65">
        <f>IF(D78=E78,0,1)</f>
        <v>0</v>
      </c>
      <c r="G78" s="120" t="s">
        <v>235</v>
      </c>
      <c r="H78" s="125" t="s">
        <v>333</v>
      </c>
      <c r="I78" s="124" t="s">
        <v>333</v>
      </c>
    </row>
    <row r="79" spans="1:9" x14ac:dyDescent="0.2">
      <c r="A79" s="115">
        <v>79</v>
      </c>
      <c r="B79" s="115" t="s">
        <v>334</v>
      </c>
      <c r="C79" s="117" t="s">
        <v>479</v>
      </c>
      <c r="D79" s="64">
        <f>DPA_1606</f>
        <v>0</v>
      </c>
      <c r="E79" s="63">
        <v>0</v>
      </c>
      <c r="F79" s="65">
        <f>IF(D79&gt;E79,0,1)</f>
        <v>1</v>
      </c>
      <c r="G79" s="120" t="s">
        <v>235</v>
      </c>
      <c r="H79" s="125" t="s">
        <v>334</v>
      </c>
      <c r="I79" s="124" t="s">
        <v>334</v>
      </c>
    </row>
    <row r="80" spans="1:9" x14ac:dyDescent="0.2">
      <c r="A80" s="115">
        <v>80</v>
      </c>
      <c r="B80" s="115" t="s">
        <v>335</v>
      </c>
      <c r="C80" s="117" t="s">
        <v>480</v>
      </c>
      <c r="D80" s="64">
        <f>DPA_2101</f>
        <v>0</v>
      </c>
      <c r="E80" s="63">
        <v>0</v>
      </c>
      <c r="F80" s="65">
        <f t="shared" si="2"/>
        <v>0</v>
      </c>
      <c r="G80" s="120" t="s">
        <v>235</v>
      </c>
      <c r="H80" s="125" t="s">
        <v>335</v>
      </c>
      <c r="I80" s="124" t="s">
        <v>335</v>
      </c>
    </row>
    <row r="81" spans="1:9" x14ac:dyDescent="0.2">
      <c r="A81" s="115">
        <v>81</v>
      </c>
      <c r="B81" s="115" t="s">
        <v>336</v>
      </c>
      <c r="C81" s="117" t="s">
        <v>481</v>
      </c>
      <c r="D81" s="64">
        <f>DPA_2102</f>
        <v>0</v>
      </c>
      <c r="E81" s="63">
        <v>0</v>
      </c>
      <c r="F81" s="65">
        <f t="shared" si="2"/>
        <v>0</v>
      </c>
      <c r="G81" s="120" t="s">
        <v>235</v>
      </c>
      <c r="H81" s="125" t="s">
        <v>336</v>
      </c>
      <c r="I81" s="124" t="s">
        <v>336</v>
      </c>
    </row>
    <row r="82" spans="1:9" x14ac:dyDescent="0.2">
      <c r="A82" s="115">
        <v>82</v>
      </c>
      <c r="B82" s="115" t="s">
        <v>337</v>
      </c>
      <c r="C82" s="117" t="s">
        <v>482</v>
      </c>
      <c r="D82" s="64">
        <f>DPA_2103</f>
        <v>0</v>
      </c>
      <c r="E82" s="63">
        <v>0</v>
      </c>
      <c r="F82" s="65">
        <f t="shared" si="2"/>
        <v>0</v>
      </c>
      <c r="G82" s="120" t="s">
        <v>235</v>
      </c>
      <c r="H82" s="125" t="s">
        <v>337</v>
      </c>
      <c r="I82" s="124" t="s">
        <v>337</v>
      </c>
    </row>
    <row r="83" spans="1:9" x14ac:dyDescent="0.2">
      <c r="A83" s="115">
        <v>83</v>
      </c>
      <c r="B83" s="115" t="s">
        <v>338</v>
      </c>
      <c r="C83" s="117" t="s">
        <v>483</v>
      </c>
      <c r="D83" s="64">
        <f>DPA_2104</f>
        <v>0</v>
      </c>
      <c r="E83" s="63">
        <v>0</v>
      </c>
      <c r="F83" s="65">
        <f t="shared" si="2"/>
        <v>0</v>
      </c>
      <c r="G83" s="120" t="s">
        <v>235</v>
      </c>
      <c r="H83" s="125" t="s">
        <v>338</v>
      </c>
      <c r="I83" s="124" t="s">
        <v>338</v>
      </c>
    </row>
    <row r="84" spans="1:9" x14ac:dyDescent="0.2">
      <c r="A84" s="115">
        <v>84</v>
      </c>
      <c r="B84" s="115" t="s">
        <v>339</v>
      </c>
      <c r="C84" s="117" t="s">
        <v>484</v>
      </c>
      <c r="D84" s="64">
        <f>DPA_2105</f>
        <v>0</v>
      </c>
      <c r="E84" s="63">
        <v>0</v>
      </c>
      <c r="F84" s="65">
        <f t="shared" si="2"/>
        <v>0</v>
      </c>
      <c r="G84" s="120" t="s">
        <v>235</v>
      </c>
      <c r="H84" s="125" t="s">
        <v>339</v>
      </c>
      <c r="I84" s="124" t="s">
        <v>339</v>
      </c>
    </row>
    <row r="85" spans="1:9" x14ac:dyDescent="0.2">
      <c r="A85" s="115">
        <v>85</v>
      </c>
      <c r="B85" s="115" t="s">
        <v>340</v>
      </c>
      <c r="C85" s="117" t="s">
        <v>485</v>
      </c>
      <c r="D85" s="64">
        <f>DPA_2106</f>
        <v>0</v>
      </c>
      <c r="E85" s="63">
        <v>0</v>
      </c>
      <c r="F85" s="65">
        <f t="shared" si="2"/>
        <v>0</v>
      </c>
      <c r="G85" s="120" t="s">
        <v>235</v>
      </c>
      <c r="H85" s="125" t="s">
        <v>340</v>
      </c>
      <c r="I85" s="124" t="s">
        <v>340</v>
      </c>
    </row>
    <row r="86" spans="1:9" x14ac:dyDescent="0.2">
      <c r="A86" s="115">
        <v>86</v>
      </c>
      <c r="B86" s="115" t="s">
        <v>341</v>
      </c>
      <c r="C86" s="117" t="s">
        <v>486</v>
      </c>
      <c r="D86" s="64">
        <f>DPA_2107</f>
        <v>0</v>
      </c>
      <c r="E86" s="63">
        <v>0</v>
      </c>
      <c r="F86" s="65">
        <f t="shared" si="2"/>
        <v>0</v>
      </c>
      <c r="G86" s="120" t="s">
        <v>235</v>
      </c>
      <c r="H86" s="125" t="s">
        <v>341</v>
      </c>
      <c r="I86" s="124" t="s">
        <v>341</v>
      </c>
    </row>
    <row r="87" spans="1:9" x14ac:dyDescent="0.2">
      <c r="A87" s="115">
        <v>87</v>
      </c>
      <c r="B87" s="115" t="s">
        <v>342</v>
      </c>
      <c r="C87" s="117" t="s">
        <v>487</v>
      </c>
      <c r="D87" s="64">
        <f>DPA_2108</f>
        <v>0</v>
      </c>
      <c r="E87" s="63">
        <v>0</v>
      </c>
      <c r="F87" s="65">
        <f t="shared" si="2"/>
        <v>0</v>
      </c>
      <c r="G87" s="120" t="s">
        <v>235</v>
      </c>
      <c r="H87" s="125" t="s">
        <v>342</v>
      </c>
      <c r="I87" s="124" t="s">
        <v>342</v>
      </c>
    </row>
    <row r="88" spans="1:9" x14ac:dyDescent="0.2">
      <c r="A88" s="115">
        <v>88</v>
      </c>
      <c r="B88" s="115" t="s">
        <v>343</v>
      </c>
      <c r="C88" s="117" t="s">
        <v>488</v>
      </c>
      <c r="D88" s="64">
        <f>DPA_2109</f>
        <v>0</v>
      </c>
      <c r="E88" s="63">
        <v>0</v>
      </c>
      <c r="F88" s="65">
        <f t="shared" si="2"/>
        <v>0</v>
      </c>
      <c r="G88" s="120" t="s">
        <v>235</v>
      </c>
      <c r="H88" s="125" t="s">
        <v>343</v>
      </c>
      <c r="I88" s="124" t="s">
        <v>343</v>
      </c>
    </row>
    <row r="89" spans="1:9" x14ac:dyDescent="0.2">
      <c r="A89" s="115">
        <v>89</v>
      </c>
      <c r="B89" s="115" t="s">
        <v>344</v>
      </c>
      <c r="C89" s="117" t="s">
        <v>489</v>
      </c>
      <c r="D89" s="64">
        <f>DPA_2110</f>
        <v>0</v>
      </c>
      <c r="E89" s="63">
        <v>0</v>
      </c>
      <c r="F89" s="65">
        <f t="shared" si="2"/>
        <v>0</v>
      </c>
      <c r="G89" s="120" t="s">
        <v>235</v>
      </c>
      <c r="H89" s="125" t="s">
        <v>344</v>
      </c>
      <c r="I89" s="124" t="s">
        <v>344</v>
      </c>
    </row>
    <row r="90" spans="1:9" x14ac:dyDescent="0.2">
      <c r="A90" s="115">
        <v>90</v>
      </c>
      <c r="B90" s="115" t="s">
        <v>345</v>
      </c>
      <c r="C90" s="117" t="s">
        <v>490</v>
      </c>
      <c r="D90" s="64">
        <f>DPA_2114</f>
        <v>0</v>
      </c>
      <c r="E90" s="63">
        <v>0</v>
      </c>
      <c r="F90" s="65">
        <f t="shared" si="2"/>
        <v>0</v>
      </c>
      <c r="G90" s="120" t="s">
        <v>235</v>
      </c>
      <c r="H90" s="125" t="s">
        <v>345</v>
      </c>
      <c r="I90" s="124" t="s">
        <v>345</v>
      </c>
    </row>
    <row r="91" spans="1:9" x14ac:dyDescent="0.2">
      <c r="A91" s="115">
        <v>91</v>
      </c>
      <c r="B91" s="115" t="s">
        <v>346</v>
      </c>
      <c r="C91" s="117" t="s">
        <v>491</v>
      </c>
      <c r="D91" s="64">
        <f>DPA_2115</f>
        <v>0</v>
      </c>
      <c r="E91" s="63">
        <v>0</v>
      </c>
      <c r="F91" s="65">
        <f t="shared" si="2"/>
        <v>0</v>
      </c>
      <c r="G91" s="120" t="s">
        <v>235</v>
      </c>
      <c r="H91" s="125" t="s">
        <v>346</v>
      </c>
      <c r="I91" s="124" t="s">
        <v>346</v>
      </c>
    </row>
    <row r="92" spans="1:9" x14ac:dyDescent="0.2">
      <c r="A92" s="115">
        <v>92</v>
      </c>
      <c r="B92" s="115" t="s">
        <v>347</v>
      </c>
      <c r="C92" s="117" t="s">
        <v>492</v>
      </c>
      <c r="D92" s="64">
        <f>DPA_2119</f>
        <v>0</v>
      </c>
      <c r="E92" s="63">
        <v>0</v>
      </c>
      <c r="F92" s="65">
        <f t="shared" si="2"/>
        <v>0</v>
      </c>
      <c r="G92" s="120" t="s">
        <v>235</v>
      </c>
      <c r="H92" s="125" t="s">
        <v>347</v>
      </c>
      <c r="I92" s="124" t="s">
        <v>347</v>
      </c>
    </row>
    <row r="93" spans="1:9" x14ac:dyDescent="0.2">
      <c r="A93" s="115">
        <v>93</v>
      </c>
      <c r="B93" s="115" t="s">
        <v>348</v>
      </c>
      <c r="C93" s="117" t="s">
        <v>493</v>
      </c>
      <c r="D93" s="64">
        <f>DPA_2120</f>
        <v>0</v>
      </c>
      <c r="E93" s="63">
        <v>0</v>
      </c>
      <c r="F93" s="65">
        <f t="shared" si="2"/>
        <v>0</v>
      </c>
      <c r="G93" s="120" t="s">
        <v>235</v>
      </c>
      <c r="H93" s="125" t="s">
        <v>348</v>
      </c>
      <c r="I93" s="124" t="s">
        <v>348</v>
      </c>
    </row>
    <row r="94" spans="1:9" x14ac:dyDescent="0.2">
      <c r="A94" s="115">
        <v>94</v>
      </c>
      <c r="B94" s="115" t="s">
        <v>349</v>
      </c>
      <c r="C94" s="117" t="s">
        <v>494</v>
      </c>
      <c r="D94" s="64">
        <f>DPA_2126</f>
        <v>0</v>
      </c>
      <c r="E94" s="63">
        <v>0</v>
      </c>
      <c r="F94" s="65">
        <f t="shared" si="2"/>
        <v>0</v>
      </c>
      <c r="G94" s="120" t="s">
        <v>235</v>
      </c>
      <c r="H94" s="125" t="s">
        <v>349</v>
      </c>
      <c r="I94" s="124" t="s">
        <v>349</v>
      </c>
    </row>
    <row r="95" spans="1:9" x14ac:dyDescent="0.2">
      <c r="A95" s="115">
        <v>95</v>
      </c>
      <c r="B95" s="115" t="s">
        <v>350</v>
      </c>
      <c r="C95" s="117" t="s">
        <v>495</v>
      </c>
      <c r="D95" s="64">
        <f>DPA_2127</f>
        <v>0</v>
      </c>
      <c r="E95" s="63">
        <v>0</v>
      </c>
      <c r="F95" s="65">
        <f t="shared" si="2"/>
        <v>0</v>
      </c>
      <c r="G95" s="120" t="s">
        <v>235</v>
      </c>
      <c r="H95" s="125" t="s">
        <v>350</v>
      </c>
      <c r="I95" s="124" t="s">
        <v>350</v>
      </c>
    </row>
    <row r="96" spans="1:9" x14ac:dyDescent="0.2">
      <c r="A96" s="115">
        <v>96</v>
      </c>
      <c r="B96" s="115" t="s">
        <v>351</v>
      </c>
      <c r="C96" s="117" t="s">
        <v>496</v>
      </c>
      <c r="D96" s="64">
        <f>DPA_2129</f>
        <v>0</v>
      </c>
      <c r="E96" s="63">
        <v>0</v>
      </c>
      <c r="F96" s="65">
        <f t="shared" si="2"/>
        <v>0</v>
      </c>
      <c r="G96" s="120" t="s">
        <v>235</v>
      </c>
      <c r="H96" s="125" t="s">
        <v>351</v>
      </c>
      <c r="I96" s="124" t="s">
        <v>351</v>
      </c>
    </row>
    <row r="97" spans="1:9" x14ac:dyDescent="0.2">
      <c r="A97" s="115">
        <v>97</v>
      </c>
      <c r="B97" s="115" t="s">
        <v>352</v>
      </c>
      <c r="C97" s="117" t="s">
        <v>497</v>
      </c>
      <c r="D97" s="64">
        <f>DPA_2201</f>
        <v>0</v>
      </c>
      <c r="E97" s="63">
        <v>0</v>
      </c>
      <c r="F97" s="65">
        <f t="shared" si="2"/>
        <v>0</v>
      </c>
      <c r="G97" s="120" t="s">
        <v>235</v>
      </c>
      <c r="H97" s="125" t="s">
        <v>352</v>
      </c>
      <c r="I97" s="124" t="s">
        <v>352</v>
      </c>
    </row>
    <row r="98" spans="1:9" x14ac:dyDescent="0.2">
      <c r="A98" s="115">
        <v>98</v>
      </c>
      <c r="B98" s="115" t="s">
        <v>353</v>
      </c>
      <c r="C98" s="117" t="s">
        <v>498</v>
      </c>
      <c r="D98" s="64">
        <f>DPA_2205</f>
        <v>0</v>
      </c>
      <c r="E98" s="63">
        <v>0</v>
      </c>
      <c r="F98" s="65">
        <f t="shared" si="2"/>
        <v>0</v>
      </c>
      <c r="G98" s="120" t="s">
        <v>235</v>
      </c>
      <c r="H98" s="125" t="s">
        <v>353</v>
      </c>
      <c r="I98" s="124" t="s">
        <v>353</v>
      </c>
    </row>
    <row r="99" spans="1:9" x14ac:dyDescent="0.2">
      <c r="A99" s="115">
        <v>99</v>
      </c>
      <c r="B99" s="115" t="s">
        <v>354</v>
      </c>
      <c r="C99" s="117" t="s">
        <v>499</v>
      </c>
      <c r="D99" s="64">
        <f>DPA_2206</f>
        <v>0</v>
      </c>
      <c r="E99" s="63">
        <v>0</v>
      </c>
      <c r="F99" s="65">
        <f t="shared" si="2"/>
        <v>0</v>
      </c>
      <c r="G99" s="120" t="s">
        <v>235</v>
      </c>
      <c r="H99" s="125" t="s">
        <v>354</v>
      </c>
      <c r="I99" s="124" t="s">
        <v>354</v>
      </c>
    </row>
    <row r="100" spans="1:9" x14ac:dyDescent="0.2">
      <c r="A100" s="115">
        <v>100</v>
      </c>
      <c r="B100" s="115" t="s">
        <v>355</v>
      </c>
      <c r="C100" s="117" t="s">
        <v>500</v>
      </c>
      <c r="D100" s="64">
        <f>DPA_2210</f>
        <v>0</v>
      </c>
      <c r="E100" s="63">
        <v>0</v>
      </c>
      <c r="F100" s="65">
        <f t="shared" si="2"/>
        <v>0</v>
      </c>
      <c r="G100" s="120" t="s">
        <v>235</v>
      </c>
      <c r="H100" s="125" t="s">
        <v>355</v>
      </c>
      <c r="I100" s="124" t="s">
        <v>355</v>
      </c>
    </row>
    <row r="101" spans="1:9" x14ac:dyDescent="0.2">
      <c r="A101" s="115">
        <v>101</v>
      </c>
      <c r="B101" s="115" t="s">
        <v>356</v>
      </c>
      <c r="C101" s="117" t="s">
        <v>501</v>
      </c>
      <c r="D101" s="64">
        <f>DPA_2211</f>
        <v>0</v>
      </c>
      <c r="E101" s="63">
        <v>0</v>
      </c>
      <c r="F101" s="65">
        <f t="shared" si="2"/>
        <v>0</v>
      </c>
      <c r="G101" s="120" t="s">
        <v>235</v>
      </c>
      <c r="H101" s="125" t="s">
        <v>356</v>
      </c>
      <c r="I101" s="124" t="s">
        <v>356</v>
      </c>
    </row>
    <row r="102" spans="1:9" x14ac:dyDescent="0.2">
      <c r="A102" s="115">
        <v>102</v>
      </c>
      <c r="B102" s="115" t="s">
        <v>357</v>
      </c>
      <c r="C102" s="117" t="s">
        <v>502</v>
      </c>
      <c r="D102" s="64">
        <f>DPA_2215</f>
        <v>0</v>
      </c>
      <c r="E102" s="63">
        <v>0</v>
      </c>
      <c r="F102" s="65">
        <f t="shared" si="2"/>
        <v>0</v>
      </c>
      <c r="G102" s="120" t="s">
        <v>235</v>
      </c>
      <c r="H102" s="125" t="s">
        <v>357</v>
      </c>
      <c r="I102" s="124" t="s">
        <v>357</v>
      </c>
    </row>
    <row r="103" spans="1:9" x14ac:dyDescent="0.2">
      <c r="A103" s="115">
        <v>103</v>
      </c>
      <c r="B103" s="115" t="s">
        <v>358</v>
      </c>
      <c r="C103" s="117" t="s">
        <v>503</v>
      </c>
      <c r="D103" s="64">
        <f>DPA_2216</f>
        <v>0</v>
      </c>
      <c r="E103" s="63">
        <v>0</v>
      </c>
      <c r="F103" s="65">
        <f t="shared" si="2"/>
        <v>0</v>
      </c>
      <c r="G103" s="120" t="s">
        <v>235</v>
      </c>
      <c r="H103" s="125" t="s">
        <v>358</v>
      </c>
      <c r="I103" s="124" t="s">
        <v>358</v>
      </c>
    </row>
    <row r="104" spans="1:9" x14ac:dyDescent="0.2">
      <c r="A104" s="115">
        <v>104</v>
      </c>
      <c r="B104" s="115" t="s">
        <v>359</v>
      </c>
      <c r="C104" s="117" t="s">
        <v>504</v>
      </c>
      <c r="D104" s="64">
        <f>DPA_2220</f>
        <v>0</v>
      </c>
      <c r="E104" s="63">
        <v>0</v>
      </c>
      <c r="F104" s="65">
        <f t="shared" si="2"/>
        <v>0</v>
      </c>
      <c r="G104" s="120" t="s">
        <v>235</v>
      </c>
      <c r="H104" s="125" t="s">
        <v>359</v>
      </c>
      <c r="I104" s="124" t="s">
        <v>359</v>
      </c>
    </row>
    <row r="105" spans="1:9" x14ac:dyDescent="0.2">
      <c r="A105" s="115">
        <v>105</v>
      </c>
      <c r="B105" s="115" t="s">
        <v>360</v>
      </c>
      <c r="C105" s="117" t="s">
        <v>505</v>
      </c>
      <c r="D105" s="64">
        <f>DPA_2221</f>
        <v>0</v>
      </c>
      <c r="E105" s="63">
        <v>0</v>
      </c>
      <c r="F105" s="65">
        <f t="shared" si="2"/>
        <v>0</v>
      </c>
      <c r="G105" s="120" t="s">
        <v>235</v>
      </c>
      <c r="H105" s="125" t="s">
        <v>360</v>
      </c>
      <c r="I105" s="124" t="s">
        <v>360</v>
      </c>
    </row>
    <row r="106" spans="1:9" x14ac:dyDescent="0.2">
      <c r="A106" s="115">
        <v>106</v>
      </c>
      <c r="B106" s="115" t="s">
        <v>361</v>
      </c>
      <c r="C106" s="117" t="s">
        <v>506</v>
      </c>
      <c r="D106" s="64">
        <f>DPA_2222</f>
        <v>0</v>
      </c>
      <c r="E106" s="63">
        <v>0</v>
      </c>
      <c r="F106" s="65">
        <f t="shared" si="2"/>
        <v>0</v>
      </c>
      <c r="G106" s="120" t="s">
        <v>235</v>
      </c>
      <c r="H106" s="125" t="s">
        <v>361</v>
      </c>
      <c r="I106" s="124" t="s">
        <v>361</v>
      </c>
    </row>
    <row r="107" spans="1:9" x14ac:dyDescent="0.2">
      <c r="A107" s="115">
        <v>107</v>
      </c>
      <c r="B107" s="115" t="s">
        <v>362</v>
      </c>
      <c r="C107" s="117" t="s">
        <v>507</v>
      </c>
      <c r="D107" s="64">
        <f>DPA_2223</f>
        <v>0</v>
      </c>
      <c r="E107" s="63">
        <v>0</v>
      </c>
      <c r="F107" s="65">
        <f t="shared" si="2"/>
        <v>0</v>
      </c>
      <c r="G107" s="120" t="s">
        <v>235</v>
      </c>
      <c r="H107" s="125" t="s">
        <v>362</v>
      </c>
      <c r="I107" s="124" t="s">
        <v>362</v>
      </c>
    </row>
    <row r="108" spans="1:9" x14ac:dyDescent="0.2">
      <c r="A108" s="115">
        <v>108</v>
      </c>
      <c r="B108" s="115" t="s">
        <v>363</v>
      </c>
      <c r="C108" s="117" t="s">
        <v>508</v>
      </c>
      <c r="D108" s="64">
        <f>DPA_2224</f>
        <v>0</v>
      </c>
      <c r="E108" s="63">
        <v>0</v>
      </c>
      <c r="F108" s="65">
        <f t="shared" si="2"/>
        <v>0</v>
      </c>
      <c r="G108" s="120" t="s">
        <v>235</v>
      </c>
      <c r="H108" s="125" t="s">
        <v>363</v>
      </c>
      <c r="I108" s="124" t="s">
        <v>363</v>
      </c>
    </row>
    <row r="109" spans="1:9" x14ac:dyDescent="0.2">
      <c r="A109" s="115">
        <v>109</v>
      </c>
      <c r="B109" s="115" t="s">
        <v>364</v>
      </c>
      <c r="C109" s="117" t="s">
        <v>509</v>
      </c>
      <c r="D109" s="64">
        <f>DPA_1101</f>
        <v>0</v>
      </c>
      <c r="E109" s="66">
        <f>DPA_1606</f>
        <v>0</v>
      </c>
      <c r="F109" s="65">
        <f>IF(D109=E109,0,1)</f>
        <v>0</v>
      </c>
      <c r="G109" s="120" t="s">
        <v>235</v>
      </c>
      <c r="H109" s="125" t="s">
        <v>364</v>
      </c>
      <c r="I109" s="124" t="s">
        <v>364</v>
      </c>
    </row>
    <row r="110" spans="1:9" x14ac:dyDescent="0.2">
      <c r="A110" s="115">
        <v>110</v>
      </c>
      <c r="B110" s="115" t="s">
        <v>365</v>
      </c>
      <c r="C110" s="117" t="s">
        <v>510</v>
      </c>
      <c r="D110" s="64">
        <f>DPA_1101</f>
        <v>0</v>
      </c>
      <c r="E110" s="66">
        <f>DPA_1108</f>
        <v>0</v>
      </c>
      <c r="F110" s="65">
        <f>IF(D110&lt;=E110,0,1)</f>
        <v>0</v>
      </c>
      <c r="G110" s="120" t="s">
        <v>235</v>
      </c>
      <c r="H110" s="125" t="s">
        <v>365</v>
      </c>
      <c r="I110" s="124" t="s">
        <v>365</v>
      </c>
    </row>
    <row r="111" spans="1:9" x14ac:dyDescent="0.2">
      <c r="A111" s="115">
        <v>111</v>
      </c>
      <c r="B111" s="115" t="s">
        <v>366</v>
      </c>
      <c r="C111" s="117" t="s">
        <v>511</v>
      </c>
      <c r="D111" s="64">
        <f>DPA_1102</f>
        <v>0</v>
      </c>
      <c r="E111" s="66">
        <f>DPA_1109</f>
        <v>0</v>
      </c>
      <c r="F111" s="65">
        <f>IF(D111&lt;=E111,0,1)</f>
        <v>0</v>
      </c>
      <c r="G111" s="120" t="s">
        <v>235</v>
      </c>
      <c r="H111" s="125" t="s">
        <v>366</v>
      </c>
      <c r="I111" s="124" t="s">
        <v>366</v>
      </c>
    </row>
    <row r="112" spans="1:9" x14ac:dyDescent="0.2">
      <c r="A112" s="115">
        <v>112</v>
      </c>
      <c r="B112" s="115" t="s">
        <v>367</v>
      </c>
      <c r="C112" s="117" t="s">
        <v>512</v>
      </c>
      <c r="D112" s="64">
        <f t="shared" ref="D112" si="3">DPA_1103</f>
        <v>0</v>
      </c>
      <c r="E112" s="66">
        <f>DPA_1110</f>
        <v>0</v>
      </c>
      <c r="F112" s="65">
        <f>IF(D112&lt;=E112,0,1)</f>
        <v>0</v>
      </c>
      <c r="G112" s="120" t="s">
        <v>235</v>
      </c>
      <c r="H112" s="125" t="s">
        <v>367</v>
      </c>
      <c r="I112" s="124" t="s">
        <v>367</v>
      </c>
    </row>
    <row r="113" spans="1:9" x14ac:dyDescent="0.2">
      <c r="A113" s="115">
        <v>113</v>
      </c>
      <c r="B113" s="115" t="s">
        <v>368</v>
      </c>
      <c r="C113" s="117" t="s">
        <v>513</v>
      </c>
      <c r="D113" s="64">
        <f>DPA_1104</f>
        <v>0</v>
      </c>
      <c r="E113" s="66">
        <f>DPA_1115</f>
        <v>0</v>
      </c>
      <c r="F113" s="65">
        <f t="shared" ref="F113:F126" si="4">IF(D113=E113,0,1)</f>
        <v>0</v>
      </c>
      <c r="G113" s="120" t="s">
        <v>235</v>
      </c>
      <c r="H113" s="125" t="s">
        <v>368</v>
      </c>
      <c r="I113" s="124" t="s">
        <v>368</v>
      </c>
    </row>
    <row r="114" spans="1:9" ht="40.9" customHeight="1" x14ac:dyDescent="0.2">
      <c r="A114" s="115">
        <v>114</v>
      </c>
      <c r="B114" s="115" t="s">
        <v>369</v>
      </c>
      <c r="C114" s="117" t="s">
        <v>514</v>
      </c>
      <c r="D114" s="67">
        <f>DPA_1107</f>
        <v>0</v>
      </c>
      <c r="E114" s="63">
        <f>DPA_1101-DPA_1102-DPA_1103-DPA_1104-DPA_1106</f>
        <v>0</v>
      </c>
      <c r="F114" s="65">
        <f t="shared" si="4"/>
        <v>0</v>
      </c>
      <c r="G114" s="120" t="s">
        <v>235</v>
      </c>
      <c r="H114" s="126" t="s">
        <v>369</v>
      </c>
      <c r="I114" s="121" t="s">
        <v>369</v>
      </c>
    </row>
    <row r="115" spans="1:9" ht="34.9" customHeight="1" x14ac:dyDescent="0.2">
      <c r="A115" s="115">
        <v>115</v>
      </c>
      <c r="B115" s="115" t="s">
        <v>370</v>
      </c>
      <c r="C115" s="118" t="s">
        <v>515</v>
      </c>
      <c r="D115" s="64">
        <f>DPA_1118</f>
        <v>0</v>
      </c>
      <c r="E115" s="63">
        <f>DPA_1108-DPA_1109-DPA_1110-DPA_1112-DPA_1113-DPA_1114-DPA_1115-DPA_1117</f>
        <v>0</v>
      </c>
      <c r="F115" s="65">
        <f t="shared" si="4"/>
        <v>0</v>
      </c>
      <c r="G115" s="120" t="s">
        <v>235</v>
      </c>
      <c r="H115" s="127" t="s">
        <v>370</v>
      </c>
      <c r="I115" s="121" t="s">
        <v>370</v>
      </c>
    </row>
    <row r="116" spans="1:9" x14ac:dyDescent="0.2">
      <c r="A116" s="115">
        <v>116</v>
      </c>
      <c r="B116" s="115" t="s">
        <v>371</v>
      </c>
      <c r="C116" s="117" t="s">
        <v>516</v>
      </c>
      <c r="D116" s="64">
        <f>DPA_1201</f>
        <v>0</v>
      </c>
      <c r="E116" s="66">
        <f>DPA_2110</f>
        <v>0</v>
      </c>
      <c r="F116" s="65">
        <f t="shared" si="4"/>
        <v>0</v>
      </c>
      <c r="G116" s="120" t="s">
        <v>235</v>
      </c>
      <c r="H116" s="125" t="s">
        <v>371</v>
      </c>
      <c r="I116" s="124" t="s">
        <v>371</v>
      </c>
    </row>
    <row r="117" spans="1:9" x14ac:dyDescent="0.2">
      <c r="A117" s="115">
        <v>117</v>
      </c>
      <c r="B117" s="115" t="s">
        <v>372</v>
      </c>
      <c r="C117" s="117" t="s">
        <v>517</v>
      </c>
      <c r="D117" s="64">
        <f>DPA_1202</f>
        <v>0</v>
      </c>
      <c r="E117" s="66">
        <f>DPA_2129</f>
        <v>0</v>
      </c>
      <c r="F117" s="65">
        <f t="shared" si="4"/>
        <v>0</v>
      </c>
      <c r="G117" s="120" t="s">
        <v>235</v>
      </c>
      <c r="H117" s="125" t="s">
        <v>372</v>
      </c>
      <c r="I117" s="124" t="s">
        <v>372</v>
      </c>
    </row>
    <row r="118" spans="1:9" x14ac:dyDescent="0.2">
      <c r="A118" s="115">
        <v>118</v>
      </c>
      <c r="B118" s="115" t="s">
        <v>373</v>
      </c>
      <c r="C118" s="117" t="s">
        <v>518</v>
      </c>
      <c r="D118" s="64">
        <f>DPA_1206</f>
        <v>0</v>
      </c>
      <c r="E118" s="66">
        <f>DPA_2224</f>
        <v>0</v>
      </c>
      <c r="F118" s="65">
        <f t="shared" si="4"/>
        <v>0</v>
      </c>
      <c r="G118" s="120" t="s">
        <v>235</v>
      </c>
      <c r="H118" s="125" t="s">
        <v>373</v>
      </c>
      <c r="I118" s="124" t="s">
        <v>373</v>
      </c>
    </row>
    <row r="119" spans="1:9" ht="30" customHeight="1" x14ac:dyDescent="0.2">
      <c r="A119" s="115">
        <v>119</v>
      </c>
      <c r="B119" s="115" t="s">
        <v>374</v>
      </c>
      <c r="C119" s="117" t="s">
        <v>519</v>
      </c>
      <c r="D119" s="64">
        <f>DPA_1207</f>
        <v>0</v>
      </c>
      <c r="E119" s="63">
        <f>DPA_1201+DPA_1202-DPA_1203-DPA_1204+DPA_1205+DPA_1206</f>
        <v>0</v>
      </c>
      <c r="F119" s="65">
        <f t="shared" si="4"/>
        <v>0</v>
      </c>
      <c r="G119" s="120" t="s">
        <v>235</v>
      </c>
      <c r="H119" s="127" t="s">
        <v>374</v>
      </c>
      <c r="I119" s="121" t="s">
        <v>374</v>
      </c>
    </row>
    <row r="120" spans="1:9" ht="18.600000000000001" customHeight="1" x14ac:dyDescent="0.2">
      <c r="A120" s="115">
        <v>120</v>
      </c>
      <c r="B120" s="115" t="s">
        <v>375</v>
      </c>
      <c r="C120" s="117" t="s">
        <v>520</v>
      </c>
      <c r="D120" s="64">
        <f>DPA_1309</f>
        <v>0</v>
      </c>
      <c r="E120" s="63">
        <f>DPA_1307+DPA_1308</f>
        <v>0</v>
      </c>
      <c r="F120" s="65">
        <f t="shared" si="4"/>
        <v>0</v>
      </c>
      <c r="G120" s="120" t="s">
        <v>235</v>
      </c>
      <c r="H120" s="127" t="s">
        <v>375</v>
      </c>
      <c r="I120" s="121" t="s">
        <v>375</v>
      </c>
    </row>
    <row r="121" spans="1:9" ht="27.6" customHeight="1" x14ac:dyDescent="0.2">
      <c r="A121" s="115">
        <v>121</v>
      </c>
      <c r="B121" s="115" t="s">
        <v>376</v>
      </c>
      <c r="C121" s="117" t="s">
        <v>521</v>
      </c>
      <c r="D121" s="64">
        <f>DPA_1314</f>
        <v>0</v>
      </c>
      <c r="E121" s="63">
        <f>DPA_1311+DPA_1312+DPA_1313</f>
        <v>0</v>
      </c>
      <c r="F121" s="65">
        <f t="shared" si="4"/>
        <v>0</v>
      </c>
      <c r="G121" s="120" t="s">
        <v>235</v>
      </c>
      <c r="H121" s="127" t="s">
        <v>376</v>
      </c>
      <c r="I121" s="121" t="s">
        <v>376</v>
      </c>
    </row>
    <row r="122" spans="1:9" ht="22.5" x14ac:dyDescent="0.2">
      <c r="A122" s="115">
        <v>122</v>
      </c>
      <c r="B122" s="115" t="s">
        <v>586</v>
      </c>
      <c r="C122" s="116" t="s">
        <v>587</v>
      </c>
      <c r="D122" s="64">
        <f>DPA_1416</f>
        <v>0</v>
      </c>
      <c r="E122" s="63">
        <f>ROUND(DPA_1401*0.1,5)</f>
        <v>0</v>
      </c>
      <c r="F122" s="65">
        <f t="shared" si="4"/>
        <v>0</v>
      </c>
      <c r="G122" s="120" t="s">
        <v>235</v>
      </c>
      <c r="H122" s="127" t="s">
        <v>586</v>
      </c>
      <c r="I122" s="121" t="s">
        <v>397</v>
      </c>
    </row>
    <row r="123" spans="1:9" ht="22.5" x14ac:dyDescent="0.2">
      <c r="A123" s="115">
        <v>123</v>
      </c>
      <c r="B123" s="115" t="s">
        <v>588</v>
      </c>
      <c r="C123" s="116" t="s">
        <v>589</v>
      </c>
      <c r="D123" s="64">
        <f>DPA_1417</f>
        <v>0</v>
      </c>
      <c r="E123" s="63">
        <f>ROUND(DPA_1402*0.4,5)</f>
        <v>0</v>
      </c>
      <c r="F123" s="65">
        <f t="shared" si="4"/>
        <v>0</v>
      </c>
      <c r="G123" s="120" t="s">
        <v>235</v>
      </c>
      <c r="H123" s="127" t="s">
        <v>588</v>
      </c>
      <c r="I123" s="121" t="s">
        <v>548</v>
      </c>
    </row>
    <row r="124" spans="1:9" ht="22.5" x14ac:dyDescent="0.2">
      <c r="A124" s="115">
        <v>124</v>
      </c>
      <c r="B124" s="115" t="s">
        <v>590</v>
      </c>
      <c r="C124" s="117" t="s">
        <v>591</v>
      </c>
      <c r="D124" s="64">
        <f>DPA_1419</f>
        <v>0</v>
      </c>
      <c r="E124" s="63">
        <f>ROUND(DPA_1404*0.1,5)</f>
        <v>0</v>
      </c>
      <c r="F124" s="65">
        <f t="shared" si="4"/>
        <v>0</v>
      </c>
      <c r="G124" s="120" t="s">
        <v>235</v>
      </c>
      <c r="H124" s="127" t="s">
        <v>590</v>
      </c>
      <c r="I124" s="121" t="s">
        <v>398</v>
      </c>
    </row>
    <row r="125" spans="1:9" s="40" customFormat="1" x14ac:dyDescent="0.2">
      <c r="A125" s="115">
        <v>125</v>
      </c>
      <c r="B125" s="115" t="s">
        <v>612</v>
      </c>
      <c r="C125" s="118" t="s">
        <v>613</v>
      </c>
      <c r="D125" s="68">
        <f>DPA_1420</f>
        <v>0</v>
      </c>
      <c r="E125" s="63">
        <f>DPA_1405</f>
        <v>0</v>
      </c>
      <c r="F125" s="65">
        <f t="shared" si="4"/>
        <v>0</v>
      </c>
      <c r="G125" s="120" t="s">
        <v>235</v>
      </c>
      <c r="H125" s="127" t="s">
        <v>612</v>
      </c>
      <c r="I125" s="121" t="s">
        <v>612</v>
      </c>
    </row>
    <row r="126" spans="1:9" x14ac:dyDescent="0.2">
      <c r="A126" s="115">
        <v>126</v>
      </c>
      <c r="B126" s="115" t="s">
        <v>377</v>
      </c>
      <c r="C126" s="117" t="s">
        <v>522</v>
      </c>
      <c r="D126" s="64">
        <f>DPA_1421</f>
        <v>0</v>
      </c>
      <c r="E126" s="66">
        <f>DPA_1406</f>
        <v>0</v>
      </c>
      <c r="F126" s="65">
        <f t="shared" si="4"/>
        <v>0</v>
      </c>
      <c r="G126" s="120" t="s">
        <v>235</v>
      </c>
      <c r="H126" s="125" t="s">
        <v>377</v>
      </c>
      <c r="I126" s="124" t="s">
        <v>377</v>
      </c>
    </row>
    <row r="127" spans="1:9" x14ac:dyDescent="0.2">
      <c r="A127" s="115">
        <v>127</v>
      </c>
      <c r="B127" s="115" t="s">
        <v>378</v>
      </c>
      <c r="C127" s="117" t="s">
        <v>523</v>
      </c>
      <c r="D127" s="64">
        <f>DPA_1422</f>
        <v>0</v>
      </c>
      <c r="E127" s="66">
        <f>DPA_1407</f>
        <v>0</v>
      </c>
      <c r="F127" s="65">
        <f t="shared" ref="F127:F154" si="5">IF(D127=E127,0,1)</f>
        <v>0</v>
      </c>
      <c r="G127" s="120" t="s">
        <v>235</v>
      </c>
      <c r="H127" s="125" t="s">
        <v>378</v>
      </c>
      <c r="I127" s="124" t="s">
        <v>378</v>
      </c>
    </row>
    <row r="128" spans="1:9" x14ac:dyDescent="0.2">
      <c r="A128" s="115">
        <v>128</v>
      </c>
      <c r="B128" s="115" t="s">
        <v>379</v>
      </c>
      <c r="C128" s="117" t="s">
        <v>524</v>
      </c>
      <c r="D128" s="64">
        <f>DPA_1423</f>
        <v>0</v>
      </c>
      <c r="E128" s="66">
        <f>DPA_1408</f>
        <v>0</v>
      </c>
      <c r="F128" s="65">
        <f t="shared" si="5"/>
        <v>0</v>
      </c>
      <c r="G128" s="120" t="s">
        <v>235</v>
      </c>
      <c r="H128" s="125" t="s">
        <v>379</v>
      </c>
      <c r="I128" s="124" t="s">
        <v>379</v>
      </c>
    </row>
    <row r="129" spans="1:9" x14ac:dyDescent="0.2">
      <c r="A129" s="115">
        <v>129</v>
      </c>
      <c r="B129" s="115" t="s">
        <v>380</v>
      </c>
      <c r="C129" s="117" t="s">
        <v>525</v>
      </c>
      <c r="D129" s="64">
        <f>DPA_1424</f>
        <v>0</v>
      </c>
      <c r="E129" s="66">
        <f>DPA_1409</f>
        <v>0</v>
      </c>
      <c r="F129" s="65">
        <f t="shared" si="5"/>
        <v>0</v>
      </c>
      <c r="G129" s="120" t="s">
        <v>235</v>
      </c>
      <c r="H129" s="125" t="s">
        <v>380</v>
      </c>
      <c r="I129" s="124" t="s">
        <v>380</v>
      </c>
    </row>
    <row r="130" spans="1:9" x14ac:dyDescent="0.2">
      <c r="A130" s="115">
        <v>130</v>
      </c>
      <c r="B130" s="115" t="s">
        <v>381</v>
      </c>
      <c r="C130" s="117" t="s">
        <v>526</v>
      </c>
      <c r="D130" s="64">
        <f>DPA_1425</f>
        <v>0</v>
      </c>
      <c r="E130" s="66">
        <f>DPA_1410</f>
        <v>0</v>
      </c>
      <c r="F130" s="65">
        <f t="shared" si="5"/>
        <v>0</v>
      </c>
      <c r="G130" s="120" t="s">
        <v>235</v>
      </c>
      <c r="H130" s="125" t="s">
        <v>381</v>
      </c>
      <c r="I130" s="124" t="s">
        <v>381</v>
      </c>
    </row>
    <row r="131" spans="1:9" ht="22.5" x14ac:dyDescent="0.2">
      <c r="A131" s="115">
        <v>131</v>
      </c>
      <c r="B131" s="115" t="s">
        <v>592</v>
      </c>
      <c r="C131" s="117" t="s">
        <v>593</v>
      </c>
      <c r="D131" s="64">
        <f>DPA_1426</f>
        <v>0</v>
      </c>
      <c r="E131" s="63">
        <f>ROUND(DPA_1411*0.5,5)</f>
        <v>0</v>
      </c>
      <c r="F131" s="65">
        <f t="shared" si="5"/>
        <v>0</v>
      </c>
      <c r="G131" s="120" t="s">
        <v>235</v>
      </c>
      <c r="H131" s="127" t="s">
        <v>592</v>
      </c>
      <c r="I131" s="121" t="s">
        <v>396</v>
      </c>
    </row>
    <row r="132" spans="1:9" ht="22.5" x14ac:dyDescent="0.2">
      <c r="A132" s="115">
        <v>132</v>
      </c>
      <c r="B132" s="115" t="s">
        <v>594</v>
      </c>
      <c r="C132" s="117" t="s">
        <v>595</v>
      </c>
      <c r="D132" s="64">
        <f>DPA_1427</f>
        <v>0</v>
      </c>
      <c r="E132" s="63">
        <f>ROUND(DPA_1412*0.5,5)</f>
        <v>0</v>
      </c>
      <c r="F132" s="65">
        <f t="shared" si="5"/>
        <v>0</v>
      </c>
      <c r="G132" s="120" t="s">
        <v>235</v>
      </c>
      <c r="H132" s="127" t="s">
        <v>594</v>
      </c>
      <c r="I132" s="121" t="s">
        <v>399</v>
      </c>
    </row>
    <row r="133" spans="1:9" ht="22.5" x14ac:dyDescent="0.2">
      <c r="A133" s="115">
        <v>133</v>
      </c>
      <c r="B133" s="115" t="s">
        <v>596</v>
      </c>
      <c r="C133" s="117" t="s">
        <v>597</v>
      </c>
      <c r="D133" s="64">
        <f>DPA_1428</f>
        <v>0</v>
      </c>
      <c r="E133" s="63">
        <f>ROUND(DPA_1413*0.2,5)</f>
        <v>0</v>
      </c>
      <c r="F133" s="65">
        <f t="shared" si="5"/>
        <v>0</v>
      </c>
      <c r="G133" s="120" t="s">
        <v>235</v>
      </c>
      <c r="H133" s="127" t="s">
        <v>596</v>
      </c>
      <c r="I133" s="121" t="s">
        <v>400</v>
      </c>
    </row>
    <row r="134" spans="1:9" ht="77.45" customHeight="1" x14ac:dyDescent="0.2">
      <c r="A134" s="115">
        <v>134</v>
      </c>
      <c r="B134" s="119" t="s">
        <v>544</v>
      </c>
      <c r="C134" s="120" t="s">
        <v>545</v>
      </c>
      <c r="D134" s="70">
        <f>DPA_1415</f>
        <v>0</v>
      </c>
      <c r="E134" s="69">
        <f>DPA_1401+DPA_1402+DPA_1404+DPA_1405+DPA_1406+DPA_1407+DPA_1408+DPA_1409+DPA_1410+DPA_1411+DPA_1412+DPA_1413+DPA_1414+DPA_1432+DPA_1434</f>
        <v>0</v>
      </c>
      <c r="F134" s="65">
        <f t="shared" si="5"/>
        <v>0</v>
      </c>
      <c r="G134" s="120" t="s">
        <v>235</v>
      </c>
      <c r="H134" s="128" t="s">
        <v>544</v>
      </c>
      <c r="I134" s="121" t="s">
        <v>544</v>
      </c>
    </row>
    <row r="135" spans="1:9" ht="75" customHeight="1" x14ac:dyDescent="0.2">
      <c r="A135" s="115">
        <v>135</v>
      </c>
      <c r="B135" s="115" t="s">
        <v>546</v>
      </c>
      <c r="C135" s="120" t="s">
        <v>547</v>
      </c>
      <c r="D135" s="66">
        <f>DPA_1430</f>
        <v>0</v>
      </c>
      <c r="E135" s="63">
        <f>DPA_1416+DPA_1417+DPA_1419+DPA_1420+DPA_1421+DPA_1422+DPA_1423+DPA_1424+DPA_1425+DPA_1426+DPA_1427+DPA_1428+DPA_1429+DPA_1433+DPA_1435</f>
        <v>0</v>
      </c>
      <c r="F135" s="65">
        <f t="shared" si="5"/>
        <v>0</v>
      </c>
      <c r="G135" s="120" t="s">
        <v>235</v>
      </c>
      <c r="H135" s="129" t="s">
        <v>546</v>
      </c>
      <c r="I135" s="121" t="s">
        <v>546</v>
      </c>
    </row>
    <row r="136" spans="1:9" ht="33" customHeight="1" x14ac:dyDescent="0.2">
      <c r="A136" s="115">
        <v>136</v>
      </c>
      <c r="B136" s="115" t="s">
        <v>382</v>
      </c>
      <c r="C136" s="118" t="s">
        <v>527</v>
      </c>
      <c r="D136" s="64">
        <f>DPA_1501</f>
        <v>0</v>
      </c>
      <c r="E136" s="63">
        <f>DPA_1118+DPA_1207+DPA_1309+DPA_1314+DPA_1430</f>
        <v>0</v>
      </c>
      <c r="F136" s="65">
        <f t="shared" si="5"/>
        <v>0</v>
      </c>
      <c r="G136" s="120" t="s">
        <v>235</v>
      </c>
      <c r="H136" s="127" t="s">
        <v>382</v>
      </c>
      <c r="I136" s="121" t="s">
        <v>382</v>
      </c>
    </row>
    <row r="137" spans="1:9" ht="29.45" customHeight="1" x14ac:dyDescent="0.2">
      <c r="A137" s="115">
        <v>137</v>
      </c>
      <c r="B137" s="115" t="s">
        <v>598</v>
      </c>
      <c r="C137" s="117" t="s">
        <v>599</v>
      </c>
      <c r="D137" s="64" t="e">
        <f>DPA_1503</f>
        <v>#DIV/0!</v>
      </c>
      <c r="E137" s="63" t="e">
        <f>ROUND(DPA_1502/DPA_1501*100,5)</f>
        <v>#DIV/0!</v>
      </c>
      <c r="F137" s="65">
        <f>IF(ISERROR(D137),0,IF(D137&gt;E137,0,1))</f>
        <v>0</v>
      </c>
      <c r="G137" s="120" t="s">
        <v>235</v>
      </c>
      <c r="H137" s="127" t="s">
        <v>598</v>
      </c>
      <c r="I137" s="121" t="s">
        <v>541</v>
      </c>
    </row>
    <row r="138" spans="1:9" ht="39.6" customHeight="1" x14ac:dyDescent="0.2">
      <c r="A138" s="115">
        <v>138</v>
      </c>
      <c r="B138" s="115" t="s">
        <v>600</v>
      </c>
      <c r="C138" s="115" t="s">
        <v>601</v>
      </c>
      <c r="D138" s="64" t="e">
        <f>DPA_1506</f>
        <v>#DIV/0!</v>
      </c>
      <c r="E138" s="63" t="e">
        <f>ROUND(DPA_1505/DPA_1501*100,5)</f>
        <v>#DIV/0!</v>
      </c>
      <c r="F138" s="65">
        <f>IF(ISERROR(D138),0,IF(D138&gt;E138,0,1))</f>
        <v>0</v>
      </c>
      <c r="G138" s="120" t="s">
        <v>235</v>
      </c>
      <c r="H138" s="126" t="s">
        <v>600</v>
      </c>
      <c r="I138" s="121" t="s">
        <v>401</v>
      </c>
    </row>
    <row r="139" spans="1:9" x14ac:dyDescent="0.2">
      <c r="A139" s="115">
        <v>139</v>
      </c>
      <c r="B139" s="115" t="s">
        <v>383</v>
      </c>
      <c r="C139" s="115" t="s">
        <v>528</v>
      </c>
      <c r="D139" s="64">
        <f>DPA_1507</f>
        <v>0</v>
      </c>
      <c r="E139" s="63">
        <v>0</v>
      </c>
      <c r="F139" s="65">
        <f t="shared" ref="F139" si="6">IF(D139&gt;=E139,0,1)</f>
        <v>0</v>
      </c>
      <c r="G139" s="120" t="s">
        <v>235</v>
      </c>
      <c r="H139" s="125" t="s">
        <v>383</v>
      </c>
      <c r="I139" s="124" t="s">
        <v>383</v>
      </c>
    </row>
    <row r="140" spans="1:9" ht="33.6" customHeight="1" x14ac:dyDescent="0.2">
      <c r="A140" s="115">
        <v>140</v>
      </c>
      <c r="B140" s="115" t="s">
        <v>542</v>
      </c>
      <c r="C140" s="116" t="s">
        <v>543</v>
      </c>
      <c r="D140" s="64">
        <f>DPA_1606</f>
        <v>0</v>
      </c>
      <c r="E140" s="63">
        <f>DPA_1601-DPA_1602+DPA_1603+DPA_1604+DPA_1605-DPA_1607</f>
        <v>0</v>
      </c>
      <c r="F140" s="65">
        <f t="shared" si="5"/>
        <v>0</v>
      </c>
      <c r="G140" s="120" t="s">
        <v>235</v>
      </c>
      <c r="H140" s="130" t="s">
        <v>542</v>
      </c>
      <c r="I140" s="121" t="s">
        <v>542</v>
      </c>
    </row>
    <row r="141" spans="1:9" x14ac:dyDescent="0.2">
      <c r="A141" s="115">
        <v>141</v>
      </c>
      <c r="B141" s="115" t="s">
        <v>384</v>
      </c>
      <c r="C141" s="117" t="s">
        <v>529</v>
      </c>
      <c r="D141" s="64">
        <f>DPA_2103</f>
        <v>0</v>
      </c>
      <c r="E141" s="63">
        <f>DPA_2205+DPA_2210</f>
        <v>0</v>
      </c>
      <c r="F141" s="65">
        <f t="shared" si="5"/>
        <v>0</v>
      </c>
      <c r="G141" s="120" t="s">
        <v>235</v>
      </c>
      <c r="H141" s="125" t="s">
        <v>384</v>
      </c>
      <c r="I141" s="124" t="s">
        <v>384</v>
      </c>
    </row>
    <row r="142" spans="1:9" x14ac:dyDescent="0.2">
      <c r="A142" s="115">
        <v>142</v>
      </c>
      <c r="B142" s="115" t="s">
        <v>385</v>
      </c>
      <c r="C142" s="117" t="s">
        <v>530</v>
      </c>
      <c r="D142" s="64">
        <f>DPA_2107</f>
        <v>0</v>
      </c>
      <c r="E142" s="63">
        <f>DPA_2101+DPA_2104</f>
        <v>0</v>
      </c>
      <c r="F142" s="65">
        <f t="shared" si="5"/>
        <v>0</v>
      </c>
      <c r="G142" s="120" t="s">
        <v>235</v>
      </c>
      <c r="H142" s="125" t="s">
        <v>385</v>
      </c>
      <c r="I142" s="124" t="s">
        <v>385</v>
      </c>
    </row>
    <row r="143" spans="1:9" x14ac:dyDescent="0.2">
      <c r="A143" s="115">
        <v>143</v>
      </c>
      <c r="B143" s="115" t="s">
        <v>386</v>
      </c>
      <c r="C143" s="117" t="s">
        <v>531</v>
      </c>
      <c r="D143" s="64">
        <f>DPA_2108</f>
        <v>0</v>
      </c>
      <c r="E143" s="63">
        <f>DPA_2102+DPA_2105</f>
        <v>0</v>
      </c>
      <c r="F143" s="65">
        <f t="shared" si="5"/>
        <v>0</v>
      </c>
      <c r="G143" s="120" t="s">
        <v>235</v>
      </c>
      <c r="H143" s="125" t="s">
        <v>386</v>
      </c>
      <c r="I143" s="124" t="s">
        <v>386</v>
      </c>
    </row>
    <row r="144" spans="1:9" x14ac:dyDescent="0.2">
      <c r="A144" s="115">
        <v>144</v>
      </c>
      <c r="B144" s="115" t="s">
        <v>387</v>
      </c>
      <c r="C144" s="117" t="s">
        <v>532</v>
      </c>
      <c r="D144" s="64">
        <f>DPA_2109</f>
        <v>0</v>
      </c>
      <c r="E144" s="63">
        <f>DPA_2103+DPA_2106</f>
        <v>0</v>
      </c>
      <c r="F144" s="65">
        <f t="shared" si="5"/>
        <v>0</v>
      </c>
      <c r="G144" s="120" t="s">
        <v>235</v>
      </c>
      <c r="H144" s="125" t="s">
        <v>387</v>
      </c>
      <c r="I144" s="124" t="s">
        <v>387</v>
      </c>
    </row>
    <row r="145" spans="1:9" ht="22.5" x14ac:dyDescent="0.2">
      <c r="A145" s="115">
        <v>145</v>
      </c>
      <c r="B145" s="115" t="s">
        <v>606</v>
      </c>
      <c r="C145" s="115" t="s">
        <v>608</v>
      </c>
      <c r="D145" s="64">
        <f>DPA_2110</f>
        <v>0</v>
      </c>
      <c r="E145" s="63">
        <f>(DPA_2107+DPA_2109)*1.4</f>
        <v>0</v>
      </c>
      <c r="F145" s="65">
        <f t="shared" si="5"/>
        <v>0</v>
      </c>
      <c r="G145" s="120" t="s">
        <v>235</v>
      </c>
      <c r="H145" s="127" t="s">
        <v>606</v>
      </c>
      <c r="I145" s="121" t="s">
        <v>606</v>
      </c>
    </row>
    <row r="146" spans="1:9" x14ac:dyDescent="0.2">
      <c r="A146" s="115">
        <v>146</v>
      </c>
      <c r="B146" s="115" t="s">
        <v>388</v>
      </c>
      <c r="C146" s="117" t="s">
        <v>533</v>
      </c>
      <c r="D146" s="64">
        <f>DPA_2115</f>
        <v>0</v>
      </c>
      <c r="E146" s="63">
        <f>DPA_2215+DPA_2220</f>
        <v>0</v>
      </c>
      <c r="F146" s="65">
        <f t="shared" si="5"/>
        <v>0</v>
      </c>
      <c r="G146" s="120" t="s">
        <v>235</v>
      </c>
      <c r="H146" s="125" t="s">
        <v>388</v>
      </c>
      <c r="I146" s="124" t="s">
        <v>388</v>
      </c>
    </row>
    <row r="147" spans="1:9" x14ac:dyDescent="0.2">
      <c r="A147" s="115">
        <v>147</v>
      </c>
      <c r="B147" s="115" t="s">
        <v>389</v>
      </c>
      <c r="C147" s="117" t="s">
        <v>534</v>
      </c>
      <c r="D147" s="64">
        <f>DPA_2126</f>
        <v>0</v>
      </c>
      <c r="E147" s="63">
        <f>DPA_2114+DPA_2119</f>
        <v>0</v>
      </c>
      <c r="F147" s="65">
        <f t="shared" si="5"/>
        <v>0</v>
      </c>
      <c r="G147" s="120" t="s">
        <v>235</v>
      </c>
      <c r="H147" s="125" t="s">
        <v>389</v>
      </c>
      <c r="I147" s="124" t="s">
        <v>389</v>
      </c>
    </row>
    <row r="148" spans="1:9" x14ac:dyDescent="0.2">
      <c r="A148" s="115">
        <v>148</v>
      </c>
      <c r="B148" s="115" t="s">
        <v>390</v>
      </c>
      <c r="C148" s="117" t="s">
        <v>535</v>
      </c>
      <c r="D148" s="64">
        <f>DPA_2127</f>
        <v>0</v>
      </c>
      <c r="E148" s="63">
        <f>DPA_2115+DPA_2120</f>
        <v>0</v>
      </c>
      <c r="F148" s="65">
        <f t="shared" si="5"/>
        <v>0</v>
      </c>
      <c r="G148" s="120" t="s">
        <v>235</v>
      </c>
      <c r="H148" s="125" t="s">
        <v>390</v>
      </c>
      <c r="I148" s="124" t="s">
        <v>390</v>
      </c>
    </row>
    <row r="149" spans="1:9" ht="22.5" x14ac:dyDescent="0.2">
      <c r="A149" s="115">
        <v>149</v>
      </c>
      <c r="B149" s="115" t="s">
        <v>607</v>
      </c>
      <c r="C149" s="118" t="s">
        <v>609</v>
      </c>
      <c r="D149" s="64">
        <f>DPA_2129</f>
        <v>0</v>
      </c>
      <c r="E149" s="63">
        <f>(DPA_2123+DPA_2127)*1.4</f>
        <v>0</v>
      </c>
      <c r="F149" s="65">
        <f t="shared" si="5"/>
        <v>0</v>
      </c>
      <c r="G149" s="120" t="s">
        <v>235</v>
      </c>
      <c r="H149" s="127" t="s">
        <v>607</v>
      </c>
      <c r="I149" s="121" t="s">
        <v>607</v>
      </c>
    </row>
    <row r="150" spans="1:9" x14ac:dyDescent="0.2">
      <c r="A150" s="115">
        <v>150</v>
      </c>
      <c r="B150" s="115" t="s">
        <v>391</v>
      </c>
      <c r="C150" s="118" t="s">
        <v>536</v>
      </c>
      <c r="D150" s="64">
        <f>DPA_2205</f>
        <v>0</v>
      </c>
      <c r="E150" s="63">
        <f>DPA_2201+DPA_2225</f>
        <v>0</v>
      </c>
      <c r="F150" s="65">
        <f t="shared" si="5"/>
        <v>0</v>
      </c>
      <c r="G150" s="120" t="s">
        <v>235</v>
      </c>
      <c r="H150" s="125" t="s">
        <v>391</v>
      </c>
      <c r="I150" s="124" t="s">
        <v>391</v>
      </c>
    </row>
    <row r="151" spans="1:9" x14ac:dyDescent="0.2">
      <c r="A151" s="115">
        <v>151</v>
      </c>
      <c r="B151" s="115" t="s">
        <v>392</v>
      </c>
      <c r="C151" s="118" t="s">
        <v>537</v>
      </c>
      <c r="D151" s="64">
        <f>DPA_2210</f>
        <v>0</v>
      </c>
      <c r="E151" s="63">
        <f>DPA_2206+DPA_2226</f>
        <v>0</v>
      </c>
      <c r="F151" s="65">
        <f t="shared" si="5"/>
        <v>0</v>
      </c>
      <c r="G151" s="120" t="s">
        <v>235</v>
      </c>
      <c r="H151" s="125" t="s">
        <v>392</v>
      </c>
      <c r="I151" s="124" t="s">
        <v>392</v>
      </c>
    </row>
    <row r="152" spans="1:9" x14ac:dyDescent="0.2">
      <c r="A152" s="115">
        <v>152</v>
      </c>
      <c r="B152" s="115" t="s">
        <v>393</v>
      </c>
      <c r="C152" s="118" t="s">
        <v>538</v>
      </c>
      <c r="D152" s="64">
        <f>DPA_2215</f>
        <v>0</v>
      </c>
      <c r="E152" s="63">
        <f>DPA_2211+DPA_2227</f>
        <v>0</v>
      </c>
      <c r="F152" s="65">
        <f t="shared" si="5"/>
        <v>0</v>
      </c>
      <c r="G152" s="120" t="s">
        <v>235</v>
      </c>
      <c r="H152" s="125" t="s">
        <v>393</v>
      </c>
      <c r="I152" s="124" t="s">
        <v>393</v>
      </c>
    </row>
    <row r="153" spans="1:9" x14ac:dyDescent="0.2">
      <c r="A153" s="115">
        <v>153</v>
      </c>
      <c r="B153" s="115" t="s">
        <v>394</v>
      </c>
      <c r="C153" s="118" t="s">
        <v>539</v>
      </c>
      <c r="D153" s="64">
        <f>DPA_2220</f>
        <v>0</v>
      </c>
      <c r="E153" s="63">
        <f>DPA_2216+DPA_2228</f>
        <v>0</v>
      </c>
      <c r="F153" s="65">
        <f t="shared" si="5"/>
        <v>0</v>
      </c>
      <c r="G153" s="120" t="s">
        <v>235</v>
      </c>
      <c r="H153" s="125" t="s">
        <v>394</v>
      </c>
      <c r="I153" s="124" t="s">
        <v>394</v>
      </c>
    </row>
    <row r="154" spans="1:9" ht="22.5" x14ac:dyDescent="0.2">
      <c r="A154" s="115">
        <v>154</v>
      </c>
      <c r="B154" s="115" t="s">
        <v>395</v>
      </c>
      <c r="C154" s="117" t="s">
        <v>540</v>
      </c>
      <c r="D154" s="64">
        <f>DPA_2224</f>
        <v>0</v>
      </c>
      <c r="E154" s="63">
        <f>DPA_2221-DPA_2222-DPA_2223</f>
        <v>0</v>
      </c>
      <c r="F154" s="65">
        <f t="shared" si="5"/>
        <v>0</v>
      </c>
      <c r="G154" s="120" t="s">
        <v>235</v>
      </c>
      <c r="H154" s="127" t="s">
        <v>395</v>
      </c>
      <c r="I154" s="121" t="s">
        <v>395</v>
      </c>
    </row>
    <row r="155" spans="1:9" x14ac:dyDescent="0.2">
      <c r="A155" s="115">
        <v>155</v>
      </c>
      <c r="B155" s="115" t="s">
        <v>549</v>
      </c>
      <c r="C155" s="116" t="s">
        <v>550</v>
      </c>
      <c r="D155" s="71">
        <f>DPA_1433</f>
        <v>0</v>
      </c>
      <c r="E155" s="63">
        <v>0</v>
      </c>
      <c r="F155" s="65">
        <f t="shared" ref="F155:F156" si="7">IF(D155&gt;=E155,0,1)</f>
        <v>0</v>
      </c>
      <c r="G155" s="120" t="s">
        <v>235</v>
      </c>
      <c r="H155" s="127" t="s">
        <v>549</v>
      </c>
      <c r="I155" s="121" t="s">
        <v>549</v>
      </c>
    </row>
    <row r="156" spans="1:9" x14ac:dyDescent="0.2">
      <c r="A156" s="115">
        <v>156</v>
      </c>
      <c r="B156" s="115" t="s">
        <v>551</v>
      </c>
      <c r="C156" s="116" t="s">
        <v>552</v>
      </c>
      <c r="D156" s="72">
        <f>DPA_1435</f>
        <v>0</v>
      </c>
      <c r="E156" s="65">
        <v>0</v>
      </c>
      <c r="F156" s="65">
        <f t="shared" si="7"/>
        <v>0</v>
      </c>
      <c r="G156" s="120" t="s">
        <v>235</v>
      </c>
      <c r="H156" s="127" t="s">
        <v>551</v>
      </c>
      <c r="I156" s="121" t="s">
        <v>551</v>
      </c>
    </row>
    <row r="157" spans="1:9" ht="22.5" x14ac:dyDescent="0.2">
      <c r="A157" s="115">
        <v>157</v>
      </c>
      <c r="B157" s="121" t="s">
        <v>602</v>
      </c>
      <c r="C157" s="121" t="s">
        <v>603</v>
      </c>
      <c r="D157" s="72">
        <f>DPA_1433</f>
        <v>0</v>
      </c>
      <c r="E157" s="63">
        <f>ROUND(DPA_1432*0.4,5)</f>
        <v>0</v>
      </c>
      <c r="F157" s="65">
        <f t="shared" ref="F157:F159" si="8">IF(D157=E157,0,1)</f>
        <v>0</v>
      </c>
      <c r="G157" s="120" t="s">
        <v>235</v>
      </c>
      <c r="H157" s="127" t="s">
        <v>602</v>
      </c>
      <c r="I157" s="121" t="s">
        <v>553</v>
      </c>
    </row>
    <row r="158" spans="1:9" ht="22.5" x14ac:dyDescent="0.2">
      <c r="A158" s="115">
        <v>158</v>
      </c>
      <c r="B158" s="121" t="s">
        <v>604</v>
      </c>
      <c r="C158" s="121" t="s">
        <v>605</v>
      </c>
      <c r="D158" s="72">
        <f>DPA_1435</f>
        <v>0</v>
      </c>
      <c r="E158" s="63">
        <f>ROUND(DPA_1434*0.25,5)</f>
        <v>0</v>
      </c>
      <c r="F158" s="65">
        <f t="shared" si="8"/>
        <v>0</v>
      </c>
      <c r="G158" s="120" t="s">
        <v>235</v>
      </c>
      <c r="H158" s="127" t="s">
        <v>604</v>
      </c>
      <c r="I158" s="121" t="s">
        <v>554</v>
      </c>
    </row>
    <row r="159" spans="1:9" x14ac:dyDescent="0.2">
      <c r="A159" s="115">
        <v>164</v>
      </c>
      <c r="B159" s="121" t="s">
        <v>610</v>
      </c>
      <c r="C159" s="121" t="s">
        <v>611</v>
      </c>
      <c r="D159" s="72">
        <f>DPA_1429</f>
        <v>0</v>
      </c>
      <c r="E159" s="63">
        <f>DPA_1414</f>
        <v>0</v>
      </c>
      <c r="F159" s="65">
        <f t="shared" si="8"/>
        <v>0</v>
      </c>
      <c r="G159" s="120" t="s">
        <v>235</v>
      </c>
      <c r="H159" s="127" t="s">
        <v>610</v>
      </c>
      <c r="I159" s="121" t="s">
        <v>610</v>
      </c>
    </row>
    <row r="160" spans="1:9" x14ac:dyDescent="0.2">
      <c r="A160" s="115">
        <v>165</v>
      </c>
      <c r="B160" s="121" t="s">
        <v>559</v>
      </c>
      <c r="C160" s="121" t="s">
        <v>570</v>
      </c>
      <c r="D160" s="65">
        <f>DPA_1432</f>
        <v>0</v>
      </c>
      <c r="E160" s="65">
        <v>0</v>
      </c>
      <c r="F160" s="65">
        <f t="shared" ref="F160:F170" si="9">IF(D160&gt;=E160,0,1)</f>
        <v>0</v>
      </c>
      <c r="G160" s="120" t="s">
        <v>235</v>
      </c>
      <c r="H160" s="127" t="s">
        <v>559</v>
      </c>
      <c r="I160" s="121" t="s">
        <v>559</v>
      </c>
    </row>
    <row r="161" spans="1:9" x14ac:dyDescent="0.2">
      <c r="A161" s="115">
        <v>166</v>
      </c>
      <c r="B161" s="121" t="s">
        <v>560</v>
      </c>
      <c r="C161" s="121" t="s">
        <v>571</v>
      </c>
      <c r="D161" s="65">
        <f>DPA_1505</f>
        <v>0</v>
      </c>
      <c r="E161" s="65">
        <v>0</v>
      </c>
      <c r="F161" s="65">
        <f t="shared" si="9"/>
        <v>0</v>
      </c>
      <c r="G161" s="120" t="s">
        <v>235</v>
      </c>
      <c r="H161" s="127" t="s">
        <v>560</v>
      </c>
      <c r="I161" s="121" t="s">
        <v>560</v>
      </c>
    </row>
    <row r="162" spans="1:9" x14ac:dyDescent="0.2">
      <c r="A162" s="115">
        <v>167</v>
      </c>
      <c r="B162" s="121" t="s">
        <v>561</v>
      </c>
      <c r="C162" s="121" t="s">
        <v>572</v>
      </c>
      <c r="D162" s="65" t="e">
        <f>DPA_1506</f>
        <v>#DIV/0!</v>
      </c>
      <c r="E162" s="65">
        <v>0</v>
      </c>
      <c r="F162" s="65">
        <f>IF(ISERROR(D162),0,IF(D162&gt;E162,0,1))</f>
        <v>0</v>
      </c>
      <c r="G162" s="120" t="s">
        <v>235</v>
      </c>
      <c r="H162" s="127" t="s">
        <v>561</v>
      </c>
      <c r="I162" s="121" t="s">
        <v>561</v>
      </c>
    </row>
    <row r="163" spans="1:9" x14ac:dyDescent="0.2">
      <c r="A163" s="115">
        <v>168</v>
      </c>
      <c r="B163" s="121" t="s">
        <v>564</v>
      </c>
      <c r="C163" s="121" t="s">
        <v>573</v>
      </c>
      <c r="D163" s="65">
        <f>DPA_2113</f>
        <v>0</v>
      </c>
      <c r="E163" s="65">
        <v>0</v>
      </c>
      <c r="F163" s="65">
        <f t="shared" si="9"/>
        <v>0</v>
      </c>
      <c r="G163" s="120" t="s">
        <v>235</v>
      </c>
      <c r="H163" s="127" t="s">
        <v>564</v>
      </c>
      <c r="I163" s="121" t="s">
        <v>564</v>
      </c>
    </row>
    <row r="164" spans="1:9" x14ac:dyDescent="0.2">
      <c r="A164" s="115">
        <v>169</v>
      </c>
      <c r="B164" s="121" t="s">
        <v>565</v>
      </c>
      <c r="C164" s="121" t="s">
        <v>574</v>
      </c>
      <c r="D164" s="65">
        <f>DPA_2118</f>
        <v>0</v>
      </c>
      <c r="E164" s="65">
        <v>0</v>
      </c>
      <c r="F164" s="65">
        <f t="shared" si="9"/>
        <v>0</v>
      </c>
      <c r="G164" s="120" t="s">
        <v>235</v>
      </c>
      <c r="H164" s="127" t="s">
        <v>565</v>
      </c>
      <c r="I164" s="121" t="s">
        <v>565</v>
      </c>
    </row>
    <row r="165" spans="1:9" x14ac:dyDescent="0.2">
      <c r="A165" s="115">
        <v>170</v>
      </c>
      <c r="B165" s="121" t="s">
        <v>563</v>
      </c>
      <c r="C165" s="121" t="s">
        <v>575</v>
      </c>
      <c r="D165" s="65">
        <f>DPA_2123</f>
        <v>0</v>
      </c>
      <c r="E165" s="65">
        <f>DPA_2113+DPA_2118</f>
        <v>0</v>
      </c>
      <c r="F165" s="65">
        <f t="shared" ref="F165" si="10">IF(D165=E165,0,1)</f>
        <v>0</v>
      </c>
      <c r="G165" s="120" t="s">
        <v>235</v>
      </c>
      <c r="H165" s="127" t="s">
        <v>563</v>
      </c>
      <c r="I165" s="121" t="s">
        <v>563</v>
      </c>
    </row>
    <row r="166" spans="1:9" x14ac:dyDescent="0.2">
      <c r="A166" s="115">
        <v>171</v>
      </c>
      <c r="B166" s="121" t="s">
        <v>562</v>
      </c>
      <c r="C166" s="121" t="s">
        <v>576</v>
      </c>
      <c r="D166" s="65">
        <f>DPA_2123</f>
        <v>0</v>
      </c>
      <c r="E166" s="65">
        <v>0</v>
      </c>
      <c r="F166" s="65">
        <f t="shared" si="9"/>
        <v>0</v>
      </c>
      <c r="G166" s="120" t="s">
        <v>235</v>
      </c>
      <c r="H166" s="127" t="s">
        <v>562</v>
      </c>
      <c r="I166" s="121" t="s">
        <v>562</v>
      </c>
    </row>
    <row r="167" spans="1:9" x14ac:dyDescent="0.2">
      <c r="A167" s="115">
        <v>172</v>
      </c>
      <c r="B167" s="121" t="s">
        <v>566</v>
      </c>
      <c r="C167" s="121" t="s">
        <v>577</v>
      </c>
      <c r="D167" s="65">
        <f>DPA_2225</f>
        <v>0</v>
      </c>
      <c r="E167" s="65">
        <v>0</v>
      </c>
      <c r="F167" s="65">
        <f t="shared" si="9"/>
        <v>0</v>
      </c>
      <c r="G167" s="120" t="s">
        <v>235</v>
      </c>
      <c r="H167" s="127" t="s">
        <v>566</v>
      </c>
      <c r="I167" s="121" t="s">
        <v>566</v>
      </c>
    </row>
    <row r="168" spans="1:9" x14ac:dyDescent="0.2">
      <c r="A168" s="115">
        <v>173</v>
      </c>
      <c r="B168" s="121" t="s">
        <v>567</v>
      </c>
      <c r="C168" s="121" t="s">
        <v>578</v>
      </c>
      <c r="D168" s="65">
        <f>DPA_2226</f>
        <v>0</v>
      </c>
      <c r="E168" s="65">
        <v>0</v>
      </c>
      <c r="F168" s="65">
        <f t="shared" si="9"/>
        <v>0</v>
      </c>
      <c r="G168" s="120" t="s">
        <v>235</v>
      </c>
      <c r="H168" s="127" t="s">
        <v>567</v>
      </c>
      <c r="I168" s="121" t="s">
        <v>567</v>
      </c>
    </row>
    <row r="169" spans="1:9" x14ac:dyDescent="0.2">
      <c r="A169" s="115">
        <v>174</v>
      </c>
      <c r="B169" s="121" t="s">
        <v>568</v>
      </c>
      <c r="C169" s="121" t="s">
        <v>579</v>
      </c>
      <c r="D169" s="65">
        <f>DPA_2227</f>
        <v>0</v>
      </c>
      <c r="E169" s="65">
        <v>0</v>
      </c>
      <c r="F169" s="65">
        <f t="shared" si="9"/>
        <v>0</v>
      </c>
      <c r="G169" s="120" t="s">
        <v>235</v>
      </c>
      <c r="H169" s="127" t="s">
        <v>568</v>
      </c>
      <c r="I169" s="121" t="s">
        <v>568</v>
      </c>
    </row>
    <row r="170" spans="1:9" x14ac:dyDescent="0.2">
      <c r="A170" s="115">
        <v>175</v>
      </c>
      <c r="B170" s="121" t="s">
        <v>569</v>
      </c>
      <c r="C170" s="121" t="s">
        <v>580</v>
      </c>
      <c r="D170" s="65">
        <f>DPA_2228</f>
        <v>0</v>
      </c>
      <c r="E170" s="65">
        <v>0</v>
      </c>
      <c r="F170" s="65">
        <f t="shared" si="9"/>
        <v>0</v>
      </c>
      <c r="G170" s="120" t="s">
        <v>235</v>
      </c>
      <c r="H170" s="127" t="s">
        <v>569</v>
      </c>
      <c r="I170" s="121" t="s">
        <v>569</v>
      </c>
    </row>
  </sheetData>
  <sheetProtection algorithmName="SHA-512" hashValue="ixXDtCF90INJVOC3QKPHzfopk+pYNHXuXMF687l3zCzsCX3D/SGc/aOk0rTgb34ArPbPYcRprGZ58Z9aw6QoKQ==" saltValue="Zhk5TnV2wEUY6jy68nLqWQ==" spinCount="100000" sheet="1" objects="1" scenarios="1"/>
  <conditionalFormatting sqref="F1:G1">
    <cfRule type="cellIs" dxfId="22" priority="45" operator="equal">
      <formula>1</formula>
    </cfRule>
    <cfRule type="cellIs" dxfId="21" priority="46" operator="equal">
      <formula>0</formula>
    </cfRule>
  </conditionalFormatting>
  <conditionalFormatting sqref="F157:F159 F165 F2:F154">
    <cfRule type="cellIs" dxfId="20" priority="42" operator="equal">
      <formula>0</formula>
    </cfRule>
    <cfRule type="cellIs" dxfId="19" priority="43" operator="equal">
      <formula>1</formula>
    </cfRule>
    <cfRule type="cellIs" dxfId="18" priority="44" operator="greaterThan">
      <formula>1</formula>
    </cfRule>
  </conditionalFormatting>
  <conditionalFormatting sqref="G2:G170">
    <cfRule type="cellIs" dxfId="17" priority="40" operator="equal">
      <formula>0</formula>
    </cfRule>
    <cfRule type="cellIs" dxfId="16" priority="41" operator="equal">
      <formula>1</formula>
    </cfRule>
  </conditionalFormatting>
  <conditionalFormatting sqref="H1">
    <cfRule type="cellIs" dxfId="15" priority="18" operator="equal">
      <formula>1</formula>
    </cfRule>
    <cfRule type="cellIs" dxfId="14" priority="19" operator="equal">
      <formula>0</formula>
    </cfRule>
  </conditionalFormatting>
  <conditionalFormatting sqref="I1">
    <cfRule type="cellIs" dxfId="13" priority="16" operator="equal">
      <formula>1</formula>
    </cfRule>
    <cfRule type="cellIs" dxfId="12" priority="17" operator="equal">
      <formula>0</formula>
    </cfRule>
  </conditionalFormatting>
  <conditionalFormatting sqref="F155:F156">
    <cfRule type="cellIs" dxfId="11" priority="13" operator="equal">
      <formula>0</formula>
    </cfRule>
    <cfRule type="cellIs" dxfId="10" priority="14" operator="equal">
      <formula>1</formula>
    </cfRule>
    <cfRule type="cellIs" dxfId="9" priority="15" operator="greaterThan">
      <formula>1</formula>
    </cfRule>
  </conditionalFormatting>
  <conditionalFormatting sqref="F160:F161 F163:F164">
    <cfRule type="cellIs" dxfId="8" priority="7" operator="equal">
      <formula>0</formula>
    </cfRule>
    <cfRule type="cellIs" dxfId="7" priority="8" operator="equal">
      <formula>1</formula>
    </cfRule>
    <cfRule type="cellIs" dxfId="6" priority="9" operator="greaterThan">
      <formula>1</formula>
    </cfRule>
  </conditionalFormatting>
  <conditionalFormatting sqref="F166:F170">
    <cfRule type="cellIs" dxfId="5" priority="4" operator="equal">
      <formula>0</formula>
    </cfRule>
    <cfRule type="cellIs" dxfId="4" priority="5" operator="equal">
      <formula>1</formula>
    </cfRule>
    <cfRule type="cellIs" dxfId="3" priority="6" operator="greaterThan">
      <formula>1</formula>
    </cfRule>
  </conditionalFormatting>
  <conditionalFormatting sqref="F162">
    <cfRule type="cellIs" dxfId="2" priority="1" operator="equal">
      <formula>0</formula>
    </cfRule>
    <cfRule type="cellIs" dxfId="1" priority="2" operator="equal">
      <formula>1</formula>
    </cfRule>
    <cfRule type="cellIs" dxfId="0" priority="3" operator="greaterThan">
      <formula>1</formula>
    </cfRule>
  </conditionalFormatting>
  <hyperlinks>
    <hyperlink ref="D2" location="DPA_1101" display="DPA_1101" xr:uid="{00000000-0004-0000-0400-000000000000}"/>
    <hyperlink ref="D3" location="DPA_1102" display="DPA_1102" xr:uid="{00000000-0004-0000-0400-000001000000}"/>
    <hyperlink ref="D4" location="DPA_1103" display="DPA_1103" xr:uid="{00000000-0004-0000-0400-000002000000}"/>
    <hyperlink ref="D5" location="DPA_1104" display="DPA_1104" xr:uid="{00000000-0004-0000-0400-000003000000}"/>
    <hyperlink ref="D6" location="DPA_1106" display="DPA_1106" xr:uid="{00000000-0004-0000-0400-000004000000}"/>
    <hyperlink ref="D7" location="DPA_1107" display="DPA_1107" xr:uid="{00000000-0004-0000-0400-000005000000}"/>
    <hyperlink ref="D8" location="DPA_1108" display="DPA_1108" xr:uid="{00000000-0004-0000-0400-000006000000}"/>
    <hyperlink ref="D34" location="DPA_1301" display="DPA_1301" xr:uid="{00000000-0004-0000-0400-000007000000}"/>
    <hyperlink ref="D33" location="DPA_1309" display="DPA_1309" xr:uid="{00000000-0004-0000-0400-000008000000}"/>
    <hyperlink ref="D32" location="DPA_1308" display="DPA_1308" xr:uid="{00000000-0004-0000-0400-000009000000}"/>
    <hyperlink ref="D31" location="DPA_1307" display="DPA_1307" xr:uid="{00000000-0004-0000-0400-00000A000000}"/>
    <hyperlink ref="D30" location="DPA_1306" display="DPA_1306" xr:uid="{00000000-0004-0000-0400-00000B000000}"/>
    <hyperlink ref="D29" location="DPA_1305" display="DPA_1305" xr:uid="{00000000-0004-0000-0400-00000C000000}"/>
    <hyperlink ref="D28" location="DPA_1304" display="DPA_1304" xr:uid="{00000000-0004-0000-0400-00000D000000}"/>
    <hyperlink ref="D27" location="DPA_1303" display="DPA_1303" xr:uid="{00000000-0004-0000-0400-00000E000000}"/>
    <hyperlink ref="D26" location="DPA_1302" display="DPA_1302" xr:uid="{00000000-0004-0000-0400-00000F000000}"/>
    <hyperlink ref="D25" location="DPA_1301" display="DPA_1301" xr:uid="{00000000-0004-0000-0400-000010000000}"/>
    <hyperlink ref="D24" location="DPA_1207" display="DPA_1207" xr:uid="{00000000-0004-0000-0400-000011000000}"/>
    <hyperlink ref="D23" location="DPA_1206" display="DPA_1206" xr:uid="{00000000-0004-0000-0400-000012000000}"/>
    <hyperlink ref="D22" location="DPA_1205" display="DPA_1205" xr:uid="{00000000-0004-0000-0400-000013000000}"/>
    <hyperlink ref="D21" location="DPA_1204" display="DPA_1204" xr:uid="{00000000-0004-0000-0400-000014000000}"/>
    <hyperlink ref="D20" location="DPA_1203" display="DPA_1203" xr:uid="{00000000-0004-0000-0400-000015000000}"/>
    <hyperlink ref="D19" location="DPA_1202" display="DPA_1202" xr:uid="{00000000-0004-0000-0400-000016000000}"/>
    <hyperlink ref="D18" location="DPA_1201" display="DPA_1201" xr:uid="{00000000-0004-0000-0400-000017000000}"/>
    <hyperlink ref="D17" location="DPA_1119" display="DPA_1119" xr:uid="{00000000-0004-0000-0400-000018000000}"/>
    <hyperlink ref="D16" location="DPA_1118" display="DPA_1118" xr:uid="{00000000-0004-0000-0400-000019000000}"/>
    <hyperlink ref="D15" location="DPA_1117" display="DPA_1117" xr:uid="{00000000-0004-0000-0400-00001A000000}"/>
    <hyperlink ref="D14" location="DPA_1115" display="DPA_1115" xr:uid="{00000000-0004-0000-0400-00001B000000}"/>
    <hyperlink ref="D13" location="DPA_1114" display="DPA_1114" xr:uid="{00000000-0004-0000-0400-00001C000000}"/>
    <hyperlink ref="D12" location="DPA_1113" display="DPA_1113" xr:uid="{00000000-0004-0000-0400-00001D000000}"/>
    <hyperlink ref="D11" location="DPA_1112" display="DPA_1112" xr:uid="{00000000-0004-0000-0400-00001E000000}"/>
    <hyperlink ref="D10" location="DPA_1110" display="DPA_1110" xr:uid="{00000000-0004-0000-0400-00001F000000}"/>
    <hyperlink ref="D9" location="DPA_1109" display="DPA_1109" xr:uid="{00000000-0004-0000-0400-000020000000}"/>
    <hyperlink ref="D35" location="DPA_1311" display="DPA_1311" xr:uid="{00000000-0004-0000-0400-000021000000}"/>
    <hyperlink ref="D36" location="DPA_1312" display="DPA_1312" xr:uid="{00000000-0004-0000-0400-000022000000}"/>
    <hyperlink ref="D37" location="DPA_1313" display="DPA_1313" xr:uid="{00000000-0004-0000-0400-000023000000}"/>
    <hyperlink ref="D38" location="DPA_1314" display="DPA_1314" xr:uid="{00000000-0004-0000-0400-000024000000}"/>
    <hyperlink ref="D39" location="DPA_1315" display="DPA_1315" xr:uid="{00000000-0004-0000-0400-000025000000}"/>
    <hyperlink ref="D40" location="DPA_1401" display="DPA_1401" xr:uid="{00000000-0004-0000-0400-000026000000}"/>
    <hyperlink ref="D41" location="DPA_1402" display="DPA_1402" xr:uid="{00000000-0004-0000-0400-000027000000}"/>
    <hyperlink ref="D42" location="DPA_1404" display="DPA_1404" xr:uid="{00000000-0004-0000-0400-000028000000}"/>
    <hyperlink ref="D43" location="DPA_1405" display="DPA_1405" xr:uid="{00000000-0004-0000-0400-000029000000}"/>
    <hyperlink ref="D44" location="DPA_1406" display="DPA_1406" xr:uid="{00000000-0004-0000-0400-00002A000000}"/>
    <hyperlink ref="D45" location="DPA_1407" display="DPA_1407" xr:uid="{00000000-0004-0000-0400-00002B000000}"/>
    <hyperlink ref="D46" location="DPA_1408" display="DPA_1408" xr:uid="{00000000-0004-0000-0400-00002C000000}"/>
    <hyperlink ref="D47" location="DPA_1409" display="DPA_1409" xr:uid="{00000000-0004-0000-0400-00002D000000}"/>
    <hyperlink ref="D48" location="DPA_1410" display="DPA_1410" xr:uid="{00000000-0004-0000-0400-00002E000000}"/>
    <hyperlink ref="D49" location="DPA_1411" display="DPA_1411" xr:uid="{00000000-0004-0000-0400-00002F000000}"/>
    <hyperlink ref="D50" location="DPA_1412" display="DPA_1412" xr:uid="{00000000-0004-0000-0400-000030000000}"/>
    <hyperlink ref="D51" location="DPA_1413" display="DPA_1413" xr:uid="{00000000-0004-0000-0400-000031000000}"/>
    <hyperlink ref="D52" location="DPA_1414" display="DPA_1414" xr:uid="{00000000-0004-0000-0400-000032000000}"/>
    <hyperlink ref="D53" location="DPA_1415" display="DPA_1415" xr:uid="{00000000-0004-0000-0400-000033000000}"/>
    <hyperlink ref="D54" location="DPA_1416" display="DPA_1416" xr:uid="{00000000-0004-0000-0400-000034000000}"/>
    <hyperlink ref="D55" location="DPA_1417" display="DPA_1417" xr:uid="{00000000-0004-0000-0400-000035000000}"/>
    <hyperlink ref="D56" location="DPA_1419" display="DPA_1419" xr:uid="{00000000-0004-0000-0400-000036000000}"/>
    <hyperlink ref="D57" location="DPA_1420" display="DPA_1420" xr:uid="{00000000-0004-0000-0400-000037000000}"/>
    <hyperlink ref="D58" location="DPA_1421" display="DPA_1421" xr:uid="{00000000-0004-0000-0400-000038000000}"/>
    <hyperlink ref="D59" location="DPA_1422" display="DPA_1422" xr:uid="{00000000-0004-0000-0400-000039000000}"/>
    <hyperlink ref="D60" location="DPA_1423" display="DPA_1423" xr:uid="{00000000-0004-0000-0400-00003A000000}"/>
    <hyperlink ref="D61" location="DPA_1424" display="DPA_1424" xr:uid="{00000000-0004-0000-0400-00003B000000}"/>
    <hyperlink ref="D62" location="DPA_1425" display="DPA_1425" xr:uid="{00000000-0004-0000-0400-00003C000000}"/>
    <hyperlink ref="D63" location="DPA_1426" display="DPA_1426" xr:uid="{00000000-0004-0000-0400-00003D000000}"/>
    <hyperlink ref="D64" location="DPA_1427" display="DPA_1427" xr:uid="{00000000-0004-0000-0400-00003E000000}"/>
    <hyperlink ref="D65" location="DPA_1428" display="DPA_1428" xr:uid="{00000000-0004-0000-0400-00003F000000}"/>
    <hyperlink ref="D66" location="DPA_1429" display="DPA_1429" xr:uid="{00000000-0004-0000-0400-000040000000}"/>
    <hyperlink ref="D67" r:id="rId1" display="DPA_1431" xr:uid="{00000000-0004-0000-0400-000041000000}"/>
    <hyperlink ref="D68" location="DPA_1501" display="DPA_1501" xr:uid="{00000000-0004-0000-0400-000042000000}"/>
    <hyperlink ref="D69" location="DPA_1502" display="DPA_1502" xr:uid="{00000000-0004-0000-0400-000043000000}"/>
    <hyperlink ref="D71" location="DPA_1504" display="DPA_1504" xr:uid="{00000000-0004-0000-0400-000044000000}"/>
    <hyperlink ref="D72" location="DPA_1508" display="DPA_1508" xr:uid="{00000000-0004-0000-0400-000045000000}"/>
    <hyperlink ref="D74" location="DPA_1601" display="DPA_1601" xr:uid="{00000000-0004-0000-0400-000046000000}"/>
    <hyperlink ref="D75" location="DPA_1602" display="DPA_1602" xr:uid="{00000000-0004-0000-0400-000047000000}"/>
    <hyperlink ref="D76" location="DPA_1603" display="DPA_1603" xr:uid="{00000000-0004-0000-0400-000048000000}"/>
    <hyperlink ref="D77" location="DPA_1604" display="DPA_1604" xr:uid="{00000000-0004-0000-0400-000049000000}"/>
    <hyperlink ref="D78" location="DPA_1605" display="DPA_1605" xr:uid="{00000000-0004-0000-0400-00004A000000}"/>
    <hyperlink ref="D79" location="DPA_1606" display="DPA_1606" xr:uid="{00000000-0004-0000-0400-00004B000000}"/>
    <hyperlink ref="D80" location="DPA_2101" display="DPA_2101" xr:uid="{00000000-0004-0000-0400-00004C000000}"/>
    <hyperlink ref="D81" location="DPA_2102" display="DPA_2102" xr:uid="{00000000-0004-0000-0400-00004D000000}"/>
    <hyperlink ref="D82" location="DPA_2103" display="DPA_2103" xr:uid="{00000000-0004-0000-0400-00004E000000}"/>
    <hyperlink ref="D83" location="DPA_2104" display="DPA_2104" xr:uid="{00000000-0004-0000-0400-00004F000000}"/>
    <hyperlink ref="D84" location="DPA_2105" display="DPA_2105" xr:uid="{00000000-0004-0000-0400-000050000000}"/>
    <hyperlink ref="D85" location="DPA_2106" display="DPA_2106" xr:uid="{00000000-0004-0000-0400-000051000000}"/>
    <hyperlink ref="D86" location="DPA_2107" display="DPA_2107" xr:uid="{00000000-0004-0000-0400-000052000000}"/>
    <hyperlink ref="D87" location="DPA_2108" display="DPA_2108" xr:uid="{00000000-0004-0000-0400-000053000000}"/>
    <hyperlink ref="D88" location="DPA_2109" display="DPA_2109" xr:uid="{00000000-0004-0000-0400-000054000000}"/>
    <hyperlink ref="D89" location="DPA_2110" display="DPA_2110" xr:uid="{00000000-0004-0000-0400-000055000000}"/>
    <hyperlink ref="D90" location="DPA_2114" display="DPA_2114" xr:uid="{00000000-0004-0000-0400-000056000000}"/>
    <hyperlink ref="D91" location="DPA_2115" display="DPA_2115" xr:uid="{00000000-0004-0000-0400-000057000000}"/>
    <hyperlink ref="D92" location="DPA_2119" display="DPA_2119" xr:uid="{00000000-0004-0000-0400-000058000000}"/>
    <hyperlink ref="D93" location="DPA_2120" display="DPA_2120" xr:uid="{00000000-0004-0000-0400-000059000000}"/>
    <hyperlink ref="D94" location="DPA_2126" display="DPA_2126" xr:uid="{00000000-0004-0000-0400-00005A000000}"/>
    <hyperlink ref="D95" location="DPA_2127" display="DPA_2127" xr:uid="{00000000-0004-0000-0400-00005B000000}"/>
    <hyperlink ref="D96" location="DPA_2129" display="DPA_2129" xr:uid="{00000000-0004-0000-0400-00005C000000}"/>
    <hyperlink ref="D97" location="DPA_2201" display="DPA_2201" xr:uid="{00000000-0004-0000-0400-00005D000000}"/>
    <hyperlink ref="D98" location="DPA_2205" display="DPA_2205" xr:uid="{00000000-0004-0000-0400-00005E000000}"/>
    <hyperlink ref="D99" location="DPA_2106" display="DPA_2106" xr:uid="{00000000-0004-0000-0400-00005F000000}"/>
    <hyperlink ref="D100" location="DPA_2210" display="DPA_2210" xr:uid="{00000000-0004-0000-0400-000060000000}"/>
    <hyperlink ref="D101" location="DPA_2211" display="DPA_2211" xr:uid="{00000000-0004-0000-0400-000061000000}"/>
    <hyperlink ref="D102" location="DPA_2215" display="DPA_2215" xr:uid="{00000000-0004-0000-0400-000062000000}"/>
    <hyperlink ref="D103" location="DPA_2216" display="DPA_2216" xr:uid="{00000000-0004-0000-0400-000063000000}"/>
    <hyperlink ref="D104" location="DPA_2220" display="DPA_2220" xr:uid="{00000000-0004-0000-0400-000064000000}"/>
    <hyperlink ref="D105" location="DPA_2221" display="DPA_2221" xr:uid="{00000000-0004-0000-0400-000065000000}"/>
    <hyperlink ref="D106" location="DPA_2222" display="DPA_2222" xr:uid="{00000000-0004-0000-0400-000066000000}"/>
    <hyperlink ref="D107" location="DPA_2223" display="DPA_2223" xr:uid="{00000000-0004-0000-0400-000067000000}"/>
    <hyperlink ref="D108" location="DPA_2224" display="DPA_2224" xr:uid="{00000000-0004-0000-0400-000068000000}"/>
    <hyperlink ref="E109" location="DPA_1606" display="DPA_1606" xr:uid="{00000000-0004-0000-0400-000069000000}"/>
    <hyperlink ref="D109" location="DPA_1101" display="DPA_1101" xr:uid="{00000000-0004-0000-0400-00006A000000}"/>
    <hyperlink ref="D113" location="DPA_1104" display="DPA_1104" xr:uid="{00000000-0004-0000-0400-00006B000000}"/>
    <hyperlink ref="E113" location="DPA_1115" display="DPA_1115" xr:uid="{00000000-0004-0000-0400-00006C000000}"/>
    <hyperlink ref="D110" location="DPA_1101" display="DPA_1101" xr:uid="{00000000-0004-0000-0400-00006D000000}"/>
    <hyperlink ref="D111" location="DPA_1101" display="DPA_1101" xr:uid="{00000000-0004-0000-0400-00006E000000}"/>
    <hyperlink ref="D112" location="DPA_1103" display="DPA_1103" xr:uid="{00000000-0004-0000-0400-00006F000000}"/>
    <hyperlink ref="E110" location="DPA_1108" display="DPA_1108" xr:uid="{00000000-0004-0000-0400-000070000000}"/>
    <hyperlink ref="E111" location="DPA_1109" display="DPA_1109" xr:uid="{00000000-0004-0000-0400-000071000000}"/>
    <hyperlink ref="E112" location="DPA_1110" display="DPA_1110" xr:uid="{00000000-0004-0000-0400-000072000000}"/>
    <hyperlink ref="D73" location="DPA_1509" display="DPA_1509" xr:uid="{00000000-0004-0000-0400-000073000000}"/>
    <hyperlink ref="D70" location="DPA_1503" display="DPA_1503" xr:uid="{00000000-0004-0000-0400-000074000000}"/>
    <hyperlink ref="D114" location="DPA_1107" display="DPA_1107" xr:uid="{00000000-0004-0000-0400-000075000000}"/>
    <hyperlink ref="D136" location="DPA_1501" display="DPA_1501" xr:uid="{00000000-0004-0000-0400-000076000000}"/>
    <hyperlink ref="D135" location="DPA_1430" display="DPA_1430" xr:uid="{00000000-0004-0000-0400-000077000000}"/>
    <hyperlink ref="D134" location="DPA_1415" display="DPA_1415" xr:uid="{00000000-0004-0000-0400-000078000000}"/>
    <hyperlink ref="D133" location="DPA_1428" display="DPA_1428" xr:uid="{00000000-0004-0000-0400-000079000000}"/>
    <hyperlink ref="D132" location="DPA_1427" display="DPA_1427" xr:uid="{00000000-0004-0000-0400-00007A000000}"/>
    <hyperlink ref="D131" location="DPA_1426" display="DPA_1426" xr:uid="{00000000-0004-0000-0400-00007B000000}"/>
    <hyperlink ref="D130" location="DPA_1425" display="DPA_1425" xr:uid="{00000000-0004-0000-0400-00007C000000}"/>
    <hyperlink ref="D129" location="DPA_1424" display="DPA_1424" xr:uid="{00000000-0004-0000-0400-00007D000000}"/>
    <hyperlink ref="D128" location="DPA_1423" display="DPA_1423" xr:uid="{00000000-0004-0000-0400-00007E000000}"/>
    <hyperlink ref="D127" location="DPA_1422" display="DPA_1422" xr:uid="{00000000-0004-0000-0400-00007F000000}"/>
    <hyperlink ref="D126" location="DPA_1421" display="DPA_1421" xr:uid="{00000000-0004-0000-0400-000080000000}"/>
    <hyperlink ref="D125" location="DPA_1420" display="DPA_1420" xr:uid="{00000000-0004-0000-0400-000081000000}"/>
    <hyperlink ref="D124" location="DPA_1419" display="DPA_1419" xr:uid="{00000000-0004-0000-0400-000082000000}"/>
    <hyperlink ref="D123" location="DPA_1417" display="DPA_1417" xr:uid="{00000000-0004-0000-0400-000083000000}"/>
    <hyperlink ref="D122" location="DPA_1416" display="DPA_1416" xr:uid="{00000000-0004-0000-0400-000084000000}"/>
    <hyperlink ref="D121" location="DPA_1314" display="DPA_1314" xr:uid="{00000000-0004-0000-0400-000085000000}"/>
    <hyperlink ref="D120" location="DPA_1309" display="DPA_1309" xr:uid="{00000000-0004-0000-0400-000086000000}"/>
    <hyperlink ref="D119" location="DPA_1207" display="DPA_1207" xr:uid="{00000000-0004-0000-0400-000087000000}"/>
    <hyperlink ref="D118" location="DPA_1206" display="DPA_1206" xr:uid="{00000000-0004-0000-0400-000088000000}"/>
    <hyperlink ref="D117" location="DPA_1202" display="DPA_1202" xr:uid="{00000000-0004-0000-0400-000089000000}"/>
    <hyperlink ref="D116" location="DPA_1201" display="DPA_1201" xr:uid="{00000000-0004-0000-0400-00008A000000}"/>
    <hyperlink ref="D115" location="DPA_1118" display="DPA_1118" xr:uid="{00000000-0004-0000-0400-00008B000000}"/>
    <hyperlink ref="E118" location="DPA_2224" display="DPA_2224" xr:uid="{00000000-0004-0000-0400-00008C000000}"/>
    <hyperlink ref="E117" location="DPA_2129" display="DPA_2129" xr:uid="{00000000-0004-0000-0400-00008D000000}"/>
    <hyperlink ref="E116" location="DPA_2110" display="DPA_2110" xr:uid="{00000000-0004-0000-0400-00008E000000}"/>
    <hyperlink ref="E126" location="DPA_1406" display="DPA_1406" xr:uid="{00000000-0004-0000-0400-00008F000000}"/>
    <hyperlink ref="E130" location="DPA_1410" display="DPA_1410" xr:uid="{00000000-0004-0000-0400-000090000000}"/>
    <hyperlink ref="E127" location="DPA_1407" display="DPA_1407" xr:uid="{00000000-0004-0000-0400-000091000000}"/>
    <hyperlink ref="E128" location="DPA_1408" display="DPA_1408" xr:uid="{00000000-0004-0000-0400-000092000000}"/>
    <hyperlink ref="E129" location="DPA_1409" display="DPA_1409" xr:uid="{00000000-0004-0000-0400-000093000000}"/>
    <hyperlink ref="D137" location="DPA_1503" display="DPA_1503" xr:uid="{00000000-0004-0000-0400-000094000000}"/>
    <hyperlink ref="D138" location="DPA_1506" display="DPA_1506" xr:uid="{00000000-0004-0000-0400-000095000000}"/>
    <hyperlink ref="D139" location="DPA_1507" display="DPA_1507" xr:uid="{00000000-0004-0000-0400-000096000000}"/>
    <hyperlink ref="D140" location="DPA_1606" display="DPA_1606" xr:uid="{00000000-0004-0000-0400-000097000000}"/>
    <hyperlink ref="D141" location="DPA_2103" display="DPA_2103" xr:uid="{00000000-0004-0000-0400-000098000000}"/>
    <hyperlink ref="D142" location="DPA_2107" display="DPA_2107" xr:uid="{00000000-0004-0000-0400-000099000000}"/>
    <hyperlink ref="D143" location="DPA_2108" display="DPA_2108" xr:uid="{00000000-0004-0000-0400-00009A000000}"/>
    <hyperlink ref="D144" location="DPA_2109" display="DPA_2109" xr:uid="{00000000-0004-0000-0400-00009B000000}"/>
    <hyperlink ref="D145" location="DPA_2110" display="DPA_2110" xr:uid="{00000000-0004-0000-0400-00009C000000}"/>
    <hyperlink ref="D146" location="DPA_2115" display="DPA_2115" xr:uid="{00000000-0004-0000-0400-00009D000000}"/>
    <hyperlink ref="D147" location="DPA_2126" display="DPA_2126" xr:uid="{00000000-0004-0000-0400-00009E000000}"/>
    <hyperlink ref="D148" location="DPA_2127" display="DPA_2127" xr:uid="{00000000-0004-0000-0400-00009F000000}"/>
    <hyperlink ref="D149" location="DPA_2129" display="DPA_2129" xr:uid="{00000000-0004-0000-0400-0000A0000000}"/>
    <hyperlink ref="D150" location="DPA_2205" display="DPA_2205" xr:uid="{00000000-0004-0000-0400-0000A1000000}"/>
    <hyperlink ref="D151" location="DPA_2210" display="DPA_2210" xr:uid="{00000000-0004-0000-0400-0000A2000000}"/>
    <hyperlink ref="D152" location="DPA_2215" display="DPA_2215" xr:uid="{00000000-0004-0000-0400-0000A3000000}"/>
    <hyperlink ref="D153" location="DPA_2220" display="DPA_2220" xr:uid="{00000000-0004-0000-0400-0000A4000000}"/>
    <hyperlink ref="D154" location="DPA_2224" display="DPA_2224" xr:uid="{00000000-0004-0000-0400-0000A5000000}"/>
    <hyperlink ref="D155" location="DPA_1433" display="DPA_1433" xr:uid="{00000000-0004-0000-0400-0000A6000000}"/>
  </hyperlinks>
  <pageMargins left="0.7" right="0.7" top="0.75" bottom="0.75" header="0.3" footer="0.3"/>
  <pageSetup orientation="portrait" r:id="rId2"/>
  <ignoredErrors>
    <ignoredError sqref="D5 D113 D121"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DAE48BE66589458AB840DD0EDDDD8A" ma:contentTypeVersion="11" ma:contentTypeDescription="Crée un document." ma:contentTypeScope="" ma:versionID="d0f39ca3095fde9e9d1a37de2fdee3be">
  <xsd:schema xmlns:xsd="http://www.w3.org/2001/XMLSchema" xmlns:xs="http://www.w3.org/2001/XMLSchema" xmlns:p="http://schemas.microsoft.com/office/2006/metadata/properties" xmlns:ns2="0ab4d0b0-81c9-496c-a6f8-8a0e74a7f3b9" xmlns:ns3="937acfcf-2433-4dc7-8dd3-98a5d50c96bf" targetNamespace="http://schemas.microsoft.com/office/2006/metadata/properties" ma:root="true" ma:fieldsID="8d26e01280dc89438f4e6a3256cbffcf" ns2:_="" ns3:_="">
    <xsd:import namespace="0ab4d0b0-81c9-496c-a6f8-8a0e74a7f3b9"/>
    <xsd:import namespace="937acfcf-2433-4dc7-8dd3-98a5d50c96bf"/>
    <xsd:element name="properties">
      <xsd:complexType>
        <xsd:sequence>
          <xsd:element name="documentManagement">
            <xsd:complexType>
              <xsd:all>
                <xsd:element ref="ns2:PJDDocLieBK" minOccurs="0"/>
                <xsd:element ref="ns2:_fd_parent_temp" minOccurs="0"/>
                <xsd:element ref="ns3:PJDDocLie" minOccurs="0"/>
                <xsd:element ref="ns3:DSDemandeArchi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b4d0b0-81c9-496c-a6f8-8a0e74a7f3b9" elementFormDefault="qualified">
    <xsd:import namespace="http://schemas.microsoft.com/office/2006/documentManagement/types"/>
    <xsd:import namespace="http://schemas.microsoft.com/office/infopath/2007/PartnerControls"/>
    <xsd:element name="PJDDocLieBK" ma:index="8" nillable="true" ma:displayName="PJDDocLieBK" ma:indexed="true" ma:internalName="PJDDocLieBK">
      <xsd:simpleType>
        <xsd:restriction base="dms:Text">
          <xsd:maxLength value="255"/>
        </xsd:restriction>
      </xsd:simpleType>
    </xsd:element>
    <xsd:element name="_fd_parent_temp" ma:index="9" nillable="true" ma:displayName="_fd_parent_temp" ma:hidden="true" ma:indexed="true" ma:internalName="_fd_parent_temp">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7acfcf-2433-4dc7-8dd3-98a5d50c96bf" elementFormDefault="qualified">
    <xsd:import namespace="http://schemas.microsoft.com/office/2006/documentManagement/types"/>
    <xsd:import namespace="http://schemas.microsoft.com/office/infopath/2007/PartnerControls"/>
    <xsd:element name="PJDDocLie" ma:index="10" nillable="true" ma:displayName="Pièces jointes liées" ma:indexed="true" ma:list="{c2dba245-1308-4802-bef5-c91d0b753676}" ma:internalName="PJDDocLie" ma:showField="DSNumeroID">
      <xsd:simpleType>
        <xsd:restriction base="dms:Lookup"/>
      </xsd:simpleType>
    </xsd:element>
    <xsd:element name="DSDemandeArchiver" ma:index="11" nillable="true" ma:displayName="Archiver" ma:default="0" ma:indexed="true" ma:internalName="DSDemandeArchiv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JDDocLie xmlns="937acfcf-2433-4dc7-8dd3-98a5d50c96bf">7163</PJDDocLie>
    <_fd_parent_temp xmlns="0ab4d0b0-81c9-496c-a6f8-8a0e74a7f3b9" xsi:nil="true"/>
    <DSDemandeArchiver xmlns="937acfcf-2433-4dc7-8dd3-98a5d50c96bf">false</DSDemandeArchiver>
    <PJDDocLieBK xmlns="0ab4d0b0-81c9-496c-a6f8-8a0e74a7f3b9">9439</PJDDocLieBK>
  </documentManagement>
</p:properties>
</file>

<file path=customXml/item4.xml><?xml version="1.0" encoding="utf-8"?>
<?mso-contentType ?>
<FormUrls xmlns="http://schemas.microsoft.com/sharepoint/v3/contenttype/forms/url">
  <Edit>~list/Forms/fd_Document_Edit.aspx</Edit>
</FormUrls>
</file>

<file path=customXml/itemProps1.xml><?xml version="1.0" encoding="utf-8"?>
<ds:datastoreItem xmlns:ds="http://schemas.openxmlformats.org/officeDocument/2006/customXml" ds:itemID="{70B3A465-5BA2-48B0-9F66-732648B14EBD}"/>
</file>

<file path=customXml/itemProps2.xml><?xml version="1.0" encoding="utf-8"?>
<ds:datastoreItem xmlns:ds="http://schemas.openxmlformats.org/officeDocument/2006/customXml" ds:itemID="{F7D40EF7-3353-4F34-BB0A-9E366F2CA067}">
  <ds:schemaRefs>
    <ds:schemaRef ds:uri="http://schemas.microsoft.com/sharepoint/v3/contenttype/forms"/>
  </ds:schemaRefs>
</ds:datastoreItem>
</file>

<file path=customXml/itemProps3.xml><?xml version="1.0" encoding="utf-8"?>
<ds:datastoreItem xmlns:ds="http://schemas.openxmlformats.org/officeDocument/2006/customXml" ds:itemID="{6DDD7488-5D48-4D5E-834D-32ACAA31E81D}">
  <ds:schemaRefs>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www.w3.org/XML/1998/namespace"/>
    <ds:schemaRef ds:uri="http://purl.org/dc/terms/"/>
  </ds:schemaRefs>
</ds:datastoreItem>
</file>

<file path=customXml/itemProps4.xml><?xml version="1.0" encoding="utf-8"?>
<ds:datastoreItem xmlns:ds="http://schemas.openxmlformats.org/officeDocument/2006/customXml" ds:itemID="{EC2AC5FD-0ACD-45D1-BD55-F534FC6CE437}"/>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124</vt:i4>
      </vt:variant>
    </vt:vector>
  </HeadingPairs>
  <TitlesOfParts>
    <vt:vector size="129" baseType="lpstr">
      <vt:lpstr>Page_Titre</vt:lpstr>
      <vt:lpstr>Attestation</vt:lpstr>
      <vt:lpstr>Guide</vt:lpstr>
      <vt:lpstr>Ratio_de_levier</vt:lpstr>
      <vt:lpstr>Validation</vt:lpstr>
      <vt:lpstr>DPA_1101</vt:lpstr>
      <vt:lpstr>DPA_1102</vt:lpstr>
      <vt:lpstr>DPA_1103</vt:lpstr>
      <vt:lpstr>DPA_1104</vt:lpstr>
      <vt:lpstr>DPA_1106</vt:lpstr>
      <vt:lpstr>DPA_1107</vt:lpstr>
      <vt:lpstr>DPA_1108</vt:lpstr>
      <vt:lpstr>DPA_1109</vt:lpstr>
      <vt:lpstr>DPA_1110</vt:lpstr>
      <vt:lpstr>DPA_1112</vt:lpstr>
      <vt:lpstr>DPA_1113</vt:lpstr>
      <vt:lpstr>DPA_1114</vt:lpstr>
      <vt:lpstr>DPA_1115</vt:lpstr>
      <vt:lpstr>DPA_1117</vt:lpstr>
      <vt:lpstr>DPA_1118</vt:lpstr>
      <vt:lpstr>DPA_1119</vt:lpstr>
      <vt:lpstr>DPA_1201</vt:lpstr>
      <vt:lpstr>DPA_1202</vt:lpstr>
      <vt:lpstr>DPA_1203</vt:lpstr>
      <vt:lpstr>DPA_1204</vt:lpstr>
      <vt:lpstr>DPA_1205</vt:lpstr>
      <vt:lpstr>DPA_1206</vt:lpstr>
      <vt:lpstr>DPA_1207</vt:lpstr>
      <vt:lpstr>DPA_1301</vt:lpstr>
      <vt:lpstr>DPA_1302</vt:lpstr>
      <vt:lpstr>DPA_1303</vt:lpstr>
      <vt:lpstr>DPA_1304</vt:lpstr>
      <vt:lpstr>DPA_1305</vt:lpstr>
      <vt:lpstr>DPA_1306</vt:lpstr>
      <vt:lpstr>DPA_1307</vt:lpstr>
      <vt:lpstr>DPA_1308</vt:lpstr>
      <vt:lpstr>DPA_1309</vt:lpstr>
      <vt:lpstr>DPA_1310</vt:lpstr>
      <vt:lpstr>DPA_1311</vt:lpstr>
      <vt:lpstr>DPA_1312</vt:lpstr>
      <vt:lpstr>DPA_1313</vt:lpstr>
      <vt:lpstr>DPA_1314</vt:lpstr>
      <vt:lpstr>DPA_1315</vt:lpstr>
      <vt:lpstr>DPA_1401</vt:lpstr>
      <vt:lpstr>DPA_1402</vt:lpstr>
      <vt:lpstr>DPA_1404</vt:lpstr>
      <vt:lpstr>DPA_1405</vt:lpstr>
      <vt:lpstr>DPA_1406</vt:lpstr>
      <vt:lpstr>DPA_1407</vt:lpstr>
      <vt:lpstr>DPA_1408</vt:lpstr>
      <vt:lpstr>DPA_1409</vt:lpstr>
      <vt:lpstr>DPA_1410</vt:lpstr>
      <vt:lpstr>DPA_1411</vt:lpstr>
      <vt:lpstr>DPA_1412</vt:lpstr>
      <vt:lpstr>DPA_1413</vt:lpstr>
      <vt:lpstr>DPA_1414</vt:lpstr>
      <vt:lpstr>DPA_1415</vt:lpstr>
      <vt:lpstr>DPA_1416</vt:lpstr>
      <vt:lpstr>DPA_1417</vt:lpstr>
      <vt:lpstr>DPA_1419</vt:lpstr>
      <vt:lpstr>DPA_1420</vt:lpstr>
      <vt:lpstr>DPA_1421</vt:lpstr>
      <vt:lpstr>DPA_1422</vt:lpstr>
      <vt:lpstr>DPA_1423</vt:lpstr>
      <vt:lpstr>DPA_1424</vt:lpstr>
      <vt:lpstr>DPA_1425</vt:lpstr>
      <vt:lpstr>DPA_1426</vt:lpstr>
      <vt:lpstr>DPA_1427</vt:lpstr>
      <vt:lpstr>DPA_1428</vt:lpstr>
      <vt:lpstr>DPA_1429</vt:lpstr>
      <vt:lpstr>DPA_1430</vt:lpstr>
      <vt:lpstr>DPA_1432</vt:lpstr>
      <vt:lpstr>DPA_1433</vt:lpstr>
      <vt:lpstr>DPA_1434</vt:lpstr>
      <vt:lpstr>DPA_1435</vt:lpstr>
      <vt:lpstr>DPA_1501</vt:lpstr>
      <vt:lpstr>DPA_1502</vt:lpstr>
      <vt:lpstr>DPA_1503</vt:lpstr>
      <vt:lpstr>DPA_1504</vt:lpstr>
      <vt:lpstr>DPA_1505</vt:lpstr>
      <vt:lpstr>DPA_1506</vt:lpstr>
      <vt:lpstr>DPA_1507</vt:lpstr>
      <vt:lpstr>DPA_1508</vt:lpstr>
      <vt:lpstr>DPA_1509</vt:lpstr>
      <vt:lpstr>DPA_1601</vt:lpstr>
      <vt:lpstr>DPA_1602</vt:lpstr>
      <vt:lpstr>DPA_1603</vt:lpstr>
      <vt:lpstr>DPA_1604</vt:lpstr>
      <vt:lpstr>DPA_1605</vt:lpstr>
      <vt:lpstr>DPA_1606</vt:lpstr>
      <vt:lpstr>DPA_1607</vt:lpstr>
      <vt:lpstr>DPA_2101</vt:lpstr>
      <vt:lpstr>DPA_2102</vt:lpstr>
      <vt:lpstr>DPA_2103</vt:lpstr>
      <vt:lpstr>DPA_2104</vt:lpstr>
      <vt:lpstr>DPA_2105</vt:lpstr>
      <vt:lpstr>DPA_2106</vt:lpstr>
      <vt:lpstr>DPA_2107</vt:lpstr>
      <vt:lpstr>DPA_2108</vt:lpstr>
      <vt:lpstr>DPA_2109</vt:lpstr>
      <vt:lpstr>DPA_2110</vt:lpstr>
      <vt:lpstr>DPA_2113</vt:lpstr>
      <vt:lpstr>DPA_2114</vt:lpstr>
      <vt:lpstr>DPA_2115</vt:lpstr>
      <vt:lpstr>DPA_2118</vt:lpstr>
      <vt:lpstr>DPA_2119</vt:lpstr>
      <vt:lpstr>DPA_2120</vt:lpstr>
      <vt:lpstr>DPA_2123</vt:lpstr>
      <vt:lpstr>DPA_2126</vt:lpstr>
      <vt:lpstr>DPA_2127</vt:lpstr>
      <vt:lpstr>DPA_2129</vt:lpstr>
      <vt:lpstr>DPA_2201</vt:lpstr>
      <vt:lpstr>DPA_2205</vt:lpstr>
      <vt:lpstr>DPA_2206</vt:lpstr>
      <vt:lpstr>DPA_2210</vt:lpstr>
      <vt:lpstr>DPA_2211</vt:lpstr>
      <vt:lpstr>DPA_2215</vt:lpstr>
      <vt:lpstr>DPA_2216</vt:lpstr>
      <vt:lpstr>DPA_2220</vt:lpstr>
      <vt:lpstr>DPA_2221</vt:lpstr>
      <vt:lpstr>DPA_2222</vt:lpstr>
      <vt:lpstr>DPA_2223</vt:lpstr>
      <vt:lpstr>DPA_2224</vt:lpstr>
      <vt:lpstr>DPA_2225</vt:lpstr>
      <vt:lpstr>DPA_2226</vt:lpstr>
      <vt:lpstr>DPA_2227</vt:lpstr>
      <vt:lpstr>DPA_2228</vt:lpstr>
      <vt:lpstr>Guide!Zone_d_impression</vt:lpstr>
      <vt:lpstr>Ratio_de_levier!Zone_d_impression</vt:lpstr>
    </vt:vector>
  </TitlesOfParts>
  <Manager/>
  <Company>AMF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Exigences de divulgation du ratio de levier</dc:title>
  <dc:subject/>
  <dc:creator>Autorité des marchés financiers</dc:creator>
  <cp:keywords>exigences; divulgation; ratio de levier; janvier 2015</cp:keywords>
  <dc:description/>
  <cp:lastModifiedBy>Njon Christian</cp:lastModifiedBy>
  <dcterms:created xsi:type="dcterms:W3CDTF">2014-04-02T18:19:15Z</dcterms:created>
  <dcterms:modified xsi:type="dcterms:W3CDTF">2024-03-01T18:44:26Z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du formulaire">
    <vt:lpwstr>6.00</vt:lpwstr>
  </property>
  <property fmtid="{D5CDD505-2E9C-101B-9397-08002B2CF9AE}" pid="3" name="ContentTypeId">
    <vt:lpwstr>0x01010060DAE48BE66589458AB840DD0EDDDD8A</vt:lpwstr>
  </property>
</Properties>
</file>