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updateLinks="never" codeName="ThisWorkbook" autoCompressPictures="0" defaultThemeVersion="124226"/>
  <xr:revisionPtr revIDLastSave="0" documentId="13_ncr:1_{918B3AF8-2672-4777-8D8F-B119F6846C5F}" xr6:coauthVersionLast="46" xr6:coauthVersionMax="46" xr10:uidLastSave="{00000000-0000-0000-0000-000000000000}"/>
  <bookViews>
    <workbookView xWindow="31035" yWindow="1230" windowWidth="21600" windowHeight="11385" tabRatio="642" xr2:uid="{00000000-000D-0000-FFFF-FFFF00000000}"/>
  </bookViews>
  <sheets>
    <sheet name="Identification" sheetId="92" r:id="rId1"/>
    <sheet name="T des M - T of C" sheetId="91" r:id="rId2"/>
    <sheet name="Certification" sheetId="156" r:id="rId3"/>
    <sheet name="100" sheetId="1" r:id="rId4"/>
    <sheet name="300" sheetId="2" r:id="rId5"/>
    <sheet name="400" sheetId="79" r:id="rId6"/>
    <sheet name="500" sheetId="165" r:id="rId7"/>
    <sheet name="1180" sheetId="164" r:id="rId8"/>
    <sheet name="1200" sheetId="20" r:id="rId9"/>
    <sheet name="1665" sheetId="83" r:id="rId10"/>
    <sheet name="2345" sheetId="9" r:id="rId11"/>
    <sheet name="4010" sheetId="6" r:id="rId12"/>
    <sheet name="4050" sheetId="5" r:id="rId13"/>
    <sheet name="4060" sheetId="4" r:id="rId14"/>
    <sheet name="4090" sheetId="75" r:id="rId15"/>
    <sheet name="4095" sheetId="157" r:id="rId16"/>
    <sheet name="5010" sheetId="163" r:id="rId17"/>
    <sheet name="Validation" sheetId="114" r:id="rId18"/>
  </sheets>
  <externalReferences>
    <externalReference r:id="rId19"/>
  </externalReferences>
  <definedNames>
    <definedName name="_100_1000_02">'100'!$E$10</definedName>
    <definedName name="_100_1120_01">'100'!$E$14</definedName>
    <definedName name="_100_1130_01">'100'!$E$15</definedName>
    <definedName name="_100_1140_01">'100'!$E$16</definedName>
    <definedName name="_100_1150_01">'100'!$E$17</definedName>
    <definedName name="_100_1160_01">'100'!$E$18</definedName>
    <definedName name="_100_1170_01">'100'!$E$19</definedName>
    <definedName name="_100_1180_01">'100'!$E$20</definedName>
    <definedName name="_100_1190_02">'100'!$E$27</definedName>
    <definedName name="_100_1199_02">'100'!$E$25</definedName>
    <definedName name="_100_1210_01">'100'!$E$30</definedName>
    <definedName name="_100_1220_01">'100'!$E$31</definedName>
    <definedName name="_100_1230_01">'100'!$E$32</definedName>
    <definedName name="_100_1240_01">'100'!$E$33</definedName>
    <definedName name="_100_1250_01">'100'!$E$34</definedName>
    <definedName name="_100_1260_01">'100'!$E$35</definedName>
    <definedName name="_100_1270_01">'100'!$E$36</definedName>
    <definedName name="_100_1280_01">'100'!$E$37</definedName>
    <definedName name="_100_1285_01">'100'!$E$38</definedName>
    <definedName name="_100_1290_01">'100'!$E$39</definedName>
    <definedName name="_100_1299_02">'100'!$E$43</definedName>
    <definedName name="_100_1400_01">'100'!$E$46</definedName>
    <definedName name="_100_1410_01">'100'!$E$47</definedName>
    <definedName name="_100_1495_01">'100'!$E$49</definedName>
    <definedName name="_100_1499_02">'100'!$E$51</definedName>
    <definedName name="_100_1500_02">'100'!$E$64</definedName>
    <definedName name="_100_1610_02">'100'!$E$66</definedName>
    <definedName name="_100_1620_01">'100'!$E$69</definedName>
    <definedName name="_100_1625_01">'100'!$E$70</definedName>
    <definedName name="_100_1629_02">'100'!$E$74</definedName>
    <definedName name="_100_1630_01">'100'!$E$77</definedName>
    <definedName name="_100_1635_01">'100'!$E$78</definedName>
    <definedName name="_100_1640_01">'100'!$E$79</definedName>
    <definedName name="_100_1665_01">'100'!$E$85</definedName>
    <definedName name="_100_1699_02">'100'!$E$87</definedName>
    <definedName name="_100_1700_02">'100'!$E$89</definedName>
    <definedName name="_100_1999_02">'100'!$E$91</definedName>
    <definedName name="_100_2000_01">'100'!$E$117</definedName>
    <definedName name="_100_2010_01">'100'!$E$118</definedName>
    <definedName name="_100_2020_01">'100'!$E$119</definedName>
    <definedName name="_100_2099_02">'100'!$E$121</definedName>
    <definedName name="_100_2100_01">'100'!$E$124</definedName>
    <definedName name="_100_2110_01">'100'!$E$125</definedName>
    <definedName name="_100_2199_02">'100'!$E$127</definedName>
    <definedName name="_100_2200_02">'100'!$E$129</definedName>
    <definedName name="_100_2310_01">'100'!$E$139</definedName>
    <definedName name="_100_2339_02">'100'!$E$135</definedName>
    <definedName name="_100_2345_01">'100'!$E$142</definedName>
    <definedName name="_100_2399_02">'100'!$E$145</definedName>
    <definedName name="_100_2400_02">'100'!$E$147</definedName>
    <definedName name="_100_2520_02">'100'!$E$149</definedName>
    <definedName name="_100_2530_02">'100'!$E$150</definedName>
    <definedName name="_100_2680_02">'100'!$E$167</definedName>
    <definedName name="_100_2692_02">'100'!$E$173</definedName>
    <definedName name="_100_2700_02">'100'!$E$177</definedName>
    <definedName name="_100_2710_02">'100'!$E$179</definedName>
    <definedName name="_100_2725_02">'100'!$E$175</definedName>
    <definedName name="_100_2800_02">'100'!$E$181</definedName>
    <definedName name="_100_2899_02">'100'!$E$183</definedName>
    <definedName name="_100_2999_02">'100'!$E$185</definedName>
    <definedName name="_1200_010_02">'1200'!$D$12</definedName>
    <definedName name="_1200_010_03">'1200'!$E$12</definedName>
    <definedName name="_1200_010_04">'1200'!$F$12</definedName>
    <definedName name="_1200_010_07">'1200'!$J$12</definedName>
    <definedName name="_1200_010_08">'1200'!$K$12</definedName>
    <definedName name="_1200_020_02">'1200'!$D$13</definedName>
    <definedName name="_1200_020_03">'1200'!$E$13</definedName>
    <definedName name="_1200_020_04">'1200'!$F$13</definedName>
    <definedName name="_1200_020_07">'1200'!$J$13</definedName>
    <definedName name="_1200_020_08">'1200'!$K$13</definedName>
    <definedName name="_1200_030_02">'1200'!$D$14</definedName>
    <definedName name="_1200_030_03">'1200'!$E$14</definedName>
    <definedName name="_1200_030_04">'1200'!$F$14</definedName>
    <definedName name="_1200_030_07">'1200'!$J$14</definedName>
    <definedName name="_1200_030_08">'1200'!$K$14</definedName>
    <definedName name="_1200_040_02">'1200'!$D$15</definedName>
    <definedName name="_1200_040_03">'1200'!$E$15</definedName>
    <definedName name="_1200_040_04">'1200'!$F$15</definedName>
    <definedName name="_1200_040_07">'1200'!$J$15</definedName>
    <definedName name="_1200_040_08">'1200'!$K$15</definedName>
    <definedName name="_1200_050_02">'1200'!$D$16</definedName>
    <definedName name="_1200_050_03">'1200'!$E$16</definedName>
    <definedName name="_1200_050_04">'1200'!$F$16</definedName>
    <definedName name="_1200_050_07">'1200'!$J$16</definedName>
    <definedName name="_1200_050_08">'1200'!$K$16</definedName>
    <definedName name="_1200_060_02">'1200'!$D$17</definedName>
    <definedName name="_1200_060_03">'1200'!$E$17</definedName>
    <definedName name="_1200_060_08">'1200'!$K$17</definedName>
    <definedName name="_1200_070_02">'1200'!$D$18</definedName>
    <definedName name="_1200_070_03">'1200'!$K$12+'1200'!$E$18</definedName>
    <definedName name="_1200_070_08">'1200'!$K$18</definedName>
    <definedName name="_1200_080_02">'1200'!$D$19</definedName>
    <definedName name="_1200_080_03">'1200'!$E$19</definedName>
    <definedName name="_1200_080_04">'1200'!$F$19</definedName>
    <definedName name="_1200_080_07">'1200'!$J$19</definedName>
    <definedName name="_1200_080_08">'1200'!$K$19</definedName>
    <definedName name="_1200_090_02">'1200'!$D$20</definedName>
    <definedName name="_1200_090_03">'1200'!$E$20</definedName>
    <definedName name="_1200_090_07">'1200'!$J$20</definedName>
    <definedName name="_1200_090_08">'1200'!$K$20</definedName>
    <definedName name="_1200_100_03">'1200'!$E$21</definedName>
    <definedName name="_1200_100_04">'1200'!$F$21</definedName>
    <definedName name="_1200_100_07">'1200'!$J$21</definedName>
    <definedName name="_1200_100_08">'1200'!$K$21</definedName>
    <definedName name="_1200_199_04">'1200'!$F$22</definedName>
    <definedName name="_1200_199_07">'1200'!$J$22</definedName>
    <definedName name="_1200_199_08">'1200'!$K$22</definedName>
    <definedName name="_1665_299_02">'1665'!$C$40</definedName>
    <definedName name="_2345_299_02">'2345'!$C$40</definedName>
    <definedName name="_300_3199_02">'300'!$E$32</definedName>
    <definedName name="_300_3300_02">'300'!$E$39</definedName>
    <definedName name="_300_3320_01">'300'!$E$44</definedName>
    <definedName name="_300_3325_02">'300'!$E$46</definedName>
    <definedName name="_300_3399_02">'300'!$E$57</definedName>
    <definedName name="_300_3450_02">'300'!$E$82</definedName>
    <definedName name="_300_3510_01">'300'!$E$71</definedName>
    <definedName name="_300_3545_02">'300'!$E$76</definedName>
    <definedName name="_300_3550_02">'300'!$E$78</definedName>
    <definedName name="_300_3555_02">'300'!$E$80</definedName>
    <definedName name="_300_3765_01">'300'!$E$92</definedName>
    <definedName name="_300_3999_02">'300'!$E$105</definedName>
    <definedName name="_400_4000_02">'400'!$E$10</definedName>
    <definedName name="_400_4000_03">'400'!$G$10</definedName>
    <definedName name="_400_4600_02">'400'!$E$41</definedName>
    <definedName name="_400_4999_02">'400'!$E$43</definedName>
    <definedName name="_4050_010_14">'4050'!$Q$11</definedName>
    <definedName name="_4050_020_14">'4050'!$Q$13</definedName>
    <definedName name="_4050_030_14">'4050'!$Q$15</definedName>
    <definedName name="_4050_040_14">'4050'!$Q$17</definedName>
    <definedName name="_4050_050_14">'4050'!$Q$19</definedName>
    <definedName name="_4050_060_14">'4050'!$Q$21</definedName>
    <definedName name="_4050_099_14">'4050'!$Q$23</definedName>
    <definedName name="_4050_150_14">'4050'!$Q$51</definedName>
    <definedName name="_4050_160_14">'4050'!$Q$53</definedName>
    <definedName name="_4050_170_14">'4050'!$Q$55</definedName>
    <definedName name="_4050_180_14">'4050'!$Q$57</definedName>
    <definedName name="_4050_190_14">'4050'!$Q$59</definedName>
    <definedName name="_4050_200_14">'4050'!$Q$61</definedName>
    <definedName name="_4050_299_14">'4050'!$Q$63</definedName>
    <definedName name="_4060_060_02">'4060'!$C$16</definedName>
    <definedName name="_4060_199_02">'4060'!$C$23</definedName>
    <definedName name="_4060_199_04">'4060'!$E$23</definedName>
    <definedName name="_4060_199_05">'4060'!$F$23</definedName>
    <definedName name="_4060_199_06">'4060'!$G$23</definedName>
    <definedName name="_4060_199_07">'4060'!$H$23</definedName>
    <definedName name="_4060_199_08">'4060'!$I$23</definedName>
    <definedName name="_500_5240_11">'500'!$N$37</definedName>
    <definedName name="_500_5399_03">'500'!$F$44</definedName>
    <definedName name="_500_5399_10" localSheetId="2">'500'!$M$44</definedName>
    <definedName name="_500_5399_11">'500'!$N$44</definedName>
    <definedName name="_xlnm._FilterDatabase" localSheetId="17" hidden="1">Validation!$A$1:$I$24</definedName>
    <definedName name="_P100100002">'100'!$E$10</definedName>
    <definedName name="_P100112001">'100'!$E$14</definedName>
    <definedName name="_P100113001">'100'!$E$15</definedName>
    <definedName name="_P100114001">'100'!$E$16</definedName>
    <definedName name="_P100115001">'100'!$E$17</definedName>
    <definedName name="_P100116001">'100'!$E$18</definedName>
    <definedName name="_P100117001">'100'!$E$19</definedName>
    <definedName name="_P100118001">'100'!$E$20</definedName>
    <definedName name="_P100118801">'100'!$E$22</definedName>
    <definedName name="_P100119002">'100'!$E$27</definedName>
    <definedName name="_P100119902">'100'!$E$25</definedName>
    <definedName name="_P100121001">'100'!$E$30</definedName>
    <definedName name="_P100122001">'100'!$E$31</definedName>
    <definedName name="_P100123001">'100'!$E$32</definedName>
    <definedName name="_P100124001">'100'!$E$33</definedName>
    <definedName name="_P100125001">'100'!$E$34</definedName>
    <definedName name="_P100126001">'100'!$E$35</definedName>
    <definedName name="_P100127001">'100'!$E$36</definedName>
    <definedName name="_P100128001">'100'!$E$37</definedName>
    <definedName name="_P100128501">'100'!$E$38</definedName>
    <definedName name="_P100128801">'100'!$E$41</definedName>
    <definedName name="_P100129001">'100'!$E$39</definedName>
    <definedName name="_P100129902">'100'!$E$43</definedName>
    <definedName name="_P100140001">'100'!$E$46</definedName>
    <definedName name="_P100141001">'100'!$E$47</definedName>
    <definedName name="_P100149501">'100'!$E$49</definedName>
    <definedName name="_P100149902">'100'!$E$51</definedName>
    <definedName name="_P100150002">'100'!$E$64</definedName>
    <definedName name="_P100161002">'100'!$E$66</definedName>
    <definedName name="_P100162001">'100'!$E$69</definedName>
    <definedName name="_P100162501">'100'!$E$70</definedName>
    <definedName name="_P100162801">'100'!$E$72</definedName>
    <definedName name="_P100162902">'100'!$E$74</definedName>
    <definedName name="_P100163001">'100'!$E$77</definedName>
    <definedName name="_P100163501">'100'!$E$78</definedName>
    <definedName name="_P100164001">'100'!$E$79</definedName>
    <definedName name="_P100164501">'100'!$E$80</definedName>
    <definedName name="_P100165001">'100'!$E$81</definedName>
    <definedName name="_P100165501">'100'!$E$82</definedName>
    <definedName name="_P100166001">'100'!$E$83</definedName>
    <definedName name="_P100166201">'100'!$E$84</definedName>
    <definedName name="_P100166501">'100'!$E$85</definedName>
    <definedName name="_P100169902">'100'!$E$87</definedName>
    <definedName name="_P100170002">'100'!$E$89</definedName>
    <definedName name="_P100199902">'100'!$E$91</definedName>
    <definedName name="_P100199903">'100'!$G$91</definedName>
    <definedName name="_P100200001">'100'!$E$117</definedName>
    <definedName name="_P100201001">'100'!$E$118</definedName>
    <definedName name="_P100202001">'100'!$E$119</definedName>
    <definedName name="_P100209902">'100'!$E$121</definedName>
    <definedName name="_P100210001">'100'!$E$124</definedName>
    <definedName name="_P100211001">'100'!$E$125</definedName>
    <definedName name="_P100219902">'100'!$E$127</definedName>
    <definedName name="_P100220002">'100'!$E$129</definedName>
    <definedName name="_P100230501">'100'!$E$138</definedName>
    <definedName name="_P100231001">'100'!$E$139</definedName>
    <definedName name="_P100231501">'100'!$E$140</definedName>
    <definedName name="_P100232001">'100'!$E$141</definedName>
    <definedName name="_P100233501">'100'!$E$132</definedName>
    <definedName name="_P100233902">'100'!$E$135</definedName>
    <definedName name="_P100234001">'100'!$E$133</definedName>
    <definedName name="_P100234501">'100'!$E$142</definedName>
    <definedName name="_P100235001">'100'!$E$143</definedName>
    <definedName name="_P100239902">'100'!$E$145</definedName>
    <definedName name="_P100240002">'100'!$E$147</definedName>
    <definedName name="_P100252002">'100'!$E$149</definedName>
    <definedName name="_P100253002">'100'!$E$150</definedName>
    <definedName name="_P100259902">'100'!$E$152</definedName>
    <definedName name="_P100268002">'100'!$E$167</definedName>
    <definedName name="_P100268003">'100'!$G$167</definedName>
    <definedName name="_P100268601">'100'!$E$170</definedName>
    <definedName name="_P100268801">'100'!$E$171</definedName>
    <definedName name="_P100269202">'100'!$E$173</definedName>
    <definedName name="_P100270002">'100'!$E$177</definedName>
    <definedName name="_P100270003">'100'!$G$177</definedName>
    <definedName name="_P100271002">'100'!$E$179</definedName>
    <definedName name="_P100271003">'100'!$G$179</definedName>
    <definedName name="_P100272502">'100'!$E$175</definedName>
    <definedName name="_P100272503">'100'!$G$175</definedName>
    <definedName name="_P100280002">'100'!$E$181</definedName>
    <definedName name="_P100280003">'100'!$G$181</definedName>
    <definedName name="_P100289902">'100'!$E$183</definedName>
    <definedName name="_P100289903">'100'!$G$183</definedName>
    <definedName name="_P100299902">'100'!$E$185</definedName>
    <definedName name="_P100299903">'100'!$G$185</definedName>
    <definedName name="_P118001001">'1180'!$A$11</definedName>
    <definedName name="_P118001002">'1180'!$C$11</definedName>
    <definedName name="_P118002001">'1180'!$A$12</definedName>
    <definedName name="_P118002002">'1180'!$C$12</definedName>
    <definedName name="_P118003001">'1180'!$A$13</definedName>
    <definedName name="_P118003002">'1180'!$C$13</definedName>
    <definedName name="_P118004001">'1180'!$A$14</definedName>
    <definedName name="_P118004002">'1180'!$C$14</definedName>
    <definedName name="_P118005001">'1180'!$A$15</definedName>
    <definedName name="_P118005002">'1180'!$C$15</definedName>
    <definedName name="_P118006001">'1180'!$A$16</definedName>
    <definedName name="_P118006002">'1180'!$C$16</definedName>
    <definedName name="_P118007001">'1180'!$A$17</definedName>
    <definedName name="_P118007002">'1180'!$C$17</definedName>
    <definedName name="_P118008001">'1180'!$A$18</definedName>
    <definedName name="_P118008002">'1180'!$C$18</definedName>
    <definedName name="_P118009001">'1180'!$A$19</definedName>
    <definedName name="_P118009002">'1180'!$C$19</definedName>
    <definedName name="_P118010001">'1180'!$A$20</definedName>
    <definedName name="_P118010002">'1180'!$C$20</definedName>
    <definedName name="_P118011001">'1180'!$A$21</definedName>
    <definedName name="_P118011002">'1180'!$C$21</definedName>
    <definedName name="_P118012001">'1180'!$A$22</definedName>
    <definedName name="_P118012002">'1180'!$C$22</definedName>
    <definedName name="_P118013001">'1180'!$A$23</definedName>
    <definedName name="_P118013002">'1180'!$C$23</definedName>
    <definedName name="_P118014001">'1180'!$A$24</definedName>
    <definedName name="_P118014002">'1180'!$C$24</definedName>
    <definedName name="_P118015001">'1180'!$A$25</definedName>
    <definedName name="_P118015002">'1180'!$C$25</definedName>
    <definedName name="_P118016001">'1180'!$A$26</definedName>
    <definedName name="_P118016002">'1180'!$C$26</definedName>
    <definedName name="_P118017001">'1180'!$A$27</definedName>
    <definedName name="_P118017002">'1180'!$C$27</definedName>
    <definedName name="_P118018001">'1180'!$A$28</definedName>
    <definedName name="_P118018002">'1180'!$C$28</definedName>
    <definedName name="_P118019001">'1180'!$A$29</definedName>
    <definedName name="_P118019002">'1180'!$C$29</definedName>
    <definedName name="_P118020001">'1180'!$A$30</definedName>
    <definedName name="_P118020002">'1180'!$C$30</definedName>
    <definedName name="_P118021001">'1180'!$A$31</definedName>
    <definedName name="_P118021002">'1180'!$C$31</definedName>
    <definedName name="_P118022001">'1180'!$A$32</definedName>
    <definedName name="_P118022002">'1180'!$C$32</definedName>
    <definedName name="_P118023001">'1180'!$A$33</definedName>
    <definedName name="_P118023002">'1180'!$C$33</definedName>
    <definedName name="_P118024001">'1180'!$A$34</definedName>
    <definedName name="_P118024002">'1180'!$C$34</definedName>
    <definedName name="_P118025001">'1180'!$A$35</definedName>
    <definedName name="_P118025002">'1180'!$C$35</definedName>
    <definedName name="_P118026001">'1180'!$A$36</definedName>
    <definedName name="_P118026002">'1180'!$C$36</definedName>
    <definedName name="_P118027001">'1180'!$A$37</definedName>
    <definedName name="_P118027002">'1180'!$C$37</definedName>
    <definedName name="_P118028001">'1180'!$A$38</definedName>
    <definedName name="_P118028002">'1180'!$C$38</definedName>
    <definedName name="_P118029001">'1180'!$A$39</definedName>
    <definedName name="_P118029002">'1180'!$C$39</definedName>
    <definedName name="_P118029902">'1180'!$C$40</definedName>
    <definedName name="_P120001004">'1200'!$F$12</definedName>
    <definedName name="_P120001005">'1200'!$G$12</definedName>
    <definedName name="_P120001006">'1200'!$I$12</definedName>
    <definedName name="_P120001007">'1200'!$J$12</definedName>
    <definedName name="_P120002004">'1200'!$F$13</definedName>
    <definedName name="_P120002005">'1200'!$G$13</definedName>
    <definedName name="_P120002006">'1200'!$I$13</definedName>
    <definedName name="_P120002007">'1200'!$J$13</definedName>
    <definedName name="_P120003004">'1200'!$F$14</definedName>
    <definedName name="_P120003005">'1200'!$G$14</definedName>
    <definedName name="_P120003006">'1200'!$I$14</definedName>
    <definedName name="_P120003007">'1200'!$J$14</definedName>
    <definedName name="_P120004004">'1200'!$F$15</definedName>
    <definedName name="_P120004005">'1200'!$G$15</definedName>
    <definedName name="_P120004006">'1200'!$I$15</definedName>
    <definedName name="_P120004007">'1200'!$J$15</definedName>
    <definedName name="_P120005004">'1200'!$F$16</definedName>
    <definedName name="_P120005005">'1200'!$G$16</definedName>
    <definedName name="_P120005006">'1200'!$I$16</definedName>
    <definedName name="_P120005007">'1200'!$J$16</definedName>
    <definedName name="_P120006004">'1200'!$F$17</definedName>
    <definedName name="_P120006005">'1200'!$G$17</definedName>
    <definedName name="_P120006006">'1200'!$I$17</definedName>
    <definedName name="_P120006007">'1200'!$J$17</definedName>
    <definedName name="_P120007004">'1200'!$F$18</definedName>
    <definedName name="_P120007005">'1200'!$G$18</definedName>
    <definedName name="_P120007006">'1200'!$I$18</definedName>
    <definedName name="_P120007007">'1200'!$J$18</definedName>
    <definedName name="_P120008004">'1200'!$F$19</definedName>
    <definedName name="_P120008005">'1200'!$G$19</definedName>
    <definedName name="_P120008006">'1200'!$I$19</definedName>
    <definedName name="_P120008007">'1200'!$J$19</definedName>
    <definedName name="_P120009004">'1200'!$F$20</definedName>
    <definedName name="_P120009005">'1200'!$G$20</definedName>
    <definedName name="_P120009006">'1200'!$I$20</definedName>
    <definedName name="_P120009007">'1200'!$J$20</definedName>
    <definedName name="_P120010004">'1200'!$F$21</definedName>
    <definedName name="_P120010005">'1200'!$G$21</definedName>
    <definedName name="_P120010006">'1200'!$I$21</definedName>
    <definedName name="_P120010007">'1200'!$J$21</definedName>
    <definedName name="_P120019904">'1200'!$F$22</definedName>
    <definedName name="_P120019905">'1200'!$G$22</definedName>
    <definedName name="_P120019906">'1200'!$I$22</definedName>
    <definedName name="_P120019907">'1200'!$J$22</definedName>
    <definedName name="_P166501001">'1665'!$A$11</definedName>
    <definedName name="_P166501002">'1665'!$C$11</definedName>
    <definedName name="_P166502001">'1665'!$A$12</definedName>
    <definedName name="_P166502002">'1665'!$C$12</definedName>
    <definedName name="_P166503001">'1665'!$A$13</definedName>
    <definedName name="_P166503002">'1665'!$C$13</definedName>
    <definedName name="_P166504001">'1665'!$A$14</definedName>
    <definedName name="_P166504002">'1665'!$C$14</definedName>
    <definedName name="_P166505001">'1665'!$A$15</definedName>
    <definedName name="_P166505002">'1665'!$C$15</definedName>
    <definedName name="_P166506001">'1665'!$A$16</definedName>
    <definedName name="_P166506002">'1665'!$C$16</definedName>
    <definedName name="_P166507001">'1665'!$A$17</definedName>
    <definedName name="_P166507002">'1665'!$C$17</definedName>
    <definedName name="_P166508001">'1665'!$A$18</definedName>
    <definedName name="_P166508002">'1665'!$C$18</definedName>
    <definedName name="_P166509001">'1665'!$A$19</definedName>
    <definedName name="_P166509002">'1665'!$C$19</definedName>
    <definedName name="_P166510001">'1665'!$A$20</definedName>
    <definedName name="_P166510002">'1665'!$C$20</definedName>
    <definedName name="_P166511001">'1665'!$A$21</definedName>
    <definedName name="_P166511002">'1665'!$C$21</definedName>
    <definedName name="_P166512001">'1665'!$A$22</definedName>
    <definedName name="_P166512002">'1665'!$C$22</definedName>
    <definedName name="_P166513001">'1665'!$A$23</definedName>
    <definedName name="_P166513002">'1665'!$C$23</definedName>
    <definedName name="_P166514001">'1665'!$A$24</definedName>
    <definedName name="_P166514002">'1665'!$C$24</definedName>
    <definedName name="_P166515001">'1665'!$A$25</definedName>
    <definedName name="_P166515002">'1665'!$C$25</definedName>
    <definedName name="_P166516001">'1665'!$A$26</definedName>
    <definedName name="_P166516002">'1665'!$C$26</definedName>
    <definedName name="_P166517001">'1665'!$A$27</definedName>
    <definedName name="_P166517002">'1665'!$C$27</definedName>
    <definedName name="_P166518001">'1665'!$A$28</definedName>
    <definedName name="_P166518002">'1665'!$C$28</definedName>
    <definedName name="_P166519001">'1665'!$A$29</definedName>
    <definedName name="_P166519002">'1665'!$C$29</definedName>
    <definedName name="_P166520001">'1665'!$A$30</definedName>
    <definedName name="_P166520002">'1665'!$C$30</definedName>
    <definedName name="_P166521001">'1665'!$A$31</definedName>
    <definedName name="_P166521002">'1665'!$C$31</definedName>
    <definedName name="_P166522001">'1665'!$A$32</definedName>
    <definedName name="_P166522002">'1665'!$C$32</definedName>
    <definedName name="_P166523001">'1665'!$A$33</definedName>
    <definedName name="_P166523002">'1665'!$C$33</definedName>
    <definedName name="_P166524001">'1665'!$A$34</definedName>
    <definedName name="_P166524002">'1665'!$C$34</definedName>
    <definedName name="_P166525001">'1665'!$A$35</definedName>
    <definedName name="_P166525002">'1665'!$C$35</definedName>
    <definedName name="_P166526001">'1665'!$A$36</definedName>
    <definedName name="_P166526002">'1665'!$C$36</definedName>
    <definedName name="_P166527001">'1665'!$A$37</definedName>
    <definedName name="_P166527002">'1665'!$C$37</definedName>
    <definedName name="_P166528001">'1665'!$A$38</definedName>
    <definedName name="_P166528002">'1665'!$C$38</definedName>
    <definedName name="_P166529001">'1665'!$A$39</definedName>
    <definedName name="_P166529002">'1665'!$C$39</definedName>
    <definedName name="_P166529902">'1665'!$C$40</definedName>
    <definedName name="_P234501001">'2345'!$A$11</definedName>
    <definedName name="_P234501002">'2345'!$C$11</definedName>
    <definedName name="_P234502001">'2345'!$A$12</definedName>
    <definedName name="_P234502002">'2345'!$C$12</definedName>
    <definedName name="_P234503001">'2345'!$A$13</definedName>
    <definedName name="_P234503002">'2345'!$C$13</definedName>
    <definedName name="_P234504001">'2345'!$A$14</definedName>
    <definedName name="_P234504002">'2345'!$C$14</definedName>
    <definedName name="_P234505001">'2345'!$A$15</definedName>
    <definedName name="_P234505002">'2345'!$C$15</definedName>
    <definedName name="_P234506001">'2345'!$A$16</definedName>
    <definedName name="_P234506002">'2345'!$C$16</definedName>
    <definedName name="_P234507001">'2345'!$A$17</definedName>
    <definedName name="_P234507002">'2345'!$C$17</definedName>
    <definedName name="_P234508001">'2345'!$A$18</definedName>
    <definedName name="_P234508002">'2345'!$C$18</definedName>
    <definedName name="_P234509001">'2345'!$A$19</definedName>
    <definedName name="_P234509002">'2345'!$C$19</definedName>
    <definedName name="_P234510001">'2345'!$A$20</definedName>
    <definedName name="_P234510002">'2345'!$C$20</definedName>
    <definedName name="_P234511001">'2345'!$A$21</definedName>
    <definedName name="_P234511002">'2345'!$C$21</definedName>
    <definedName name="_P234512001">'2345'!$A$22</definedName>
    <definedName name="_P234512002">'2345'!$C$22</definedName>
    <definedName name="_P234513001">'2345'!$A$23</definedName>
    <definedName name="_P234513002">'2345'!$C$23</definedName>
    <definedName name="_P234514001">'2345'!$A$24</definedName>
    <definedName name="_P234514002">'2345'!$C$24</definedName>
    <definedName name="_P234515001">'2345'!$A$25</definedName>
    <definedName name="_P234515002">'2345'!$C$25</definedName>
    <definedName name="_P234516001">'2345'!$A$26</definedName>
    <definedName name="_P234516002">'2345'!$C$26</definedName>
    <definedName name="_P234517001">'2345'!$A$27</definedName>
    <definedName name="_P234517002">'2345'!$C$27</definedName>
    <definedName name="_P234518001">'2345'!$A$28</definedName>
    <definedName name="_P234518002">'2345'!$C$28</definedName>
    <definedName name="_P234519001">'2345'!$A$29</definedName>
    <definedName name="_P234519002">'2345'!$C$29</definedName>
    <definedName name="_P234520001">'2345'!$A$30</definedName>
    <definedName name="_P234520002">'2345'!$C$30</definedName>
    <definedName name="_P234521001">'2345'!$A$31</definedName>
    <definedName name="_P234521002">'2345'!$C$31</definedName>
    <definedName name="_P234522001">'2345'!$A$32</definedName>
    <definedName name="_P234522002">'2345'!$C$32</definedName>
    <definedName name="_P234523001">'2345'!$A$33</definedName>
    <definedName name="_P234523002">'2345'!$C$33</definedName>
    <definedName name="_P234524001">'2345'!$A$34</definedName>
    <definedName name="_P234524002">'2345'!$C$34</definedName>
    <definedName name="_P234525001">'2345'!$A$35</definedName>
    <definedName name="_P234525002">'2345'!$C$35</definedName>
    <definedName name="_P234526001">'2345'!$A$36</definedName>
    <definedName name="_P234526002">'2345'!$C$36</definedName>
    <definedName name="_P234527001">'2345'!$A$37</definedName>
    <definedName name="_P234527002">'2345'!$C$37</definedName>
    <definedName name="_P234528001">'2345'!$A$38</definedName>
    <definedName name="_P234528002">'2345'!$C$38</definedName>
    <definedName name="_P234529001">'2345'!$A$39</definedName>
    <definedName name="_P234529002">'2345'!$C$39</definedName>
    <definedName name="_P234529902">'2345'!$C$40</definedName>
    <definedName name="_P300300001">'300'!$E$11</definedName>
    <definedName name="_P300301001">'300'!$E$12</definedName>
    <definedName name="_P300302001">'300'!$E$13</definedName>
    <definedName name="_P300303001">'300'!$E$14</definedName>
    <definedName name="_P300304001">'300'!$E$15</definedName>
    <definedName name="_P300305001">'300'!$E$16</definedName>
    <definedName name="_P300306001">'300'!$E$17</definedName>
    <definedName name="_P300307001">'300'!$E$18</definedName>
    <definedName name="_P300308001">'300'!$E$19</definedName>
    <definedName name="_P300309902">'300'!$E$21</definedName>
    <definedName name="_P300310001">'300'!$E$24</definedName>
    <definedName name="_P300311001">'300'!$E$25</definedName>
    <definedName name="_P300312001">'300'!$E$26</definedName>
    <definedName name="_P300313001">'300'!$E$27</definedName>
    <definedName name="_P300314001">'300'!$E$28</definedName>
    <definedName name="_P300318902">'300'!$E$30</definedName>
    <definedName name="_P300319902">'300'!$E$32</definedName>
    <definedName name="_P300330002">'300'!$E$39</definedName>
    <definedName name="_P300331001">'300'!$E$42</definedName>
    <definedName name="_P300331501">'300'!$E$43</definedName>
    <definedName name="_P300332001">'300'!$E$44</definedName>
    <definedName name="_P300332502">'300'!$E$46</definedName>
    <definedName name="_P300333001">#REF!</definedName>
    <definedName name="_P300334001">#REF!</definedName>
    <definedName name="_P300335001">#REF!</definedName>
    <definedName name="_P300336001">#REF!</definedName>
    <definedName name="_P300337001">'300'!$E$55</definedName>
    <definedName name="_P300339902">'300'!$E$57</definedName>
    <definedName name="_P300345002">'300'!$E$82</definedName>
    <definedName name="_P300350001">'300'!$E$69</definedName>
    <definedName name="_P300350501">'300'!$E$70</definedName>
    <definedName name="_P300351001">'300'!$E$71</definedName>
    <definedName name="_P300351501">'300'!$E$72</definedName>
    <definedName name="_P300352001">'300'!$E$73</definedName>
    <definedName name="_P300352501">'300'!$E$73</definedName>
    <definedName name="_P300354502">'300'!$E$76</definedName>
    <definedName name="_P300355002">'300'!$E$78</definedName>
    <definedName name="_P300355502">'300'!$E$80</definedName>
    <definedName name="_P300356002">'300'!$E$84</definedName>
    <definedName name="_P300371001">'300'!$E$87</definedName>
    <definedName name="_P300372001">'300'!$E$88</definedName>
    <definedName name="_P300373001">'300'!$E$89</definedName>
    <definedName name="_P300374001">'300'!$E$90</definedName>
    <definedName name="_P300375001">'300'!$E$91</definedName>
    <definedName name="_P300376501">'300'!$E$92</definedName>
    <definedName name="_P300379902">'300'!$E$94</definedName>
    <definedName name="_P300380002">'300'!$E$95</definedName>
    <definedName name="_P300390001">'300'!$E$98</definedName>
    <definedName name="_P300391001">'300'!$E$99</definedName>
    <definedName name="_P300392902">'300'!$E$101</definedName>
    <definedName name="_P300394002">'300'!$E$103</definedName>
    <definedName name="_P300399001">'300'!$E$108</definedName>
    <definedName name="_P300399003">'300'!$G$108</definedName>
    <definedName name="_P300399101">'300'!$E$109</definedName>
    <definedName name="_P300399103">'300'!$G$109</definedName>
    <definedName name="_P300399902">'300'!$E$105</definedName>
    <definedName name="_P300399903">'300'!$G$105</definedName>
    <definedName name="_P400400002">'400'!$E$10</definedName>
    <definedName name="_P400401201">#REF!</definedName>
    <definedName name="_P400401401">#REF!</definedName>
    <definedName name="_P400401601">#REF!</definedName>
    <definedName name="_P400401801">#REF!</definedName>
    <definedName name="_P400405001">#REF!</definedName>
    <definedName name="_P400410001">'400'!$E$19</definedName>
    <definedName name="_P400411001">'400'!$E$20</definedName>
    <definedName name="_P400420001">'400'!$E$23</definedName>
    <definedName name="_P400421001">'400'!$E$24</definedName>
    <definedName name="_P400430001">'400'!$E$25</definedName>
    <definedName name="_P400439902">'400'!$E$27</definedName>
    <definedName name="_P400440001">'400'!$E$30</definedName>
    <definedName name="_P400441001">'400'!$E$32</definedName>
    <definedName name="_P400442001">'400'!$E$33</definedName>
    <definedName name="_P400443001">'400'!$E$34</definedName>
    <definedName name="_P400444001">'400'!$E$35</definedName>
    <definedName name="_P400450002">'400'!$E$39</definedName>
    <definedName name="_P400460002">'400'!$E$41</definedName>
    <definedName name="_P400460003">'400'!$G$41</definedName>
    <definedName name="_P400499001">'400'!$E$46</definedName>
    <definedName name="_P400499101">'400'!$E$47</definedName>
    <definedName name="_P400499902">'400'!$E$43</definedName>
    <definedName name="_P400499903">'400'!$G$43</definedName>
    <definedName name="_P401001001">'4010'!$D$11</definedName>
    <definedName name="_P401002001">'4010'!$D$12</definedName>
    <definedName name="_P401003001">'4010'!$D$13</definedName>
    <definedName name="_P401004001">'4010'!$D$14</definedName>
    <definedName name="_P401005001">'4010'!$D$15</definedName>
    <definedName name="_P401009901">'4010'!$D$16</definedName>
    <definedName name="_P405001002">'4050'!$D$11</definedName>
    <definedName name="_P405001003">'4050'!$F$11</definedName>
    <definedName name="_P405001004">'4050'!$G$11</definedName>
    <definedName name="_P405001005">'4050'!$H$11</definedName>
    <definedName name="_P405001006">'4050'!$I$11</definedName>
    <definedName name="_P405001007">'4050'!$J$11</definedName>
    <definedName name="_P405001008">'4050'!$K$11</definedName>
    <definedName name="_P405001009">'4050'!$L$11</definedName>
    <definedName name="_P405001010">'4050'!$M$11</definedName>
    <definedName name="_P405001011">'4050'!$N$11</definedName>
    <definedName name="_P405001012">'4050'!$O$11</definedName>
    <definedName name="_P405001013">'4050'!$P$11</definedName>
    <definedName name="_P405001014">'4050'!$Q$11</definedName>
    <definedName name="_P405001102">'4050'!$D$12</definedName>
    <definedName name="_P405001103">'4050'!$F$12</definedName>
    <definedName name="_P405001104">'4050'!$G$12</definedName>
    <definedName name="_P405001105">'4050'!$H$12</definedName>
    <definedName name="_P405001106">'4050'!$I$12</definedName>
    <definedName name="_P405001107">'4050'!$J$12</definedName>
    <definedName name="_P405001108">'4050'!$K$12</definedName>
    <definedName name="_P405001109">'4050'!$L$12</definedName>
    <definedName name="_P405001110">'4050'!$M$12</definedName>
    <definedName name="_P405001111">'4050'!$N$12</definedName>
    <definedName name="_P405001112">'4050'!$O$12</definedName>
    <definedName name="_P405001113">'4050'!$P$12</definedName>
    <definedName name="_P405001114">'4050'!$Q$12</definedName>
    <definedName name="_P405002002">'4050'!$D$13</definedName>
    <definedName name="_P405002003">'4050'!$F$13</definedName>
    <definedName name="_P405002004">'4050'!$G$13</definedName>
    <definedName name="_P405002005">'4050'!$H$13</definedName>
    <definedName name="_P405002006">'4050'!$I$13</definedName>
    <definedName name="_P405002007">'4050'!$J$13</definedName>
    <definedName name="_P405002008">'4050'!$K$13</definedName>
    <definedName name="_P405002009">'4050'!$L$13</definedName>
    <definedName name="_P405002010">'4050'!$M$13</definedName>
    <definedName name="_P405002011">'4050'!$N$13</definedName>
    <definedName name="_P405002012">'4050'!$O$13</definedName>
    <definedName name="_P405002013">'4050'!$P$13</definedName>
    <definedName name="_P405002014">'4050'!$Q$13</definedName>
    <definedName name="_P405002102">'4050'!$D$14</definedName>
    <definedName name="_P405002103">'4050'!$F$14</definedName>
    <definedName name="_P405002104">'4050'!$G$14</definedName>
    <definedName name="_P405002105">'4050'!$H$14</definedName>
    <definedName name="_P405002106">'4050'!$I$14</definedName>
    <definedName name="_P405002107">'4050'!$J$14</definedName>
    <definedName name="_P405002108">'4050'!$K$14</definedName>
    <definedName name="_P405002109">'4050'!$L$14</definedName>
    <definedName name="_P405002110">'4050'!$M$14</definedName>
    <definedName name="_P405002111">'4050'!$N$14</definedName>
    <definedName name="_P405002112">'4050'!$O$14</definedName>
    <definedName name="_P405002113">'4050'!$P$14</definedName>
    <definedName name="_P405002114">'4050'!$Q$14</definedName>
    <definedName name="_P405003002">'4050'!$D$15</definedName>
    <definedName name="_P405003003">'4050'!$F$15</definedName>
    <definedName name="_P405003004">'4050'!$G$15</definedName>
    <definedName name="_P405003005">'4050'!$H$15</definedName>
    <definedName name="_P405003006">'4050'!$I$15</definedName>
    <definedName name="_P405003007">'4050'!$J$15</definedName>
    <definedName name="_P405003008">'4050'!$K$15</definedName>
    <definedName name="_P405003009">'4050'!$L$15</definedName>
    <definedName name="_P405003010">'4050'!$M$15</definedName>
    <definedName name="_P405003011">'4050'!$N$15</definedName>
    <definedName name="_P405003012">'4050'!$O$15</definedName>
    <definedName name="_P405003013">'4050'!$P$15</definedName>
    <definedName name="_P405003014">'4050'!$Q$15</definedName>
    <definedName name="_P405003102">'4050'!$D$16</definedName>
    <definedName name="_P405003103">'4050'!$F$16</definedName>
    <definedName name="_P405003104">'4050'!$G$16</definedName>
    <definedName name="_P405003105">'4050'!$H$16</definedName>
    <definedName name="_P405003106">'4050'!$I$16</definedName>
    <definedName name="_P405003107">'4050'!$J$16</definedName>
    <definedName name="_P405003108">'4050'!$K$16</definedName>
    <definedName name="_P405003109">'4050'!$L$16</definedName>
    <definedName name="_P405003110">'4050'!$M$16</definedName>
    <definedName name="_P405003111">'4050'!$N$16</definedName>
    <definedName name="_P405003112">'4050'!$O$16</definedName>
    <definedName name="_P405003113">'4050'!$P$16</definedName>
    <definedName name="_P405003114">'4050'!$Q$16</definedName>
    <definedName name="_P405004002">'4050'!$D$17</definedName>
    <definedName name="_P405004003">'4050'!$F$17</definedName>
    <definedName name="_P405004004">'4050'!$G$17</definedName>
    <definedName name="_P405004005">'4050'!$H$17</definedName>
    <definedName name="_P405004006">'4050'!$I$17</definedName>
    <definedName name="_P405004007">'4050'!$J$17</definedName>
    <definedName name="_P405004008">'4050'!$K$17</definedName>
    <definedName name="_P405004009">'4050'!$L$17</definedName>
    <definedName name="_P405004010">'4050'!$M$17</definedName>
    <definedName name="_P405004011">'4050'!$N$17</definedName>
    <definedName name="_P405004012">'4050'!$O$17</definedName>
    <definedName name="_P405004013">'4050'!$P$17</definedName>
    <definedName name="_P405004014">'4050'!$Q$17</definedName>
    <definedName name="_P405004102">'4050'!$D$18</definedName>
    <definedName name="_P405004103">'4050'!$F$18</definedName>
    <definedName name="_P405004104">'4050'!$G$18</definedName>
    <definedName name="_P405004105">'4050'!$H$18</definedName>
    <definedName name="_P405004106">'4050'!$I$18</definedName>
    <definedName name="_P405004107">'4050'!$J$18</definedName>
    <definedName name="_P405004108">'4050'!$K$18</definedName>
    <definedName name="_P405004109">'4050'!$L$18</definedName>
    <definedName name="_P405004110">'4050'!$M$18</definedName>
    <definedName name="_P405004111">'4050'!$N$18</definedName>
    <definedName name="_P405004112">'4050'!$O$18</definedName>
    <definedName name="_P405004113">'4050'!$P$18</definedName>
    <definedName name="_P405004114">'4050'!$Q$18</definedName>
    <definedName name="_P405005002">'4050'!$D$19</definedName>
    <definedName name="_P405005003">'4050'!$F$19</definedName>
    <definedName name="_P405005004">'4050'!$G$19</definedName>
    <definedName name="_P405005005">'4050'!$H$19</definedName>
    <definedName name="_P405005006">'4050'!$I$19</definedName>
    <definedName name="_P405005007">'4050'!$J$19</definedName>
    <definedName name="_P405005008">'4050'!$K$19</definedName>
    <definedName name="_P405005009">'4050'!$L$19</definedName>
    <definedName name="_P405005010">'4050'!$M$19</definedName>
    <definedName name="_P405005011">'4050'!$N$19</definedName>
    <definedName name="_P405005012">'4050'!$O$19</definedName>
    <definedName name="_P405005013">'4050'!$P$19</definedName>
    <definedName name="_P405005014">'4050'!$Q$19</definedName>
    <definedName name="_P405005102">'4050'!$D$20</definedName>
    <definedName name="_P405005103">'4050'!$F$20</definedName>
    <definedName name="_P405005104">'4050'!$G$20</definedName>
    <definedName name="_P405005105">'4050'!$H$20</definedName>
    <definedName name="_P405005106">'4050'!$I$20</definedName>
    <definedName name="_P405005107">'4050'!$J$20</definedName>
    <definedName name="_P405005108">'4050'!$K$20</definedName>
    <definedName name="_P405005109">'4050'!$L$20</definedName>
    <definedName name="_P405005110">'4050'!$M$20</definedName>
    <definedName name="_P405005111">'4050'!$N$20</definedName>
    <definedName name="_P405005112">'4050'!$O$20</definedName>
    <definedName name="_P405005113">'4050'!$P$20</definedName>
    <definedName name="_P405005114">'4050'!$Q$20</definedName>
    <definedName name="_P405006002">'4050'!$D$21</definedName>
    <definedName name="_P405006003">'4050'!$F$21</definedName>
    <definedName name="_P405006004">'4050'!$G$21</definedName>
    <definedName name="_P405006005">'4050'!$H$21</definedName>
    <definedName name="_P405006006">'4050'!$I$21</definedName>
    <definedName name="_P405006007">'4050'!$J$21</definedName>
    <definedName name="_P405006008">'4050'!$K$21</definedName>
    <definedName name="_P405006009">'4050'!$L$21</definedName>
    <definedName name="_P405006010">'4050'!$M$21</definedName>
    <definedName name="_P405006011">'4050'!$N$21</definedName>
    <definedName name="_P405006012">'4050'!$O$21</definedName>
    <definedName name="_P405006013">'4050'!$P$21</definedName>
    <definedName name="_P405006014">'4050'!$Q$21</definedName>
    <definedName name="_P405006102">'4050'!$D$22</definedName>
    <definedName name="_P405006103">'4050'!$F$22</definedName>
    <definedName name="_P405006104">'4050'!$G$22</definedName>
    <definedName name="_P405006105">'4050'!$H$22</definedName>
    <definedName name="_P405006106">'4050'!$I$22</definedName>
    <definedName name="_P405006107">'4050'!$J$22</definedName>
    <definedName name="_P405006108">'4050'!$K$22</definedName>
    <definedName name="_P405006109">'4050'!$L$22</definedName>
    <definedName name="_P405006110">'4050'!$M$22</definedName>
    <definedName name="_P405006111">'4050'!$N$22</definedName>
    <definedName name="_P405006112">'4050'!$O$22</definedName>
    <definedName name="_P405006113">'4050'!$P$22</definedName>
    <definedName name="_P405006114">'4050'!$Q$22</definedName>
    <definedName name="_P405009902">'4050'!$D$23</definedName>
    <definedName name="_P405009903">'4050'!$F$23</definedName>
    <definedName name="_P405009904">'4050'!$G$23</definedName>
    <definedName name="_P405009905">'4050'!$H$23</definedName>
    <definedName name="_P405009906">'4050'!$I$23</definedName>
    <definedName name="_P405009907">'4050'!$J$23</definedName>
    <definedName name="_P405009908">'4050'!$K$23</definedName>
    <definedName name="_P405009909">'4050'!$L$23</definedName>
    <definedName name="_P405009910">'4050'!$M$23</definedName>
    <definedName name="_P405009911">'4050'!$N$23</definedName>
    <definedName name="_P405009912">'4050'!$O$23</definedName>
    <definedName name="_P405009913">'4050'!$P$23</definedName>
    <definedName name="_P405009914">'4050'!$Q$23</definedName>
    <definedName name="_P405010002">'4050'!$D$24</definedName>
    <definedName name="_P405010003">'4050'!$F$24</definedName>
    <definedName name="_P405010004">'4050'!$G$24</definedName>
    <definedName name="_P405010005">'4050'!$H$24</definedName>
    <definedName name="_P405010006">'4050'!$I$24</definedName>
    <definedName name="_P405010007">'4050'!$J$24</definedName>
    <definedName name="_P405010008">'4050'!$K$24</definedName>
    <definedName name="_P405010009">'4050'!$L$24</definedName>
    <definedName name="_P405010010">'4050'!$M$24</definedName>
    <definedName name="_P405010011">'4050'!$N$24</definedName>
    <definedName name="_P405010012">'4050'!$O$24</definedName>
    <definedName name="_P405010013">'4050'!$P$24</definedName>
    <definedName name="_P405010014">'4050'!$Q$24</definedName>
    <definedName name="_P405011002">'4050'!$D$26</definedName>
    <definedName name="_P405011003">'4050'!$F$26</definedName>
    <definedName name="_P405011004">'4050'!$G$26</definedName>
    <definedName name="_P405011005">'4050'!$H$26</definedName>
    <definedName name="_P405011006">'4050'!$I$26</definedName>
    <definedName name="_P405011007">'4050'!$J$26</definedName>
    <definedName name="_P405011008">'4050'!$K$26</definedName>
    <definedName name="_P405011009">'4050'!$L$26</definedName>
    <definedName name="_P405011010">'4050'!$M$26</definedName>
    <definedName name="_P405011011">'4050'!$N$26</definedName>
    <definedName name="_P405011012">'4050'!$O$26</definedName>
    <definedName name="_P405011013">'4050'!$P$26</definedName>
    <definedName name="_P405011014">'4050'!$Q$26</definedName>
    <definedName name="_P405011102">'4050'!$D$27</definedName>
    <definedName name="_P405011103">'4050'!$F$27</definedName>
    <definedName name="_P405011104">'4050'!$G$27</definedName>
    <definedName name="_P405011105">'4050'!$H$27</definedName>
    <definedName name="_P405011106">'4050'!$I$27</definedName>
    <definedName name="_P405011107">'4050'!$J$27</definedName>
    <definedName name="_P405011108">'4050'!$K$27</definedName>
    <definedName name="_P405011109">'4050'!$L$27</definedName>
    <definedName name="_P405011110">'4050'!$M$27</definedName>
    <definedName name="_P405011111">'4050'!$N$27</definedName>
    <definedName name="_P405011112">'4050'!$O$27</definedName>
    <definedName name="_P405011113">'4050'!$P$27</definedName>
    <definedName name="_P405011114">'4050'!$Q$27</definedName>
    <definedName name="_P405012002">'4050'!$D$28</definedName>
    <definedName name="_P405012003">'4050'!$F$28</definedName>
    <definedName name="_P405012004">'4050'!$G$28</definedName>
    <definedName name="_P405012005">'4050'!$H$28</definedName>
    <definedName name="_P405012006">'4050'!$I$28</definedName>
    <definedName name="_P405012007">'4050'!$J$28</definedName>
    <definedName name="_P405012008">'4050'!$K$28</definedName>
    <definedName name="_P405012009">'4050'!$L$28</definedName>
    <definedName name="_P405012010">'4050'!$M$28</definedName>
    <definedName name="_P405012011">'4050'!$N$28</definedName>
    <definedName name="_P405012012">'4050'!$O$28</definedName>
    <definedName name="_P405012013">'4050'!$P$28</definedName>
    <definedName name="_P405012014">'4050'!$Q$28</definedName>
    <definedName name="_P405012102">'4050'!$D$29</definedName>
    <definedName name="_P405012103">'4050'!$F$29</definedName>
    <definedName name="_P405012104">'4050'!$G$29</definedName>
    <definedName name="_P405012105">'4050'!$H$29</definedName>
    <definedName name="_P405012106">'4050'!$I$29</definedName>
    <definedName name="_P405012107">'4050'!$J$29</definedName>
    <definedName name="_P405012108">'4050'!$K$29</definedName>
    <definedName name="_P405012109">'4050'!$L$29</definedName>
    <definedName name="_P405012110">'4050'!$M$29</definedName>
    <definedName name="_P405012111">'4050'!$N$29</definedName>
    <definedName name="_P405012112">'4050'!$O$29</definedName>
    <definedName name="_P405012113">'4050'!$P$29</definedName>
    <definedName name="_P405012114">'4050'!$Q$29</definedName>
    <definedName name="_P405013002">'4050'!$D$31</definedName>
    <definedName name="_P405013003">'4050'!$F$31</definedName>
    <definedName name="_P405013004">'4050'!$G$31</definedName>
    <definedName name="_P405013005">'4050'!$H$31</definedName>
    <definedName name="_P405013006">'4050'!$I$31</definedName>
    <definedName name="_P405013007">'4050'!$J$31</definedName>
    <definedName name="_P405013008">'4050'!$K$31</definedName>
    <definedName name="_P405013009">'4050'!$L$31</definedName>
    <definedName name="_P405013010">'4050'!$M$31</definedName>
    <definedName name="_P405013011">'4050'!$N$31</definedName>
    <definedName name="_P405013012">'4050'!$O$31</definedName>
    <definedName name="_P405013013">'4050'!$P$31</definedName>
    <definedName name="_P405013014">'4050'!$Q$31</definedName>
    <definedName name="_P405013102">'4050'!$D$32</definedName>
    <definedName name="_P405013103">'4050'!$F$32</definedName>
    <definedName name="_P405013104">'4050'!$G$32</definedName>
    <definedName name="_P405013105">'4050'!$H$32</definedName>
    <definedName name="_P405013106">'4050'!$I$32</definedName>
    <definedName name="_P405013107">'4050'!$J$32</definedName>
    <definedName name="_P405013108">'4050'!$K$32</definedName>
    <definedName name="_P405013109">'4050'!$L$32</definedName>
    <definedName name="_P405013110">'4050'!$M$32</definedName>
    <definedName name="_P405013111">'4050'!$N$32</definedName>
    <definedName name="_P405013112">'4050'!$O$32</definedName>
    <definedName name="_P405013113">'4050'!$P$32</definedName>
    <definedName name="_P405013114">'4050'!$Q$32</definedName>
    <definedName name="_P405014002">'4050'!$D$33</definedName>
    <definedName name="_P405014003">'4050'!$F$33</definedName>
    <definedName name="_P405014004">'4050'!$G$33</definedName>
    <definedName name="_P405014005">'4050'!$H$33</definedName>
    <definedName name="_P405014006">'4050'!$I$33</definedName>
    <definedName name="_P405014007">'4050'!$J$33</definedName>
    <definedName name="_P405014008">'4050'!$K$33</definedName>
    <definedName name="_P405014009">'4050'!$L$33</definedName>
    <definedName name="_P405014010">'4050'!$M$33</definedName>
    <definedName name="_P405014011">'4050'!$N$33</definedName>
    <definedName name="_P405014012">'4050'!$O$33</definedName>
    <definedName name="_P405014013">'4050'!$P$33</definedName>
    <definedName name="_P405014014">'4050'!$Q$33</definedName>
    <definedName name="_P405014102">'4050'!$D$34</definedName>
    <definedName name="_P405014103">'4050'!$F$34</definedName>
    <definedName name="_P405014104">'4050'!$G$34</definedName>
    <definedName name="_P405014105">'4050'!$H$34</definedName>
    <definedName name="_P405014106">'4050'!$I$34</definedName>
    <definedName name="_P405014107">'4050'!$J$34</definedName>
    <definedName name="_P405014108">'4050'!$K$34</definedName>
    <definedName name="_P405014109">'4050'!$L$34</definedName>
    <definedName name="_P405014110">'4050'!$M$34</definedName>
    <definedName name="_P405014111">'4050'!$N$34</definedName>
    <definedName name="_P405014112">'4050'!$O$34</definedName>
    <definedName name="_P405014113">'4050'!$P$34</definedName>
    <definedName name="_P405014114">'4050'!$Q$34</definedName>
    <definedName name="_P405015002">'4050'!$D$51</definedName>
    <definedName name="_P405015003">'4050'!$F$51</definedName>
    <definedName name="_P405015004">'4050'!$G$51</definedName>
    <definedName name="_P405015005">'4050'!$H$51</definedName>
    <definedName name="_P405015006">'4050'!$I$51</definedName>
    <definedName name="_P405015007">'4050'!$J$51</definedName>
    <definedName name="_P405015008">'4050'!$K$51</definedName>
    <definedName name="_P405015009">'4050'!$L$51</definedName>
    <definedName name="_P405015010">'4050'!$M$51</definedName>
    <definedName name="_P405015011">'4050'!$N$51</definedName>
    <definedName name="_P405015012">'4050'!$O$51</definedName>
    <definedName name="_P405015013">'4050'!$P$51</definedName>
    <definedName name="_P405015014">'4050'!$Q$51</definedName>
    <definedName name="_P405015102">'4050'!$D$52</definedName>
    <definedName name="_P405015103">'4050'!$F$52</definedName>
    <definedName name="_P405015104">'4050'!$G$52</definedName>
    <definedName name="_P405015105">'4050'!$H$52</definedName>
    <definedName name="_P405015106">'4050'!$I$52</definedName>
    <definedName name="_P405015107">'4050'!$J$52</definedName>
    <definedName name="_P405015108">'4050'!$K$52</definedName>
    <definedName name="_P405015109">'4050'!$L$52</definedName>
    <definedName name="_P405015110">'4050'!$M$52</definedName>
    <definedName name="_P405015111">'4050'!$N$52</definedName>
    <definedName name="_P405015112">'4050'!$O$52</definedName>
    <definedName name="_P405015113">'4050'!$P$52</definedName>
    <definedName name="_P405015114">'4050'!$Q$52</definedName>
    <definedName name="_P405016002">'4050'!$D$53</definedName>
    <definedName name="_P405016003">'4050'!$F$53</definedName>
    <definedName name="_P405016004">'4050'!$G$53</definedName>
    <definedName name="_P405016005">'4050'!$H$53</definedName>
    <definedName name="_P405016006">'4050'!$I$53</definedName>
    <definedName name="_P405016007">'4050'!$J$53</definedName>
    <definedName name="_P405016008">'4050'!$K$53</definedName>
    <definedName name="_P405016009">'4050'!$L$53</definedName>
    <definedName name="_P405016010">'4050'!$M$53</definedName>
    <definedName name="_P405016011">'4050'!$N$53</definedName>
    <definedName name="_P405016012">'4050'!$O$53</definedName>
    <definedName name="_P405016013">'4050'!$P$53</definedName>
    <definedName name="_P405016014">'4050'!$Q$53</definedName>
    <definedName name="_P405016102">'4050'!$D$54</definedName>
    <definedName name="_P405016103">'4050'!$F$54</definedName>
    <definedName name="_P405016104">'4050'!$G$54</definedName>
    <definedName name="_P405016105">'4050'!$H$54</definedName>
    <definedName name="_P405016106">'4050'!$I$54</definedName>
    <definedName name="_P405016107">'4050'!$J$54</definedName>
    <definedName name="_P405016108">'4050'!$K$54</definedName>
    <definedName name="_P405016109">'4050'!$L$54</definedName>
    <definedName name="_P405016110">'4050'!$M$54</definedName>
    <definedName name="_P405016111">'4050'!$N$54</definedName>
    <definedName name="_P405016112">'4050'!$O$54</definedName>
    <definedName name="_P405016113">'4050'!$P$54</definedName>
    <definedName name="_P405016114">'4050'!$Q$54</definedName>
    <definedName name="_P405017002">'4050'!$D$55</definedName>
    <definedName name="_P405017003">'4050'!$F$55</definedName>
    <definedName name="_P405017004">'4050'!$G$55</definedName>
    <definedName name="_P405017005">'4050'!$H$55</definedName>
    <definedName name="_P405017006">'4050'!$I$55</definedName>
    <definedName name="_P405017007">'4050'!$J$55</definedName>
    <definedName name="_P405017008">'4050'!$K$55</definedName>
    <definedName name="_P405017009">'4050'!$L$55</definedName>
    <definedName name="_P405017010">'4050'!$M$55</definedName>
    <definedName name="_P405017011">'4050'!$N$55</definedName>
    <definedName name="_P405017012">'4050'!$O$55</definedName>
    <definedName name="_P405017013">'4050'!$P$55</definedName>
    <definedName name="_P405017014">'4050'!$Q$55</definedName>
    <definedName name="_P405017102">'4050'!$D$56</definedName>
    <definedName name="_P405017103">'4050'!$F$56</definedName>
    <definedName name="_P405017104">'4050'!$G$56</definedName>
    <definedName name="_P405017105">'4050'!$H$56</definedName>
    <definedName name="_P405017106">'4050'!$I$56</definedName>
    <definedName name="_P405017107">'4050'!$J$56</definedName>
    <definedName name="_P405017108">'4050'!$K$56</definedName>
    <definedName name="_P405017109">'4050'!$L$56</definedName>
    <definedName name="_P405017110">'4050'!$M$56</definedName>
    <definedName name="_P405017111">'4050'!$N$56</definedName>
    <definedName name="_P405017112">'4050'!$O$56</definedName>
    <definedName name="_P405017113">'4050'!$P$56</definedName>
    <definedName name="_P405017114">'4050'!$Q$56</definedName>
    <definedName name="_P405018002">'4050'!$D$57</definedName>
    <definedName name="_P405018003">'4050'!$F$57</definedName>
    <definedName name="_P405018004">'4050'!$G$57</definedName>
    <definedName name="_P405018005">'4050'!$H$57</definedName>
    <definedName name="_P405018006">'4050'!$I$57</definedName>
    <definedName name="_P405018007">'4050'!$J$57</definedName>
    <definedName name="_P405018008">'4050'!$K$57</definedName>
    <definedName name="_P405018009">'4050'!$L$57</definedName>
    <definedName name="_P405018010">'4050'!$M$57</definedName>
    <definedName name="_P405018011">'4050'!$N$57</definedName>
    <definedName name="_P405018012">'4050'!$O$57</definedName>
    <definedName name="_P405018013">'4050'!$P$57</definedName>
    <definedName name="_P405018014">'4050'!$Q$57</definedName>
    <definedName name="_P405018102">'4050'!$D$58</definedName>
    <definedName name="_P405018103">'4050'!$F$58</definedName>
    <definedName name="_P405018104">'4050'!$G$58</definedName>
    <definedName name="_P405018105">'4050'!$H$58</definedName>
    <definedName name="_P405018106">'4050'!$I$58</definedName>
    <definedName name="_P405018107">'4050'!$J$58</definedName>
    <definedName name="_P405018108">'4050'!$K$58</definedName>
    <definedName name="_P405018109">'4050'!$L$58</definedName>
    <definedName name="_P405018110">'4050'!$M$58</definedName>
    <definedName name="_P405018111">'4050'!$N$58</definedName>
    <definedName name="_P405018112">'4050'!$O$58</definedName>
    <definedName name="_P405018113">'4050'!$P$58</definedName>
    <definedName name="_P405018114">'4050'!$Q$58</definedName>
    <definedName name="_P405019002">'4050'!$D$59</definedName>
    <definedName name="_P405019003">'4050'!$F$59</definedName>
    <definedName name="_P405019004">'4050'!$G$59</definedName>
    <definedName name="_P405019005">'4050'!$H$59</definedName>
    <definedName name="_P405019006">'4050'!$I$59</definedName>
    <definedName name="_P405019007">'4050'!$J$59</definedName>
    <definedName name="_P405019008">'4050'!$K$59</definedName>
    <definedName name="_P405019009">'4050'!$L$59</definedName>
    <definedName name="_P405019010">'4050'!$M$59</definedName>
    <definedName name="_P405019011">'4050'!$N$59</definedName>
    <definedName name="_P405019012">'4050'!$O$59</definedName>
    <definedName name="_P405019013">'4050'!$P$59</definedName>
    <definedName name="_P405019014">'4050'!$Q$59</definedName>
    <definedName name="_P405019102">'4050'!$D$60</definedName>
    <definedName name="_P405019103">'4050'!$F$60</definedName>
    <definedName name="_P405019104">'4050'!$G$60</definedName>
    <definedName name="_P405019105">'4050'!$H$60</definedName>
    <definedName name="_P405019106">'4050'!$I$60</definedName>
    <definedName name="_P405019107">'4050'!$J$60</definedName>
    <definedName name="_P405019108">'4050'!$K$60</definedName>
    <definedName name="_P405019109">'4050'!$L$60</definedName>
    <definedName name="_P405019110">'4050'!$M$60</definedName>
    <definedName name="_P405019111">'4050'!$N$60</definedName>
    <definedName name="_P405019112">'4050'!$O$60</definedName>
    <definedName name="_P405019113">'4050'!$P$60</definedName>
    <definedName name="_P405019114">'4050'!$Q$60</definedName>
    <definedName name="_P405020002">'4050'!$D$61</definedName>
    <definedName name="_P405020003">'4050'!$F$61</definedName>
    <definedName name="_P405020004">'4050'!$G$61</definedName>
    <definedName name="_P405020005">'4050'!$H$61</definedName>
    <definedName name="_P405020006">'4050'!$I$61</definedName>
    <definedName name="_P405020007">'4050'!$J$61</definedName>
    <definedName name="_P405020008">'4050'!$K$61</definedName>
    <definedName name="_P405020009">'4050'!$L$61</definedName>
    <definedName name="_P405020010">'4050'!$M$61</definedName>
    <definedName name="_P405020011">'4050'!$N$61</definedName>
    <definedName name="_P405020012">'4050'!$O$61</definedName>
    <definedName name="_P405020013">'4050'!$P$61</definedName>
    <definedName name="_P405020014">'4050'!$Q$61</definedName>
    <definedName name="_P405020102">'4050'!$D$62</definedName>
    <definedName name="_P405020103">'4050'!$F$62</definedName>
    <definedName name="_P405020104">'4050'!$G$62</definedName>
    <definedName name="_P405020105">'4050'!$H$62</definedName>
    <definedName name="_P405020106">'4050'!$I$62</definedName>
    <definedName name="_P405020107">'4050'!$J$62</definedName>
    <definedName name="_P405020108">'4050'!$K$62</definedName>
    <definedName name="_P405020109">'4050'!$L$62</definedName>
    <definedName name="_P405020110">'4050'!$M$62</definedName>
    <definedName name="_P405020111">'4050'!$N$62</definedName>
    <definedName name="_P405020112">'4050'!$O$62</definedName>
    <definedName name="_P405020113">'4050'!$P$62</definedName>
    <definedName name="_P405020114">'4050'!$Q$62</definedName>
    <definedName name="_P405029902">'4050'!$D$63</definedName>
    <definedName name="_P405029903">'4050'!$F$63</definedName>
    <definedName name="_P405029904">'4050'!$G$63</definedName>
    <definedName name="_P405029905">'4050'!$H$63</definedName>
    <definedName name="_P405029906">'4050'!$I$63</definedName>
    <definedName name="_P405029907">'4050'!$J$63</definedName>
    <definedName name="_P405029908">'4050'!$K$63</definedName>
    <definedName name="_P405029909">'4050'!$L$63</definedName>
    <definedName name="_P405029910">'4050'!$M$63</definedName>
    <definedName name="_P405029911">'4050'!$N$63</definedName>
    <definedName name="_P405029912">'4050'!$O$63</definedName>
    <definedName name="_P405029913">'4050'!$P$63</definedName>
    <definedName name="_P405029914">'4050'!$Q$63</definedName>
    <definedName name="_P405030002">'4050'!$D$64</definedName>
    <definedName name="_P405030003">'4050'!$F$64</definedName>
    <definedName name="_P405030004">'4050'!$G$64</definedName>
    <definedName name="_P405030005">'4050'!$H$64</definedName>
    <definedName name="_P405030006">'4050'!$I$64</definedName>
    <definedName name="_P405030007">'4050'!$J$64</definedName>
    <definedName name="_P405030008">'4050'!$K$64</definedName>
    <definedName name="_P405030009">'4050'!$L$64</definedName>
    <definedName name="_P405030010">'4050'!$M$64</definedName>
    <definedName name="_P405030011">'4050'!$N$64</definedName>
    <definedName name="_P405030012">'4050'!$O$64</definedName>
    <definedName name="_P405030013">'4050'!$P$64</definedName>
    <definedName name="_P405030014">'4050'!$Q$64</definedName>
    <definedName name="_P405031002">'4050'!$D$66</definedName>
    <definedName name="_P405031003">'4050'!$F$66</definedName>
    <definedName name="_P405031004">'4050'!$G$66</definedName>
    <definedName name="_P405031005">'4050'!$H$66</definedName>
    <definedName name="_P405031006">'4050'!$I$66</definedName>
    <definedName name="_P405031007">'4050'!$J$66</definedName>
    <definedName name="_P405031008">'4050'!$K$66</definedName>
    <definedName name="_P405031009">'4050'!$L$66</definedName>
    <definedName name="_P405031010">'4050'!$M$66</definedName>
    <definedName name="_P405031011">'4050'!$N$66</definedName>
    <definedName name="_P405031012">'4050'!$O$66</definedName>
    <definedName name="_P405031013">'4050'!$P$66</definedName>
    <definedName name="_P405031014">'4050'!$Q$66</definedName>
    <definedName name="_P405031102">'4050'!$D$67</definedName>
    <definedName name="_P405031103">'4050'!$F$67</definedName>
    <definedName name="_P405031104">'4050'!$G$67</definedName>
    <definedName name="_P405031105">'4050'!$H$67</definedName>
    <definedName name="_P405031106">'4050'!$I$67</definedName>
    <definedName name="_P405031107">'4050'!$J$67</definedName>
    <definedName name="_P405031108">'4050'!$K$67</definedName>
    <definedName name="_P405031109">'4050'!$L$67</definedName>
    <definedName name="_P405031110">'4050'!$M$67</definedName>
    <definedName name="_P405031111">'4050'!$N$67</definedName>
    <definedName name="_P405031112">'4050'!$O$67</definedName>
    <definedName name="_P405031113">'4050'!$P$67</definedName>
    <definedName name="_P405031114">'4050'!$Q$67</definedName>
    <definedName name="_P405032002">'4050'!$D$68</definedName>
    <definedName name="_P405032003">'4050'!$F$68</definedName>
    <definedName name="_P405032004">'4050'!$G$68</definedName>
    <definedName name="_P405032005">'4050'!$H$68</definedName>
    <definedName name="_P405032006">'4050'!$I$68</definedName>
    <definedName name="_P405032007">'4050'!$J$68</definedName>
    <definedName name="_P405032008">'4050'!$K$68</definedName>
    <definedName name="_P405032009">'4050'!$L$68</definedName>
    <definedName name="_P405032010">'4050'!$M$68</definedName>
    <definedName name="_P405032011">'4050'!$N$68</definedName>
    <definedName name="_P405032012">'4050'!$O$68</definedName>
    <definedName name="_P405032013">'4050'!$P$68</definedName>
    <definedName name="_P405032014">'4050'!$Q$68</definedName>
    <definedName name="_P405032102">'4050'!$D$69</definedName>
    <definedName name="_P405032103">'4050'!$F$69</definedName>
    <definedName name="_P405032104">'4050'!$G$69</definedName>
    <definedName name="_P405032105">'4050'!$H$69</definedName>
    <definedName name="_P405032106">'4050'!$I$69</definedName>
    <definedName name="_P405032107">'4050'!$J$69</definedName>
    <definedName name="_P405032108">'4050'!$K$69</definedName>
    <definedName name="_P405032109">'4050'!$L$69</definedName>
    <definedName name="_P405032110">'4050'!$M$69</definedName>
    <definedName name="_P405032111">'4050'!$N$69</definedName>
    <definedName name="_P405032112">'4050'!$O$69</definedName>
    <definedName name="_P405032113">'4050'!$P$69</definedName>
    <definedName name="_P405032114">'4050'!$Q$69</definedName>
    <definedName name="_P405033002">'4050'!$D$71</definedName>
    <definedName name="_P405033003">'4050'!$F$71</definedName>
    <definedName name="_P405033004">'4050'!$G$71</definedName>
    <definedName name="_P405033005">'4050'!$H$71</definedName>
    <definedName name="_P405033006">'4050'!$I$71</definedName>
    <definedName name="_P405033007">'4050'!$J$71</definedName>
    <definedName name="_P405033008">'4050'!$K$71</definedName>
    <definedName name="_P405033009">'4050'!$L$71</definedName>
    <definedName name="_P405033010">'4050'!$M$71</definedName>
    <definedName name="_P405033011">'4050'!$N$71</definedName>
    <definedName name="_P405033012">'4050'!$O$71</definedName>
    <definedName name="_P405033013">'4050'!$P$71</definedName>
    <definedName name="_P405033014">'4050'!$Q$71</definedName>
    <definedName name="_P405033102">'4050'!$D$72</definedName>
    <definedName name="_P405033103">'4050'!$F$72</definedName>
    <definedName name="_P405033104">'4050'!$G$72</definedName>
    <definedName name="_P405033105">'4050'!$H$72</definedName>
    <definedName name="_P405033106">'4050'!$I$72</definedName>
    <definedName name="_P405033107">'4050'!$J$72</definedName>
    <definedName name="_P405033108">'4050'!$K$72</definedName>
    <definedName name="_P405033109">'4050'!$L$72</definedName>
    <definedName name="_P405033110">'4050'!$M$72</definedName>
    <definedName name="_P405033111">'4050'!$N$72</definedName>
    <definedName name="_P405033112">'4050'!$O$72</definedName>
    <definedName name="_P405033113">'4050'!$P$72</definedName>
    <definedName name="_P405033114">'4050'!$Q$72</definedName>
    <definedName name="_P405034002">'4050'!$D$73</definedName>
    <definedName name="_P405034003">'4050'!$F$73</definedName>
    <definedName name="_P405034004">'4050'!$G$73</definedName>
    <definedName name="_P405034005">'4050'!$H$73</definedName>
    <definedName name="_P405034006">'4050'!$I$73</definedName>
    <definedName name="_P405034007">'4050'!$J$73</definedName>
    <definedName name="_P405034008">'4050'!$K$73</definedName>
    <definedName name="_P405034009">'4050'!$L$73</definedName>
    <definedName name="_P405034010">'4050'!$M$73</definedName>
    <definedName name="_P405034011">'4050'!$N$73</definedName>
    <definedName name="_P405034012">'4050'!$O$73</definedName>
    <definedName name="_P405034013">'4050'!$P$73</definedName>
    <definedName name="_P405034014">'4050'!$Q$73</definedName>
    <definedName name="_P405034102">'4050'!$D$74</definedName>
    <definedName name="_P405034103">'4050'!$F$74</definedName>
    <definedName name="_P405034104">'4050'!$G$74</definedName>
    <definedName name="_P405034105">'4050'!$H$74</definedName>
    <definedName name="_P405034106">'4050'!$I$74</definedName>
    <definedName name="_P405034107">'4050'!$J$74</definedName>
    <definedName name="_P405034108">'4050'!$K$74</definedName>
    <definedName name="_P405034109">'4050'!$L$74</definedName>
    <definedName name="_P405034110">'4050'!$M$74</definedName>
    <definedName name="_P405034111">'4050'!$N$74</definedName>
    <definedName name="_P405034112">'4050'!$O$74</definedName>
    <definedName name="_P405034113">'4050'!$P$74</definedName>
    <definedName name="_P405034114">'4050'!$Q$74</definedName>
    <definedName name="_P406001002">'4060'!$C$11</definedName>
    <definedName name="_P406001003">'4060'!$D$11</definedName>
    <definedName name="_P406001004">'4060'!$E$11</definedName>
    <definedName name="_P406001005">'4060'!$F$11</definedName>
    <definedName name="_P406001006">'4060'!$G$11</definedName>
    <definedName name="_P406001007">'4060'!$H$11</definedName>
    <definedName name="_P406001008">'4060'!$I$11</definedName>
    <definedName name="_P406002002">'4060'!$C$12</definedName>
    <definedName name="_P406002003">'4060'!$D$12</definedName>
    <definedName name="_P406002004">'4060'!$E$12</definedName>
    <definedName name="_P406002005">'4060'!$F$12</definedName>
    <definedName name="_P406002006">'4060'!$G$12</definedName>
    <definedName name="_P406002007">'4060'!$H$12</definedName>
    <definedName name="_P406002008">'4060'!$I$12</definedName>
    <definedName name="_P406003002">'4060'!$C$13</definedName>
    <definedName name="_P406003003">'4060'!$D$13</definedName>
    <definedName name="_P406003004">'4060'!$E$13</definedName>
    <definedName name="_P406003005">'4060'!$F$13</definedName>
    <definedName name="_P406003006">'4060'!$G$13</definedName>
    <definedName name="_P406003007">'4060'!$H$13</definedName>
    <definedName name="_P406003008">'4060'!$I$13</definedName>
    <definedName name="_P406004002">'4060'!$C$14</definedName>
    <definedName name="_P406004003">'4060'!$D$14</definedName>
    <definedName name="_P406004004">'4060'!$E$14</definedName>
    <definedName name="_P406004005">'4060'!$F$14</definedName>
    <definedName name="_P406004006">'4060'!$G$14</definedName>
    <definedName name="_P406004007">'4060'!$H$14</definedName>
    <definedName name="_P406004008">'4060'!$I$14</definedName>
    <definedName name="_P406005002">'4060'!$C$15</definedName>
    <definedName name="_P406005003">'4060'!$D$15</definedName>
    <definedName name="_P406005004">'4060'!$E$15</definedName>
    <definedName name="_P406005005">'4060'!$F$15</definedName>
    <definedName name="_P406005006">'4060'!$G$15</definedName>
    <definedName name="_P406005007">'4060'!$H$15</definedName>
    <definedName name="_P406005008">'4060'!$I$15</definedName>
    <definedName name="_P406006002">'4060'!$C$16</definedName>
    <definedName name="_P406006003">'4060'!$D$16</definedName>
    <definedName name="_P406006004">'4060'!$E$16</definedName>
    <definedName name="_P406006005">'4060'!$F$16</definedName>
    <definedName name="_P406006006">'4060'!$G$16</definedName>
    <definedName name="_P406006007">'4060'!$H$16</definedName>
    <definedName name="_P406006008">'4060'!$I$16</definedName>
    <definedName name="_P406007002">'4060'!$C$17</definedName>
    <definedName name="_P406007003">'4060'!$D$17</definedName>
    <definedName name="_P406007004">'4060'!$E$17</definedName>
    <definedName name="_P406007005">'4060'!$F$17</definedName>
    <definedName name="_P406007006">'4060'!$G$17</definedName>
    <definedName name="_P406007007">'4060'!$H$17</definedName>
    <definedName name="_P406007008">'4060'!$I$17</definedName>
    <definedName name="_P406008002">'4060'!$C$18</definedName>
    <definedName name="_P406008003">'4060'!$D$18</definedName>
    <definedName name="_P406008004">'4060'!$E$18</definedName>
    <definedName name="_P406008005">'4060'!$F$18</definedName>
    <definedName name="_P406008006">'4060'!$G$18</definedName>
    <definedName name="_P406008007">'4060'!$H$18</definedName>
    <definedName name="_P406008008">'4060'!$I$18</definedName>
    <definedName name="_P406009002">'4060'!$C$19</definedName>
    <definedName name="_P406009003">'4060'!$D$19</definedName>
    <definedName name="_P406009004">'4060'!$E$19</definedName>
    <definedName name="_P406009005">'4060'!$F$19</definedName>
    <definedName name="_P406009006">'4060'!$G$19</definedName>
    <definedName name="_P406009007">'4060'!$H$19</definedName>
    <definedName name="_P406009008">'4060'!$I$19</definedName>
    <definedName name="_P406010002">'4060'!$C$20</definedName>
    <definedName name="_P406010003">'4060'!$D$20</definedName>
    <definedName name="_P406010004">'4060'!$E$20</definedName>
    <definedName name="_P406010005">'4060'!$F$20</definedName>
    <definedName name="_P406010006">'4060'!$G$20</definedName>
    <definedName name="_P406010007">'4060'!$H$20</definedName>
    <definedName name="_P406010008">'4060'!$I$20</definedName>
    <definedName name="_P406011002">'4060'!$C$21</definedName>
    <definedName name="_P406011003">'4060'!$D$21</definedName>
    <definedName name="_P406011004">'4060'!$E$21</definedName>
    <definedName name="_P406011005">'4060'!$F$21</definedName>
    <definedName name="_P406011006">'4060'!$G$21</definedName>
    <definedName name="_P406011007">'4060'!$H$21</definedName>
    <definedName name="_P406011008">'4060'!$I$21</definedName>
    <definedName name="_P406012002">'4060'!$C$22</definedName>
    <definedName name="_P406012003">'4060'!$D$22</definedName>
    <definedName name="_P406012004">'4060'!$E$22</definedName>
    <definedName name="_P406012005">'4060'!$F$22</definedName>
    <definedName name="_P406012006">'4060'!$G$22</definedName>
    <definedName name="_P406012007">'4060'!$H$22</definedName>
    <definedName name="_P406012008">'4060'!$I$22</definedName>
    <definedName name="_P406019902">'4060'!$C$23</definedName>
    <definedName name="_P406019903">'4060'!$D$23</definedName>
    <definedName name="_P406019904">'4060'!$E$23</definedName>
    <definedName name="_P406019905">'4060'!$F$23</definedName>
    <definedName name="_P406019906">'4060'!$G$23</definedName>
    <definedName name="_P406019907">'4060'!$H$23</definedName>
    <definedName name="_P406019908">'4060'!$I$23</definedName>
    <definedName name="_P409001001">'4090'!$E$12</definedName>
    <definedName name="_P409002001">'4090'!$E$13</definedName>
    <definedName name="_P409003001">'4090'!$E$14</definedName>
    <definedName name="_P409004001">'4090'!$E$16</definedName>
    <definedName name="_P409005001">'4090'!$E$17</definedName>
    <definedName name="_P409006001">'4090'!$E$18</definedName>
    <definedName name="_P409007001">'4090'!$E$20</definedName>
    <definedName name="_P409008001">'4090'!$E$21</definedName>
    <definedName name="_P409009001">'4090'!$E$22</definedName>
    <definedName name="_P409010001">'4090'!$E$24</definedName>
    <definedName name="_P409011001">'4090'!$E$25</definedName>
    <definedName name="_P409012001">'4090'!$E$26</definedName>
    <definedName name="_P409013001">'4090'!$E$28</definedName>
    <definedName name="_P409014001">'4090'!$E$29</definedName>
    <definedName name="_P409015001">'4090'!$E$33</definedName>
    <definedName name="_P409016001">'4090'!$E$34</definedName>
    <definedName name="_P409501001">'4095'!$B$9</definedName>
    <definedName name="_P500504004">'500'!$G$14</definedName>
    <definedName name="_P500504008">'500'!$K$14</definedName>
    <definedName name="_P500504011">'500'!$N$14</definedName>
    <definedName name="_P500519901">'500'!$D$21</definedName>
    <definedName name="_P500519903">'500'!$F$21</definedName>
    <definedName name="_P500519904">'500'!$G$21</definedName>
    <definedName name="_P500519908">'500'!$K$21</definedName>
    <definedName name="_P500519910">'500'!$M$21</definedName>
    <definedName name="_P500519911">'500'!$N$21</definedName>
    <definedName name="_P500524004">'500'!$G$37</definedName>
    <definedName name="_P500524008">'500'!$K$37</definedName>
    <definedName name="_P500524011">'500'!$N$37</definedName>
    <definedName name="_P500539901">'500'!$D$44</definedName>
    <definedName name="_P500539904">'500'!$G$44</definedName>
    <definedName name="_P500539908">'500'!$K$44</definedName>
    <definedName name="_P500539910">'500'!$M$44</definedName>
    <definedName name="amf_TypeDonneeCellule">#REF!</definedName>
    <definedName name="Annexe_100">'100'!$A$1</definedName>
    <definedName name="Annexe_1200">'1200'!$A$1</definedName>
    <definedName name="Annexe_1665">'1665'!$A$1</definedName>
    <definedName name="Annexe_2345">'2345'!$A$1</definedName>
    <definedName name="Annexe_300">'300'!$A$1</definedName>
    <definedName name="Annexe_400">'400'!$A$1</definedName>
    <definedName name="Annexe_4010">'4010'!$A$1</definedName>
    <definedName name="Annexe_4050">'4050'!$A$1</definedName>
    <definedName name="Annexe_4060">'4060'!$A$1</definedName>
    <definedName name="Annexe_4090">'4090'!$A$1</definedName>
    <definedName name="Annexe_500">'500'!$A$1</definedName>
    <definedName name="Annexe_5010">'5010'!$A$1</definedName>
    <definedName name="Annexe_600">'4095'!$A$1</definedName>
    <definedName name="Annexe_Validation">Validation!$A$1</definedName>
    <definedName name="Format">Identification!$W$5</definedName>
    <definedName name="Langue">Identification!$W$2</definedName>
    <definedName name="TM_100">'T des M - T of C'!$A$6</definedName>
    <definedName name="TM_1200">'T des M - T of C'!$A$11</definedName>
    <definedName name="TM_1665">'T des M - T of C'!$A$12</definedName>
    <definedName name="TM_2345">'T des M - T of C'!$A$13</definedName>
    <definedName name="TM_300">'T des M - T of C'!$A$7</definedName>
    <definedName name="TM_400">'T des M - T of C'!$A$8</definedName>
    <definedName name="TM_4010">'T des M - T of C'!$A$14</definedName>
    <definedName name="TM_4050">'T des M - T of C'!$A$15</definedName>
    <definedName name="TM_4060">'T des M - T of C'!$A$16</definedName>
    <definedName name="TM_4090">'T des M - T of C'!$A$17</definedName>
    <definedName name="TM_500">'T des M - T of C'!$A$9</definedName>
    <definedName name="_xlnm.Print_Area" localSheetId="3">'100'!$A$1:$G$209</definedName>
    <definedName name="_xlnm.Print_Area" localSheetId="8">'1200'!$A$1:$K$42</definedName>
    <definedName name="_xlnm.Print_Area" localSheetId="9">'1665'!$A$1:$C$46</definedName>
    <definedName name="_xlnm.Print_Area" localSheetId="10">'2345'!$A$1:$C$46</definedName>
    <definedName name="_xlnm.Print_Area" localSheetId="4">'300'!$A$1:$G$124</definedName>
    <definedName name="_xlnm.Print_Area" localSheetId="5">'400'!$A$1:$G$49</definedName>
    <definedName name="_xlnm.Print_Area" localSheetId="11">'4010'!$A$1:$D$37</definedName>
    <definedName name="_xlnm.Print_Area" localSheetId="12">'4050'!$A$1:$Q$78</definedName>
    <definedName name="_xlnm.Print_Area" localSheetId="13">'4060'!$A$1:$I$28</definedName>
    <definedName name="_xlnm.Print_Area" localSheetId="14">'4090'!$A$1:$E$49</definedName>
    <definedName name="_xlnm.Print_Area" localSheetId="15">'4095'!$A$1:$C$32</definedName>
    <definedName name="_xlnm.Print_Area" localSheetId="6">'500'!$A$1:$N$46</definedName>
    <definedName name="_xlnm.Print_Area" localSheetId="2">Certification!$A$1:$I$48</definedName>
    <definedName name="_xlnm.Print_Area" localSheetId="0">Identification!$A$1:$S$42</definedName>
    <definedName name="_xlnm.Print_Area" localSheetId="1">'T des M - T of C'!$A$1:$C$41</definedName>
    <definedName name="_xlnm.Print_Area" localSheetId="17">Validation!$A$1:$I$33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14" l="1"/>
  <c r="E30" i="114"/>
  <c r="D21" i="114"/>
  <c r="D20" i="114"/>
  <c r="E15" i="114"/>
  <c r="D13" i="114"/>
  <c r="D12" i="114"/>
  <c r="E8" i="114"/>
  <c r="D8" i="114"/>
  <c r="F8" i="114" s="1"/>
  <c r="D4" i="114"/>
  <c r="A3" i="163"/>
  <c r="A28" i="163" s="1"/>
  <c r="B3" i="157"/>
  <c r="E33" i="75"/>
  <c r="E29" i="75"/>
  <c r="E14" i="75"/>
  <c r="E13" i="75"/>
  <c r="E12" i="75"/>
  <c r="I23" i="4"/>
  <c r="H23" i="4"/>
  <c r="D30" i="114" s="1"/>
  <c r="F30" i="114" s="1"/>
  <c r="G23" i="4"/>
  <c r="D31" i="114" s="1"/>
  <c r="F23" i="4"/>
  <c r="D29" i="114" s="1"/>
  <c r="E23" i="4"/>
  <c r="D28" i="114" s="1"/>
  <c r="D23" i="4"/>
  <c r="C23" i="4"/>
  <c r="D27" i="114" s="1"/>
  <c r="Q73" i="5"/>
  <c r="Q74" i="5" s="1"/>
  <c r="Q71" i="5"/>
  <c r="Q72" i="5" s="1"/>
  <c r="Q68" i="5"/>
  <c r="Q69" i="5" s="1"/>
  <c r="Q67" i="5"/>
  <c r="Q66" i="5"/>
  <c r="N64" i="5"/>
  <c r="D64" i="5"/>
  <c r="P63" i="5"/>
  <c r="P64" i="5" s="1"/>
  <c r="O63" i="5"/>
  <c r="O64" i="5" s="1"/>
  <c r="N63" i="5"/>
  <c r="M63" i="5"/>
  <c r="M64" i="5" s="1"/>
  <c r="L63" i="5"/>
  <c r="L64" i="5" s="1"/>
  <c r="K63" i="5"/>
  <c r="K64" i="5" s="1"/>
  <c r="J63" i="5"/>
  <c r="J64" i="5" s="1"/>
  <c r="I63" i="5"/>
  <c r="I64" i="5" s="1"/>
  <c r="H63" i="5"/>
  <c r="H64" i="5" s="1"/>
  <c r="G63" i="5"/>
  <c r="G64" i="5" s="1"/>
  <c r="F63" i="5"/>
  <c r="F64" i="5" s="1"/>
  <c r="E63" i="5"/>
  <c r="E64" i="5" s="1"/>
  <c r="D63" i="5"/>
  <c r="Q61" i="5"/>
  <c r="Q62" i="5" s="1"/>
  <c r="Q59" i="5"/>
  <c r="D14" i="114" s="1"/>
  <c r="Q57" i="5"/>
  <c r="Q58" i="5" s="1"/>
  <c r="Q56" i="5"/>
  <c r="Q55" i="5"/>
  <c r="E12" i="114" s="1"/>
  <c r="F12" i="114" s="1"/>
  <c r="Q53" i="5"/>
  <c r="E11" i="114" s="1"/>
  <c r="Q51" i="5"/>
  <c r="E10" i="114" s="1"/>
  <c r="Q33" i="5"/>
  <c r="Q34" i="5" s="1"/>
  <c r="Q32" i="5"/>
  <c r="Q31" i="5"/>
  <c r="Q28" i="5"/>
  <c r="Q29" i="5" s="1"/>
  <c r="Q26" i="5"/>
  <c r="Q27" i="5" s="1"/>
  <c r="O24" i="5"/>
  <c r="P23" i="5"/>
  <c r="P24" i="5" s="1"/>
  <c r="O23" i="5"/>
  <c r="N23" i="5"/>
  <c r="N24" i="5" s="1"/>
  <c r="M23" i="5"/>
  <c r="M24" i="5" s="1"/>
  <c r="L23" i="5"/>
  <c r="L24" i="5" s="1"/>
  <c r="K23" i="5"/>
  <c r="K24" i="5" s="1"/>
  <c r="J23" i="5"/>
  <c r="J24" i="5" s="1"/>
  <c r="I23" i="5"/>
  <c r="I24" i="5" s="1"/>
  <c r="H23" i="5"/>
  <c r="H24" i="5" s="1"/>
  <c r="G23" i="5"/>
  <c r="G24" i="5" s="1"/>
  <c r="F23" i="5"/>
  <c r="F24" i="5" s="1"/>
  <c r="E23" i="5"/>
  <c r="E24" i="5" s="1"/>
  <c r="D23" i="5"/>
  <c r="D24" i="5" s="1"/>
  <c r="Q21" i="5"/>
  <c r="Q22" i="5" s="1"/>
  <c r="Q20" i="5"/>
  <c r="Q19" i="5"/>
  <c r="Q18" i="5"/>
  <c r="Q17" i="5"/>
  <c r="D7" i="114" s="1"/>
  <c r="F7" i="114" s="1"/>
  <c r="Q16" i="5"/>
  <c r="Q15" i="5"/>
  <c r="E6" i="114" s="1"/>
  <c r="Q13" i="5"/>
  <c r="E5" i="114" s="1"/>
  <c r="Q11" i="5"/>
  <c r="Q12" i="5" s="1"/>
  <c r="D16" i="6"/>
  <c r="C40" i="9"/>
  <c r="E142" i="1" s="1"/>
  <c r="E145" i="1" s="1"/>
  <c r="C40" i="83"/>
  <c r="E85" i="1" s="1"/>
  <c r="E87" i="1" s="1"/>
  <c r="I22" i="20"/>
  <c r="H22" i="20"/>
  <c r="G22" i="20"/>
  <c r="F22" i="20"/>
  <c r="D22" i="20"/>
  <c r="J21" i="20"/>
  <c r="E21" i="20"/>
  <c r="J20" i="20"/>
  <c r="E20" i="20"/>
  <c r="K20" i="20" s="1"/>
  <c r="J19" i="20"/>
  <c r="E19" i="20"/>
  <c r="K19" i="20" s="1"/>
  <c r="J18" i="20"/>
  <c r="E18" i="20"/>
  <c r="K18" i="20" s="1"/>
  <c r="K17" i="20"/>
  <c r="J17" i="20"/>
  <c r="E17" i="20"/>
  <c r="J16" i="20"/>
  <c r="E16" i="20"/>
  <c r="J15" i="20"/>
  <c r="E15" i="20"/>
  <c r="K15" i="20" s="1"/>
  <c r="K14" i="20"/>
  <c r="J14" i="20"/>
  <c r="E14" i="20"/>
  <c r="J13" i="20"/>
  <c r="J22" i="20" s="1"/>
  <c r="E41" i="1" s="1"/>
  <c r="E43" i="1" s="1"/>
  <c r="E13" i="20"/>
  <c r="J12" i="20"/>
  <c r="E12" i="20"/>
  <c r="E22" i="20" s="1"/>
  <c r="A3" i="20"/>
  <c r="C40" i="164"/>
  <c r="D25" i="114" s="1"/>
  <c r="A3" i="164"/>
  <c r="D44" i="165"/>
  <c r="E167" i="1" s="1"/>
  <c r="K43" i="165"/>
  <c r="L43" i="165" s="1"/>
  <c r="N43" i="165" s="1"/>
  <c r="L42" i="165"/>
  <c r="N42" i="165" s="1"/>
  <c r="K42" i="165"/>
  <c r="K41" i="165"/>
  <c r="L41" i="165" s="1"/>
  <c r="N41" i="165" s="1"/>
  <c r="K40" i="165"/>
  <c r="L40" i="165" s="1"/>
  <c r="N40" i="165" s="1"/>
  <c r="K39" i="165"/>
  <c r="L39" i="165" s="1"/>
  <c r="N39" i="165" s="1"/>
  <c r="K38" i="165"/>
  <c r="L38" i="165" s="1"/>
  <c r="N38" i="165" s="1"/>
  <c r="K37" i="165"/>
  <c r="D22" i="114" s="1"/>
  <c r="M36" i="165"/>
  <c r="M44" i="165" s="1"/>
  <c r="E181" i="1" s="1"/>
  <c r="J36" i="165"/>
  <c r="J44" i="165" s="1"/>
  <c r="I36" i="165"/>
  <c r="I44" i="165" s="1"/>
  <c r="H36" i="165"/>
  <c r="H44" i="165" s="1"/>
  <c r="G36" i="165"/>
  <c r="G44" i="165" s="1"/>
  <c r="E177" i="1" s="1"/>
  <c r="F36" i="165"/>
  <c r="F44" i="165" s="1"/>
  <c r="E175" i="1" s="1"/>
  <c r="E36" i="165"/>
  <c r="E44" i="165" s="1"/>
  <c r="D36" i="165"/>
  <c r="K35" i="165"/>
  <c r="K36" i="165" s="1"/>
  <c r="L34" i="165"/>
  <c r="N34" i="165" s="1"/>
  <c r="K34" i="165"/>
  <c r="H33" i="165"/>
  <c r="K20" i="165"/>
  <c r="L20" i="165" s="1"/>
  <c r="N20" i="165" s="1"/>
  <c r="L19" i="165"/>
  <c r="N19" i="165" s="1"/>
  <c r="K19" i="165"/>
  <c r="K18" i="165"/>
  <c r="L18" i="165" s="1"/>
  <c r="N18" i="165" s="1"/>
  <c r="K17" i="165"/>
  <c r="L17" i="165" s="1"/>
  <c r="N17" i="165" s="1"/>
  <c r="K16" i="165"/>
  <c r="L16" i="165" s="1"/>
  <c r="N16" i="165" s="1"/>
  <c r="K15" i="165"/>
  <c r="L15" i="165" s="1"/>
  <c r="N15" i="165" s="1"/>
  <c r="K14" i="165"/>
  <c r="D23" i="114" s="1"/>
  <c r="M13" i="165"/>
  <c r="M21" i="165" s="1"/>
  <c r="G181" i="1" s="1"/>
  <c r="J13" i="165"/>
  <c r="J21" i="165" s="1"/>
  <c r="I13" i="165"/>
  <c r="I21" i="165" s="1"/>
  <c r="H13" i="165"/>
  <c r="H21" i="165" s="1"/>
  <c r="G13" i="165"/>
  <c r="G21" i="165" s="1"/>
  <c r="G177" i="1" s="1"/>
  <c r="F13" i="165"/>
  <c r="F21" i="165" s="1"/>
  <c r="G175" i="1" s="1"/>
  <c r="E13" i="165"/>
  <c r="E21" i="165" s="1"/>
  <c r="D13" i="165"/>
  <c r="D21" i="165" s="1"/>
  <c r="G167" i="1" s="1"/>
  <c r="K12" i="165"/>
  <c r="K13" i="165" s="1"/>
  <c r="L11" i="165"/>
  <c r="N11" i="165" s="1"/>
  <c r="K11" i="165"/>
  <c r="A3" i="165"/>
  <c r="A26" i="165" s="1"/>
  <c r="G39" i="79"/>
  <c r="E39" i="79"/>
  <c r="G27" i="79"/>
  <c r="G41" i="79" s="1"/>
  <c r="E23" i="114" s="1"/>
  <c r="E27" i="79"/>
  <c r="E41" i="79" s="1"/>
  <c r="E22" i="114" s="1"/>
  <c r="A3" i="79"/>
  <c r="G94" i="2"/>
  <c r="E94" i="2"/>
  <c r="G76" i="2"/>
  <c r="E76" i="2"/>
  <c r="E31" i="114" s="1"/>
  <c r="A62" i="2"/>
  <c r="G57" i="2"/>
  <c r="E57" i="2"/>
  <c r="G46" i="2"/>
  <c r="E46" i="2"/>
  <c r="G30" i="2"/>
  <c r="E30" i="2"/>
  <c r="G21" i="2"/>
  <c r="G32" i="2" s="1"/>
  <c r="G36" i="2" s="1"/>
  <c r="E21" i="2"/>
  <c r="A3" i="2"/>
  <c r="A3" i="5" s="1"/>
  <c r="A43" i="5" s="1"/>
  <c r="G173" i="1"/>
  <c r="E173" i="1"/>
  <c r="G165" i="1"/>
  <c r="G145" i="1"/>
  <c r="G135" i="1"/>
  <c r="E135" i="1"/>
  <c r="E14" i="114" s="1"/>
  <c r="G127" i="1"/>
  <c r="E127" i="1"/>
  <c r="D11" i="114" s="1"/>
  <c r="G121" i="1"/>
  <c r="G152" i="1" s="1"/>
  <c r="E121" i="1"/>
  <c r="E27" i="114" s="1"/>
  <c r="G115" i="1"/>
  <c r="G87" i="1"/>
  <c r="G74" i="1"/>
  <c r="E74" i="1"/>
  <c r="E9" i="114" s="1"/>
  <c r="G62" i="1"/>
  <c r="G51" i="1"/>
  <c r="E51" i="1"/>
  <c r="E7" i="114" s="1"/>
  <c r="J49" i="1"/>
  <c r="G43" i="1"/>
  <c r="K41" i="1"/>
  <c r="K49" i="1" s="1"/>
  <c r="J41" i="1"/>
  <c r="G25" i="1"/>
  <c r="G91" i="1" s="1"/>
  <c r="D3" i="114" s="1"/>
  <c r="E20" i="1"/>
  <c r="E25" i="114" s="1"/>
  <c r="A3" i="1"/>
  <c r="A57" i="1" s="1"/>
  <c r="A48" i="156"/>
  <c r="A54" i="1" s="1"/>
  <c r="A107" i="1" s="1"/>
  <c r="A157" i="1" s="1"/>
  <c r="A209" i="1" s="1"/>
  <c r="A59" i="2" s="1"/>
  <c r="C41" i="156"/>
  <c r="C37" i="156"/>
  <c r="C34" i="156"/>
  <c r="C30" i="156"/>
  <c r="A3" i="156"/>
  <c r="W5" i="92"/>
  <c r="W2" i="92"/>
  <c r="G7" i="163" s="1"/>
  <c r="G32" i="163" s="1"/>
  <c r="B7" i="91" l="1"/>
  <c r="A4" i="2" s="1"/>
  <c r="A63" i="2" s="1"/>
  <c r="A160" i="1"/>
  <c r="L14" i="165"/>
  <c r="N14" i="165" s="1"/>
  <c r="E17" i="114" s="1"/>
  <c r="K44" i="165"/>
  <c r="E179" i="1" s="1"/>
  <c r="K13" i="20"/>
  <c r="E28" i="114" s="1"/>
  <c r="F28" i="114" s="1"/>
  <c r="K16" i="20"/>
  <c r="Q54" i="5"/>
  <c r="A3" i="4"/>
  <c r="A3" i="75"/>
  <c r="C4" i="91"/>
  <c r="K12" i="20"/>
  <c r="E13" i="114"/>
  <c r="F13" i="114" s="1"/>
  <c r="E32" i="2"/>
  <c r="E36" i="2" s="1"/>
  <c r="E95" i="2" s="1"/>
  <c r="E101" i="2" s="1"/>
  <c r="E105" i="2" s="1"/>
  <c r="E84" i="2"/>
  <c r="E25" i="1"/>
  <c r="D5" i="114" s="1"/>
  <c r="F5" i="114" s="1"/>
  <c r="F11" i="114"/>
  <c r="G95" i="2"/>
  <c r="G101" i="2" s="1"/>
  <c r="G105" i="2" s="1"/>
  <c r="G10" i="79" s="1"/>
  <c r="G43" i="79" s="1"/>
  <c r="G84" i="2"/>
  <c r="K21" i="165"/>
  <c r="G179" i="1" s="1"/>
  <c r="G183" i="1" s="1"/>
  <c r="L37" i="165"/>
  <c r="N37" i="165" s="1"/>
  <c r="D33" i="114" s="1"/>
  <c r="K21" i="20"/>
  <c r="A3" i="6"/>
  <c r="E26" i="114"/>
  <c r="D6" i="114"/>
  <c r="F6" i="114" s="1"/>
  <c r="F31" i="114"/>
  <c r="E183" i="1"/>
  <c r="F23" i="114"/>
  <c r="F14" i="114"/>
  <c r="F27" i="114"/>
  <c r="F25" i="114"/>
  <c r="C7" i="91"/>
  <c r="A124" i="2"/>
  <c r="A49" i="79" s="1"/>
  <c r="F22" i="114"/>
  <c r="K22" i="20"/>
  <c r="B29" i="91"/>
  <c r="B10" i="1"/>
  <c r="C30" i="1"/>
  <c r="C84" i="1"/>
  <c r="B116" i="1"/>
  <c r="B137" i="1"/>
  <c r="C26" i="2"/>
  <c r="B88" i="2"/>
  <c r="A12" i="79"/>
  <c r="C36" i="79"/>
  <c r="A12" i="165"/>
  <c r="A15" i="165"/>
  <c r="A20" i="165"/>
  <c r="A35" i="165"/>
  <c r="A38" i="165"/>
  <c r="A43" i="165"/>
  <c r="H8" i="20"/>
  <c r="A6" i="83"/>
  <c r="A2" i="6"/>
  <c r="A5" i="5"/>
  <c r="A45" i="5" s="1"/>
  <c r="A13" i="5"/>
  <c r="A51" i="5"/>
  <c r="A14" i="4"/>
  <c r="A2" i="75"/>
  <c r="A17" i="75"/>
  <c r="A35" i="75"/>
  <c r="H7" i="163"/>
  <c r="H32" i="163" s="1"/>
  <c r="B107" i="2"/>
  <c r="B14" i="79"/>
  <c r="A15" i="4"/>
  <c r="A18" i="75"/>
  <c r="B9" i="163"/>
  <c r="B31" i="91"/>
  <c r="B38" i="156"/>
  <c r="B13" i="1"/>
  <c r="C32" i="1"/>
  <c r="C118" i="1"/>
  <c r="C139" i="1"/>
  <c r="B179" i="1"/>
  <c r="C28" i="2"/>
  <c r="B48" i="2"/>
  <c r="B68" i="2"/>
  <c r="B90" i="2"/>
  <c r="C108" i="2"/>
  <c r="C15" i="79"/>
  <c r="A39" i="79"/>
  <c r="L12" i="165"/>
  <c r="L35" i="165"/>
  <c r="A5" i="164"/>
  <c r="J8" i="20"/>
  <c r="C8" i="83"/>
  <c r="A8" i="5"/>
  <c r="Q14" i="5"/>
  <c r="Q52" i="5"/>
  <c r="A16" i="4"/>
  <c r="A20" i="75"/>
  <c r="B10" i="163"/>
  <c r="D9" i="114"/>
  <c r="F9" i="114" s="1"/>
  <c r="B43" i="1"/>
  <c r="I8" i="20"/>
  <c r="B87" i="1"/>
  <c r="B30" i="2"/>
  <c r="C49" i="2"/>
  <c r="C69" i="2"/>
  <c r="B91" i="2"/>
  <c r="C16" i="79"/>
  <c r="A6" i="165"/>
  <c r="A29" i="165" s="1"/>
  <c r="A6" i="164"/>
  <c r="K8" i="20"/>
  <c r="A5" i="6"/>
  <c r="D8" i="5"/>
  <c r="D48" i="5" s="1"/>
  <c r="A15" i="5"/>
  <c r="A53" i="5"/>
  <c r="A17" i="4"/>
  <c r="A5" i="75"/>
  <c r="A21" i="75"/>
  <c r="A2" i="157"/>
  <c r="B11" i="163"/>
  <c r="C27" i="2"/>
  <c r="B66" i="1"/>
  <c r="B9" i="2"/>
  <c r="C50" i="2"/>
  <c r="C70" i="2"/>
  <c r="B92" i="2"/>
  <c r="B18" i="79"/>
  <c r="D8" i="165"/>
  <c r="D31" i="165" s="1"/>
  <c r="A13" i="165"/>
  <c r="A16" i="165"/>
  <c r="A21" i="165"/>
  <c r="A36" i="165"/>
  <c r="A39" i="165"/>
  <c r="A44" i="165"/>
  <c r="A8" i="164"/>
  <c r="A11" i="20"/>
  <c r="A6" i="6"/>
  <c r="E8" i="5"/>
  <c r="E48" i="5" s="1"/>
  <c r="A26" i="5"/>
  <c r="A2" i="4"/>
  <c r="A18" i="4"/>
  <c r="A6" i="75"/>
  <c r="A22" i="75"/>
  <c r="B12" i="163"/>
  <c r="C31" i="1"/>
  <c r="B89" i="2"/>
  <c r="A8" i="83"/>
  <c r="G39" i="156"/>
  <c r="C33" i="1"/>
  <c r="A3" i="91"/>
  <c r="B42" i="156"/>
  <c r="C11" i="2"/>
  <c r="C19" i="79"/>
  <c r="A17" i="20"/>
  <c r="A19" i="4"/>
  <c r="D10" i="114"/>
  <c r="F10" i="114" s="1"/>
  <c r="A6" i="5"/>
  <c r="A46" i="5" s="1"/>
  <c r="A32" i="91"/>
  <c r="C15" i="1"/>
  <c r="B15" i="91"/>
  <c r="A4" i="5" s="1"/>
  <c r="A44" i="5" s="1"/>
  <c r="B68" i="1"/>
  <c r="C51" i="2"/>
  <c r="E8" i="165"/>
  <c r="E31" i="165" s="1"/>
  <c r="A48" i="5"/>
  <c r="A8" i="75"/>
  <c r="G43" i="156"/>
  <c r="C17" i="1"/>
  <c r="C34" i="1"/>
  <c r="B47" i="1"/>
  <c r="C69" i="1"/>
  <c r="C12" i="2"/>
  <c r="B32" i="2"/>
  <c r="C52" i="2"/>
  <c r="C72" i="2"/>
  <c r="C20" i="79"/>
  <c r="F8" i="165"/>
  <c r="F31" i="165" s="1"/>
  <c r="D8" i="6"/>
  <c r="E9" i="5"/>
  <c r="E49" i="5" s="1"/>
  <c r="A17" i="5"/>
  <c r="A55" i="5"/>
  <c r="A20" i="4"/>
  <c r="B8" i="75"/>
  <c r="A25" i="75"/>
  <c r="B14" i="163"/>
  <c r="C141" i="1"/>
  <c r="B34" i="1"/>
  <c r="C142" i="1"/>
  <c r="B94" i="2"/>
  <c r="A41" i="79"/>
  <c r="A24" i="75"/>
  <c r="B89" i="1"/>
  <c r="A14" i="92"/>
  <c r="B6" i="91"/>
  <c r="A4" i="1" s="1"/>
  <c r="B16" i="91"/>
  <c r="A4" i="4" s="1"/>
  <c r="A7" i="156"/>
  <c r="A47" i="156"/>
  <c r="B18" i="1"/>
  <c r="B35" i="1"/>
  <c r="B49" i="1"/>
  <c r="C70" i="1"/>
  <c r="A91" i="1"/>
  <c r="B123" i="1"/>
  <c r="C143" i="1"/>
  <c r="B167" i="1"/>
  <c r="C13" i="2"/>
  <c r="C53" i="2"/>
  <c r="C73" i="2"/>
  <c r="B22" i="79"/>
  <c r="G8" i="165"/>
  <c r="G31" i="165" s="1"/>
  <c r="A2" i="9"/>
  <c r="A11" i="6"/>
  <c r="F9" i="5"/>
  <c r="F49" i="5" s="1"/>
  <c r="A28" i="5"/>
  <c r="A66" i="5"/>
  <c r="A5" i="4"/>
  <c r="A21" i="4"/>
  <c r="C8" i="75"/>
  <c r="A26" i="75"/>
  <c r="A7" i="157"/>
  <c r="D24" i="114"/>
  <c r="B30" i="91"/>
  <c r="A8" i="2"/>
  <c r="C71" i="2"/>
  <c r="B12" i="20"/>
  <c r="B13" i="163"/>
  <c r="B12" i="92"/>
  <c r="C6" i="91"/>
  <c r="B9" i="156"/>
  <c r="B19" i="1"/>
  <c r="C72" i="1"/>
  <c r="E91" i="1"/>
  <c r="D2" i="114" s="1"/>
  <c r="C124" i="1"/>
  <c r="B145" i="1"/>
  <c r="A183" i="1"/>
  <c r="C14" i="2"/>
  <c r="C54" i="2"/>
  <c r="C74" i="2"/>
  <c r="B95" i="2"/>
  <c r="C23" i="79"/>
  <c r="A43" i="79"/>
  <c r="H8" i="165"/>
  <c r="H31" i="165" s="1"/>
  <c r="A17" i="165"/>
  <c r="A40" i="165"/>
  <c r="A3" i="9"/>
  <c r="A12" i="6"/>
  <c r="G9" i="5"/>
  <c r="G49" i="5" s="1"/>
  <c r="A6" i="4"/>
  <c r="A22" i="4"/>
  <c r="E8" i="75"/>
  <c r="A27" i="75"/>
  <c r="E4" i="114"/>
  <c r="F4" i="114" s="1"/>
  <c r="E24" i="114"/>
  <c r="B12" i="1"/>
  <c r="A21" i="20"/>
  <c r="C16" i="1"/>
  <c r="A165" i="1"/>
  <c r="C109" i="2"/>
  <c r="C8" i="164"/>
  <c r="P8" i="5"/>
  <c r="P48" i="5" s="1"/>
  <c r="A15" i="92"/>
  <c r="C35" i="1"/>
  <c r="A16" i="92"/>
  <c r="B17" i="91"/>
  <c r="A4" i="75" s="1"/>
  <c r="B11" i="156"/>
  <c r="B20" i="1"/>
  <c r="B36" i="1"/>
  <c r="B74" i="1"/>
  <c r="C125" i="1"/>
  <c r="C15" i="2"/>
  <c r="B34" i="2"/>
  <c r="C55" i="2"/>
  <c r="B76" i="2"/>
  <c r="A2" i="79"/>
  <c r="C24" i="79"/>
  <c r="L8" i="165"/>
  <c r="L31" i="165" s="1"/>
  <c r="B13" i="20"/>
  <c r="A18" i="20"/>
  <c r="A13" i="6"/>
  <c r="H9" i="5"/>
  <c r="H49" i="5" s="1"/>
  <c r="A19" i="5"/>
  <c r="Q23" i="5"/>
  <c r="Q24" i="5" s="1"/>
  <c r="A57" i="5"/>
  <c r="A8" i="4"/>
  <c r="A11" i="75"/>
  <c r="A28" i="75"/>
  <c r="C14" i="1"/>
  <c r="B46" i="1"/>
  <c r="A8" i="6"/>
  <c r="A17" i="92"/>
  <c r="B13" i="156"/>
  <c r="C36" i="1"/>
  <c r="B51" i="1"/>
  <c r="B127" i="1"/>
  <c r="B169" i="1"/>
  <c r="C16" i="2"/>
  <c r="B36" i="2"/>
  <c r="B57" i="2"/>
  <c r="B25" i="79"/>
  <c r="M8" i="165"/>
  <c r="M31" i="165" s="1"/>
  <c r="A2" i="20"/>
  <c r="A5" i="9"/>
  <c r="A14" i="6"/>
  <c r="I9" i="5"/>
  <c r="I49" i="5" s="1"/>
  <c r="A30" i="5"/>
  <c r="A70" i="5" s="1"/>
  <c r="A68" i="5"/>
  <c r="C8" i="4"/>
  <c r="A12" i="75"/>
  <c r="A29" i="75"/>
  <c r="A2" i="163"/>
  <c r="A27" i="163" s="1"/>
  <c r="D19" i="92"/>
  <c r="B8" i="91"/>
  <c r="A4" i="79" s="1"/>
  <c r="B18" i="91"/>
  <c r="B4" i="157" s="1"/>
  <c r="F13" i="156"/>
  <c r="B22" i="1"/>
  <c r="B37" i="1"/>
  <c r="B147" i="1"/>
  <c r="C170" i="1"/>
  <c r="A185" i="1"/>
  <c r="C17" i="2"/>
  <c r="B97" i="2"/>
  <c r="A27" i="79"/>
  <c r="A45" i="79"/>
  <c r="N8" i="165"/>
  <c r="N31" i="165" s="1"/>
  <c r="A6" i="9"/>
  <c r="A15" i="6"/>
  <c r="J9" i="5"/>
  <c r="J49" i="5" s="1"/>
  <c r="A31" i="5"/>
  <c r="A71" i="5" s="1"/>
  <c r="D8" i="4"/>
  <c r="B12" i="75"/>
  <c r="B29" i="75"/>
  <c r="C119" i="1"/>
  <c r="J10" i="92"/>
  <c r="B181" i="1"/>
  <c r="B24" i="92"/>
  <c r="B15" i="156"/>
  <c r="A2" i="1"/>
  <c r="A56" i="1" s="1"/>
  <c r="A109" i="1" s="1"/>
  <c r="A159" i="1" s="1"/>
  <c r="B25" i="1"/>
  <c r="C37" i="1"/>
  <c r="B76" i="1"/>
  <c r="B149" i="1"/>
  <c r="C171" i="1"/>
  <c r="C18" i="2"/>
  <c r="B78" i="2"/>
  <c r="C98" i="2"/>
  <c r="C46" i="79"/>
  <c r="H9" i="165"/>
  <c r="H32" i="165" s="1"/>
  <c r="A18" i="165"/>
  <c r="A41" i="165"/>
  <c r="A8" i="9"/>
  <c r="A16" i="6"/>
  <c r="K9" i="5"/>
  <c r="K49" i="5" s="1"/>
  <c r="A21" i="5"/>
  <c r="A59" i="5"/>
  <c r="Q63" i="5"/>
  <c r="Q64" i="5" s="1"/>
  <c r="E8" i="4"/>
  <c r="A62" i="1"/>
  <c r="A16" i="20"/>
  <c r="B121" i="1"/>
  <c r="A26" i="156"/>
  <c r="A110" i="1"/>
  <c r="B150" i="1"/>
  <c r="B173" i="1"/>
  <c r="C19" i="2"/>
  <c r="A38" i="2"/>
  <c r="A67" i="2" s="1"/>
  <c r="B80" i="2"/>
  <c r="C99" i="2"/>
  <c r="I9" i="165"/>
  <c r="I32" i="165" s="1"/>
  <c r="A5" i="20"/>
  <c r="B14" i="20"/>
  <c r="A19" i="20"/>
  <c r="C8" i="9"/>
  <c r="L9" i="5"/>
  <c r="L49" i="5" s="1"/>
  <c r="F8" i="4"/>
  <c r="A13" i="75"/>
  <c r="A30" i="75"/>
  <c r="B13" i="91"/>
  <c r="A4" i="9" s="1"/>
  <c r="A7" i="92"/>
  <c r="B33" i="1"/>
  <c r="P26" i="92"/>
  <c r="A28" i="156"/>
  <c r="C38" i="1"/>
  <c r="C78" i="1"/>
  <c r="A111" i="1"/>
  <c r="B131" i="1"/>
  <c r="A152" i="1"/>
  <c r="B21" i="2"/>
  <c r="B39" i="2"/>
  <c r="B82" i="2"/>
  <c r="B101" i="2"/>
  <c r="A29" i="79"/>
  <c r="J9" i="165"/>
  <c r="J32" i="165" s="1"/>
  <c r="A6" i="20"/>
  <c r="A11" i="9"/>
  <c r="M9" i="5"/>
  <c r="M49" i="5" s="1"/>
  <c r="A33" i="5"/>
  <c r="A73" i="5" s="1"/>
  <c r="Q60" i="5"/>
  <c r="G8" i="4"/>
  <c r="B13" i="75"/>
  <c r="A31" i="75"/>
  <c r="B7" i="163"/>
  <c r="B32" i="163" s="1"/>
  <c r="A161" i="1"/>
  <c r="B64" i="1"/>
  <c r="B129" i="1"/>
  <c r="A28" i="92"/>
  <c r="B10" i="91"/>
  <c r="A4" i="164" s="1"/>
  <c r="A24" i="91"/>
  <c r="A30" i="156"/>
  <c r="A5" i="1"/>
  <c r="B27" i="1"/>
  <c r="B39" i="1"/>
  <c r="C79" i="1"/>
  <c r="C132" i="1"/>
  <c r="E152" i="1"/>
  <c r="B41" i="2"/>
  <c r="B84" i="2"/>
  <c r="A8" i="79"/>
  <c r="C30" i="79"/>
  <c r="C47" i="79"/>
  <c r="K9" i="165"/>
  <c r="K32" i="165" s="1"/>
  <c r="A8" i="20"/>
  <c r="A12" i="9"/>
  <c r="N9" i="5"/>
  <c r="N49" i="5" s="1"/>
  <c r="A23" i="5"/>
  <c r="A61" i="5"/>
  <c r="H8" i="4"/>
  <c r="A32" i="75"/>
  <c r="C7" i="163"/>
  <c r="C32" i="163" s="1"/>
  <c r="C85" i="1"/>
  <c r="K9" i="92"/>
  <c r="B9" i="91"/>
  <c r="A4" i="165" s="1"/>
  <c r="A27" i="165" s="1"/>
  <c r="B38" i="1"/>
  <c r="A6" i="1"/>
  <c r="B175" i="1"/>
  <c r="C42" i="2"/>
  <c r="A10" i="79"/>
  <c r="C31" i="79"/>
  <c r="A14" i="165"/>
  <c r="A19" i="165"/>
  <c r="A34" i="165"/>
  <c r="D8" i="20"/>
  <c r="A2" i="83"/>
  <c r="I8" i="4"/>
  <c r="A24" i="4"/>
  <c r="A14" i="75"/>
  <c r="A33" i="75"/>
  <c r="D7" i="163"/>
  <c r="D32" i="163" s="1"/>
  <c r="C37" i="79"/>
  <c r="C140" i="1"/>
  <c r="A2" i="91"/>
  <c r="B19" i="91"/>
  <c r="A4" i="163" s="1"/>
  <c r="A29" i="163" s="1"/>
  <c r="C77" i="1"/>
  <c r="H28" i="92"/>
  <c r="B25" i="91"/>
  <c r="C39" i="1"/>
  <c r="A11" i="165"/>
  <c r="A37" i="165"/>
  <c r="B11" i="91"/>
  <c r="A4" i="20" s="1"/>
  <c r="B26" i="91"/>
  <c r="A32" i="156"/>
  <c r="D7" i="1"/>
  <c r="D28" i="1"/>
  <c r="B41" i="1"/>
  <c r="A58" i="1"/>
  <c r="C81" i="1"/>
  <c r="B135" i="1"/>
  <c r="A2" i="2"/>
  <c r="A61" i="2" s="1"/>
  <c r="B23" i="2"/>
  <c r="C43" i="2"/>
  <c r="B103" i="2"/>
  <c r="C33" i="79"/>
  <c r="E8" i="20"/>
  <c r="A15" i="20"/>
  <c r="A20" i="20"/>
  <c r="A3" i="83"/>
  <c r="A2" i="5"/>
  <c r="A42" i="5" s="1"/>
  <c r="A11" i="5"/>
  <c r="A35" i="5"/>
  <c r="A75" i="5" s="1"/>
  <c r="A11" i="4"/>
  <c r="B14" i="75"/>
  <c r="E7" i="163"/>
  <c r="E32" i="163" s="1"/>
  <c r="C138" i="1"/>
  <c r="B45" i="1"/>
  <c r="A30" i="92"/>
  <c r="H30" i="92"/>
  <c r="B27" i="91"/>
  <c r="F32" i="156"/>
  <c r="F7" i="1"/>
  <c r="F28" i="1"/>
  <c r="C82" i="1"/>
  <c r="A115" i="1"/>
  <c r="C24" i="2"/>
  <c r="C44" i="2"/>
  <c r="A86" i="2"/>
  <c r="A105" i="2"/>
  <c r="C34" i="79"/>
  <c r="F8" i="20"/>
  <c r="A63" i="5"/>
  <c r="A12" i="4"/>
  <c r="A34" i="75"/>
  <c r="F7" i="163"/>
  <c r="F32" i="163" s="1"/>
  <c r="C117" i="1"/>
  <c r="B14" i="91"/>
  <c r="A4" i="6" s="1"/>
  <c r="B32" i="91"/>
  <c r="L26" i="92"/>
  <c r="B28" i="1"/>
  <c r="C80" i="1"/>
  <c r="C133" i="1"/>
  <c r="A42" i="165"/>
  <c r="O9" i="5"/>
  <c r="O49" i="5" s="1"/>
  <c r="A41" i="92"/>
  <c r="B12" i="91"/>
  <c r="A4" i="83" s="1"/>
  <c r="B28" i="91"/>
  <c r="A33" i="156"/>
  <c r="A8" i="1"/>
  <c r="B29" i="1"/>
  <c r="C83" i="1"/>
  <c r="B177" i="1"/>
  <c r="C25" i="2"/>
  <c r="B46" i="2"/>
  <c r="B87" i="2"/>
  <c r="A11" i="79"/>
  <c r="C35" i="79"/>
  <c r="A2" i="165"/>
  <c r="A25" i="165" s="1"/>
  <c r="A2" i="164"/>
  <c r="G8" i="20"/>
  <c r="A5" i="83"/>
  <c r="A13" i="4"/>
  <c r="A16" i="75"/>
  <c r="C34" i="75"/>
  <c r="G185" i="1" l="1"/>
  <c r="E3" i="114" s="1"/>
  <c r="F3" i="114" s="1"/>
  <c r="E19" i="114"/>
  <c r="G108" i="2"/>
  <c r="E21" i="114" s="1"/>
  <c r="F21" i="114" s="1"/>
  <c r="E16" i="114"/>
  <c r="G46" i="79"/>
  <c r="D17" i="114"/>
  <c r="F17" i="114" s="1"/>
  <c r="A1" i="75"/>
  <c r="A1" i="6"/>
  <c r="A1" i="164"/>
  <c r="A1" i="165"/>
  <c r="A24" i="165" s="1"/>
  <c r="A1" i="5"/>
  <c r="A41" i="5" s="1"/>
  <c r="A1" i="2"/>
  <c r="A60" i="2" s="1"/>
  <c r="A1" i="83"/>
  <c r="A1" i="163"/>
  <c r="A26" i="163" s="1"/>
  <c r="A1" i="1"/>
  <c r="A1" i="20"/>
  <c r="A1" i="79"/>
  <c r="A1" i="9"/>
  <c r="A1" i="157"/>
  <c r="A1" i="4"/>
  <c r="V52" i="92"/>
  <c r="A5" i="163"/>
  <c r="A30" i="163" s="1"/>
  <c r="A5" i="79"/>
  <c r="B5" i="157"/>
  <c r="A5" i="165"/>
  <c r="A28" i="165" s="1"/>
  <c r="A5" i="2"/>
  <c r="A64" i="2" s="1"/>
  <c r="F114" i="1"/>
  <c r="F7" i="79"/>
  <c r="F164" i="1"/>
  <c r="F7" i="2"/>
  <c r="F66" i="2" s="1"/>
  <c r="F61" i="1"/>
  <c r="A59" i="1"/>
  <c r="A112" i="1"/>
  <c r="A162" i="1"/>
  <c r="L36" i="165"/>
  <c r="L44" i="165" s="1"/>
  <c r="N35" i="165"/>
  <c r="N36" i="165" s="1"/>
  <c r="N44" i="165" s="1"/>
  <c r="L13" i="165"/>
  <c r="L21" i="165" s="1"/>
  <c r="N12" i="165"/>
  <c r="N13" i="165" s="1"/>
  <c r="N21" i="165" s="1"/>
  <c r="D19" i="114" s="1"/>
  <c r="F19" i="114" s="1"/>
  <c r="E10" i="79"/>
  <c r="E43" i="79" s="1"/>
  <c r="E108" i="2"/>
  <c r="E34" i="114"/>
  <c r="E185" i="1"/>
  <c r="E2" i="114" s="1"/>
  <c r="F2" i="114" s="1"/>
  <c r="E18" i="114"/>
  <c r="D15" i="114"/>
  <c r="F15" i="114" s="1"/>
  <c r="D61" i="1"/>
  <c r="D7" i="2"/>
  <c r="D66" i="2" s="1"/>
  <c r="D114" i="1"/>
  <c r="D164" i="1"/>
  <c r="D7" i="79"/>
  <c r="I1" i="1"/>
  <c r="W52" i="92"/>
  <c r="F24" i="114"/>
  <c r="D26" i="114"/>
  <c r="F26" i="114" s="1"/>
  <c r="E29" i="114"/>
  <c r="F29" i="114" s="1"/>
  <c r="A2" i="156"/>
  <c r="A1" i="91"/>
  <c r="A23" i="165"/>
  <c r="C8" i="91"/>
  <c r="X52" i="92" l="1"/>
  <c r="E20" i="114"/>
  <c r="F20" i="114" s="1"/>
  <c r="E32" i="114"/>
  <c r="F32" i="114" s="1"/>
  <c r="A46" i="165"/>
  <c r="A46" i="164" s="1"/>
  <c r="C9" i="91"/>
  <c r="E1" i="75"/>
  <c r="D1" i="6"/>
  <c r="G1" i="2"/>
  <c r="C1" i="164"/>
  <c r="N1" i="165"/>
  <c r="Q1" i="5"/>
  <c r="C1" i="83"/>
  <c r="G1" i="1"/>
  <c r="K1" i="20"/>
  <c r="G1" i="79"/>
  <c r="C1" i="9"/>
  <c r="I1" i="4"/>
  <c r="D34" i="114"/>
  <c r="F34" i="114" s="1"/>
  <c r="D18" i="114"/>
  <c r="F18" i="114" s="1"/>
  <c r="E33" i="114"/>
  <c r="F33" i="114" s="1"/>
  <c r="E46" i="79"/>
  <c r="D16" i="114"/>
  <c r="F16" i="114" s="1"/>
  <c r="A158" i="1"/>
  <c r="A55" i="1"/>
  <c r="A108" i="1"/>
  <c r="C10" i="91" l="1"/>
  <c r="A42" i="20"/>
  <c r="C11" i="91" l="1"/>
  <c r="A46" i="83"/>
  <c r="A46" i="9" l="1"/>
  <c r="C12" i="91"/>
  <c r="A37" i="6" l="1"/>
  <c r="C13" i="91"/>
  <c r="A40" i="5" l="1"/>
  <c r="C14" i="91"/>
  <c r="C15" i="91" l="1"/>
  <c r="A78" i="5"/>
  <c r="A28" i="4" s="1"/>
  <c r="C16" i="91" l="1"/>
  <c r="A49" i="75"/>
  <c r="C17" i="91" l="1"/>
  <c r="A32" i="157"/>
  <c r="C18" i="91" l="1"/>
  <c r="A25" i="163"/>
  <c r="C19" i="91" l="1"/>
  <c r="A50" i="163"/>
</calcChain>
</file>

<file path=xl/sharedStrings.xml><?xml version="1.0" encoding="utf-8"?>
<sst xmlns="http://schemas.openxmlformats.org/spreadsheetml/2006/main" count="1554" uniqueCount="978">
  <si>
    <t>Nom de la société</t>
  </si>
  <si>
    <t>Obligations et débentures</t>
  </si>
  <si>
    <t>Gouvernementales - fédérales, provinciales et municipales</t>
  </si>
  <si>
    <t>Sociétés - canadiennes</t>
  </si>
  <si>
    <t>Sociétés - étrangères</t>
  </si>
  <si>
    <t>Actions ordinaires et privilégiées</t>
  </si>
  <si>
    <t>Titres adossés à des créances</t>
  </si>
  <si>
    <t>Prêts</t>
  </si>
  <si>
    <t xml:space="preserve">Hypothécaires </t>
  </si>
  <si>
    <t xml:space="preserve">À la consommation </t>
  </si>
  <si>
    <t>Sur nantissement</t>
  </si>
  <si>
    <t>Immeubles à l'usage de la société</t>
  </si>
  <si>
    <t>Immeubles de placement</t>
  </si>
  <si>
    <t>Immeubles repris</t>
  </si>
  <si>
    <t>Placement en actions</t>
  </si>
  <si>
    <t>Prêts et avances</t>
  </si>
  <si>
    <t>Frais payés d'avance et frais reportés</t>
  </si>
  <si>
    <t>Intérêts et dividendes courus à recevoir</t>
  </si>
  <si>
    <t>Emprunts</t>
  </si>
  <si>
    <t>Hypothèques à payer</t>
  </si>
  <si>
    <t>Autres emprunts</t>
  </si>
  <si>
    <t>Autres éléments de passif</t>
  </si>
  <si>
    <t>Engagement aux titres de valeurs mobilières empruntées</t>
  </si>
  <si>
    <t>Engagement aux titres d'éléments vendus dans le cadre d'accords de rachat</t>
  </si>
  <si>
    <t>Revenus reportés</t>
  </si>
  <si>
    <t xml:space="preserve">Actions ordinaires </t>
  </si>
  <si>
    <t>Actions privilégiées</t>
  </si>
  <si>
    <t>Prêts hypothécaires</t>
  </si>
  <si>
    <t>Contrats de crédit-bail</t>
  </si>
  <si>
    <t>Prêts à la consommation</t>
  </si>
  <si>
    <t>Prêts sur nantissement de titres</t>
  </si>
  <si>
    <t xml:space="preserve">Autres revenus d'intérêts </t>
  </si>
  <si>
    <t xml:space="preserve">Autres frais d'intérêts </t>
  </si>
  <si>
    <t>Revenus tirés des activités de négociation</t>
  </si>
  <si>
    <t>Revenu net (perte) sur immeubles</t>
  </si>
  <si>
    <t>Successions, fiducies et mandats</t>
  </si>
  <si>
    <t>Commissions sur courtage immobilier (net)</t>
  </si>
  <si>
    <t>Honoraires de gestion</t>
  </si>
  <si>
    <t>Honoraires sur prêts et engagements</t>
  </si>
  <si>
    <t>Frais d'administration</t>
  </si>
  <si>
    <t>Autres</t>
  </si>
  <si>
    <t>Traitements</t>
  </si>
  <si>
    <t>Honoraires des administrateurs</t>
  </si>
  <si>
    <t>Frais d'audit et comptabilité</t>
  </si>
  <si>
    <t>Frais de gestion</t>
  </si>
  <si>
    <t>Exigibles</t>
  </si>
  <si>
    <t>Actionnaires sans contrôle</t>
  </si>
  <si>
    <t>Avantages du personnel</t>
  </si>
  <si>
    <t>Répercussion de la couverture</t>
  </si>
  <si>
    <t>Total des autres éléments du résultat global (perte)</t>
  </si>
  <si>
    <t>Total</t>
  </si>
  <si>
    <t>Alberta</t>
  </si>
  <si>
    <t>Saskatchewan</t>
  </si>
  <si>
    <t>Manitoba</t>
  </si>
  <si>
    <t>Ontario</t>
  </si>
  <si>
    <t>Québec</t>
  </si>
  <si>
    <t>Nouvelle-Écosse</t>
  </si>
  <si>
    <t>Nouveau-Brunswick</t>
  </si>
  <si>
    <t>T.N.O./Yukon/Nunavut</t>
  </si>
  <si>
    <t>Étranger</t>
  </si>
  <si>
    <t>ACTIF</t>
  </si>
  <si>
    <t>Autres éléments d'actif</t>
  </si>
  <si>
    <t>Taux fixe</t>
  </si>
  <si>
    <t>À recevoir à taux fixe</t>
  </si>
  <si>
    <t>À recevoir à taux variable</t>
  </si>
  <si>
    <t>%</t>
  </si>
  <si>
    <t>$</t>
  </si>
  <si>
    <t>Courts</t>
  </si>
  <si>
    <t>Longs</t>
  </si>
  <si>
    <t>PASSIF ET AVOIR DES ACTIONNAIRES</t>
  </si>
  <si>
    <t>À payer à taux variable</t>
  </si>
  <si>
    <t>Garanties et lettres de crédit de soutien</t>
  </si>
  <si>
    <t>Lettres de crédit documentaires</t>
  </si>
  <si>
    <t>Engagements de crédit</t>
  </si>
  <si>
    <t>Facilités d'émission d'effets/facilités de prise ferme renouvelable</t>
  </si>
  <si>
    <t>Description</t>
  </si>
  <si>
    <t>TOTAL</t>
  </si>
  <si>
    <t>Hypothécaires</t>
  </si>
  <si>
    <t>Résidentiels assurés</t>
  </si>
  <si>
    <t>Résidentiels non assurés</t>
  </si>
  <si>
    <t>Crédit-bail</t>
  </si>
  <si>
    <t>À la consommation</t>
  </si>
  <si>
    <t>CATÉGORIE</t>
  </si>
  <si>
    <t>Swaps</t>
  </si>
  <si>
    <t>Colombie-Britannique</t>
  </si>
  <si>
    <t>(11)</t>
  </si>
  <si>
    <t>Taux variable</t>
  </si>
  <si>
    <t>(12)</t>
  </si>
  <si>
    <t>(13)</t>
  </si>
  <si>
    <t>Nombre de prêts</t>
  </si>
  <si>
    <t>(10)</t>
  </si>
  <si>
    <t>011</t>
  </si>
  <si>
    <t>(14)</t>
  </si>
  <si>
    <t>(000 $)</t>
  </si>
  <si>
    <t>ÉTAT ANNUEL</t>
  </si>
  <si>
    <t>Excédent de réévaluation</t>
  </si>
  <si>
    <t>L’AUTORITÉ DES MARCHÉS FINANCIERS</t>
  </si>
  <si>
    <t>TABLE DES MATIÈRES</t>
  </si>
  <si>
    <t>060</t>
  </si>
  <si>
    <t>066</t>
  </si>
  <si>
    <t>072</t>
  </si>
  <si>
    <t>078</t>
  </si>
  <si>
    <t>062</t>
  </si>
  <si>
    <t>064</t>
  </si>
  <si>
    <t>068</t>
  </si>
  <si>
    <t>070</t>
  </si>
  <si>
    <t>074</t>
  </si>
  <si>
    <t>076</t>
  </si>
  <si>
    <t>080</t>
  </si>
  <si>
    <t>082</t>
  </si>
  <si>
    <t>Courriel :</t>
  </si>
  <si>
    <t>020</t>
  </si>
  <si>
    <t>030</t>
  </si>
  <si>
    <t>Cumul des autres éléments du résultat global (perte)</t>
  </si>
  <si>
    <t>Attribuable aux :</t>
  </si>
  <si>
    <t>Conversion de devises</t>
  </si>
  <si>
    <t>040</t>
  </si>
  <si>
    <t>Reclassement des (gains) /pertes dans les bénéfices</t>
  </si>
  <si>
    <t xml:space="preserve">Solde brut des prêts  </t>
  </si>
  <si>
    <t xml:space="preserve"> Prêts nets</t>
  </si>
  <si>
    <t>Provisions générales</t>
  </si>
  <si>
    <t>Provisions spécifiques</t>
  </si>
  <si>
    <t>Montant</t>
  </si>
  <si>
    <t>Autres placements</t>
  </si>
  <si>
    <t>Actions privilégiées rachetables</t>
  </si>
  <si>
    <t>Goodwill</t>
  </si>
  <si>
    <t>Dépenses hypothécaires</t>
  </si>
  <si>
    <t>Instruments dérivés désignés comme éléments de couverture de flux de trésorerie</t>
  </si>
  <si>
    <t>Total des fonds propres</t>
  </si>
  <si>
    <t>Fonds propres nets de catégorie 1</t>
  </si>
  <si>
    <t>Dépôts et certificats à terme</t>
  </si>
  <si>
    <t>Différés</t>
  </si>
  <si>
    <t>(%)</t>
  </si>
  <si>
    <t>Dépôts à demande</t>
  </si>
  <si>
    <r>
      <rPr>
        <sz val="12"/>
        <color theme="1"/>
        <rFont val="Calibri"/>
        <family val="2"/>
        <scheme val="minor"/>
      </rPr>
      <t>%</t>
    </r>
  </si>
  <si>
    <t>Total des immeubles</t>
  </si>
  <si>
    <t>Instruments financiers dérivés</t>
  </si>
  <si>
    <t>Immobilisations corporelles</t>
  </si>
  <si>
    <t>Actif d’impôts exigibles</t>
  </si>
  <si>
    <t>Actif d'impôts différés</t>
  </si>
  <si>
    <t>Total des dépôts</t>
  </si>
  <si>
    <t>Total des emprunts</t>
  </si>
  <si>
    <t>Total des autres éléments de passif</t>
  </si>
  <si>
    <t>Total des revenus d'intérêts</t>
  </si>
  <si>
    <t>Total des frais d'intérêts</t>
  </si>
  <si>
    <t>Revenu net d'intérêts</t>
  </si>
  <si>
    <t>Total du revenu net (perte) sur immeubles</t>
  </si>
  <si>
    <t>Total des honoraires et commissions</t>
  </si>
  <si>
    <t>Détenteurs d'actions</t>
  </si>
  <si>
    <t xml:space="preserve">Actifs gérés pour autrui\biens sous administration </t>
  </si>
  <si>
    <t>Ile du Prince-Édouard</t>
  </si>
  <si>
    <t>Terre-Neuve/Labrador</t>
  </si>
  <si>
    <t>Autres revenus autres que d'intérêts</t>
  </si>
  <si>
    <t xml:space="preserve"> </t>
  </si>
  <si>
    <t>(000$)</t>
  </si>
  <si>
    <t>Mesure de l'exposition</t>
  </si>
  <si>
    <t>Ratio de levier</t>
  </si>
  <si>
    <t xml:space="preserve">Total des actions privilégiées </t>
  </si>
  <si>
    <t>NCCF (Flux de trésorerie nets cumulatifs)</t>
  </si>
  <si>
    <t>LCR (Ratio de liquidité à court terme)</t>
  </si>
  <si>
    <t>*</t>
  </si>
  <si>
    <t>* Champ obligatoire</t>
  </si>
  <si>
    <t>(AAAA-MM-JJ)</t>
  </si>
  <si>
    <t>Champ de saisie</t>
  </si>
  <si>
    <t>Champ verrouillé - Formule</t>
  </si>
  <si>
    <t>Champ verrouillé - Report</t>
  </si>
  <si>
    <t>ÉTAT SEMESTRIEL</t>
  </si>
  <si>
    <t>Résidentiel non assurés</t>
  </si>
  <si>
    <t>Non résidentiels</t>
  </si>
  <si>
    <t>TOTAL DE L'ACTIF</t>
  </si>
  <si>
    <t>TOTAL DU PASSIF</t>
  </si>
  <si>
    <t>PASSIF</t>
  </si>
  <si>
    <t>Rachetables</t>
  </si>
  <si>
    <t>Non rachetables</t>
  </si>
  <si>
    <t>Montants courus à l'égard des régimes de pension des employés</t>
  </si>
  <si>
    <t>050</t>
  </si>
  <si>
    <t>Gouvernementales - étrangères</t>
  </si>
  <si>
    <t>Participations dans des entreprises associées et des coentreprises</t>
  </si>
  <si>
    <t>Part des revenus (pertes) des entreprises associées et des coentreprises</t>
  </si>
  <si>
    <t>Frais d'intérêts</t>
  </si>
  <si>
    <t>Autres dépenses excluant les dépenses d'intérêts</t>
  </si>
  <si>
    <t>Part des autres éléments du résultat global attribuable aux filiales, entreprises associées et coentreprises</t>
  </si>
  <si>
    <t>Site WEB :</t>
  </si>
  <si>
    <t>Actifs nets au titre de régimes de retraite à prestations définies</t>
  </si>
  <si>
    <t>Passifs nets au titre de régimes à prestations définies</t>
  </si>
  <si>
    <t>AUTRES REVENUS</t>
  </si>
  <si>
    <t>REVENUS NETS D'INTÉRÊTS</t>
  </si>
  <si>
    <t xml:space="preserve">Total du revenu net (perte) sur valeurs mobilières </t>
  </si>
  <si>
    <t xml:space="preserve">Total des autres revenus </t>
  </si>
  <si>
    <t>Autres éléments du résultat global (perte) (nets d'impôts)</t>
  </si>
  <si>
    <t>Éléments qui seront reclassés ultérieurement à l'état consolidé du résultat :</t>
  </si>
  <si>
    <t>Gains (pertes) nets non réalisés</t>
  </si>
  <si>
    <t>Total partiel des éléments qui seront reclassés ultérieurement à l'état consolidé du résultat</t>
  </si>
  <si>
    <t>Éléments qui ne seront pas ultérieurement reclassés à l'état consolidé du résultat :</t>
  </si>
  <si>
    <t>Réévaluation des régimes à prestations définies</t>
  </si>
  <si>
    <t>Total partiel des éléments qui ne seront pas reclassés ultérieurement à l'état consolidé du résultat</t>
  </si>
  <si>
    <t>Participations ne donnant pas le contrôle</t>
  </si>
  <si>
    <t>(02)</t>
  </si>
  <si>
    <t>(01)</t>
  </si>
  <si>
    <t>(03)</t>
  </si>
  <si>
    <t>(04)</t>
  </si>
  <si>
    <t>(05)</t>
  </si>
  <si>
    <t>(06)</t>
  </si>
  <si>
    <t>(07)</t>
  </si>
  <si>
    <t>(08)</t>
  </si>
  <si>
    <t>(09)</t>
  </si>
  <si>
    <t>010</t>
  </si>
  <si>
    <t>099</t>
  </si>
  <si>
    <t>100</t>
  </si>
  <si>
    <t>110</t>
  </si>
  <si>
    <t xml:space="preserve">(03)          </t>
  </si>
  <si>
    <t xml:space="preserve">(04)          </t>
  </si>
  <si>
    <t>090</t>
  </si>
  <si>
    <t>DESCRIPTION</t>
  </si>
  <si>
    <t>Commercial</t>
  </si>
  <si>
    <t>PROVINCE/TERRITOIRE</t>
  </si>
  <si>
    <t>Filiales, entreprises associées et coentreprises</t>
  </si>
  <si>
    <t xml:space="preserve">Ratio cible de fonds propres de catégorie 1 sous forme d'actions ordinaires  </t>
  </si>
  <si>
    <t xml:space="preserve">Ratio cible de fonds propres de catégorie 1  </t>
  </si>
  <si>
    <t xml:space="preserve">Ratio de fonds propres de catégorie 1  </t>
  </si>
  <si>
    <t xml:space="preserve">= Ligne 040 / Ligne 070 </t>
  </si>
  <si>
    <t>TYPE DE RATIO</t>
  </si>
  <si>
    <t>Formule</t>
  </si>
  <si>
    <t>Référence</t>
  </si>
  <si>
    <t>Champ verrouillé - Vide</t>
  </si>
  <si>
    <t>Annexe</t>
  </si>
  <si>
    <t>BÉNÉFICE NET (PERTE)</t>
  </si>
  <si>
    <t xml:space="preserve">TOTAL DU RÉSULTAT GLOBAL (PERTE) </t>
  </si>
  <si>
    <t>Autres prêts</t>
  </si>
  <si>
    <t xml:space="preserve">Immeubles à l'usage de la société </t>
  </si>
  <si>
    <t>Reclassement des (gains)/pertes à l'état consolidé du résultat</t>
  </si>
  <si>
    <t>AVOIR DES ACTIONNAIRES</t>
  </si>
  <si>
    <t>TOTAL DE L'AVOIR DES ACTIONNAIRES</t>
  </si>
  <si>
    <t>TOTAL DU PASSIF ET DE L'AVOIR DES ACTIONNAIRES</t>
  </si>
  <si>
    <t>199</t>
  </si>
  <si>
    <t>Produit à :</t>
  </si>
  <si>
    <t>Autres provinces ou territoires dans lesquels la société détient un permis :</t>
  </si>
  <si>
    <t>Immeubles</t>
  </si>
  <si>
    <t>Dépôts</t>
  </si>
  <si>
    <t>Passif d'impôts sur le revenu</t>
  </si>
  <si>
    <t>Bénéfices non répartis</t>
  </si>
  <si>
    <t>Revenus d'intérêts</t>
  </si>
  <si>
    <t>Revenu net (perte) sur valeurs mobilières</t>
  </si>
  <si>
    <t>Honoraires et commissions</t>
  </si>
  <si>
    <t>Impôts</t>
  </si>
  <si>
    <t>FRAIS AUTRES QUE D'INTÉRÊTS</t>
  </si>
  <si>
    <t>Total des frais autres que d'intérêts</t>
  </si>
  <si>
    <t>BÉNÉFICE NET (PERTE) AVANT IMPÔTS ET ACTIVITÉS ABANDONNÉES</t>
  </si>
  <si>
    <t>Bénéfice (perte) avant activités abandonnées</t>
  </si>
  <si>
    <t>Activités abandonnées</t>
  </si>
  <si>
    <t>LÉGENDE</t>
  </si>
  <si>
    <t>Souligné</t>
  </si>
  <si>
    <t>Lien hypertexte</t>
  </si>
  <si>
    <t>Nunavut</t>
  </si>
  <si>
    <t xml:space="preserve">Adresse postale, si différente : </t>
  </si>
  <si>
    <t xml:space="preserve">Nom de la société : </t>
  </si>
  <si>
    <t>120</t>
  </si>
  <si>
    <t>TOTAL DES ENGAGEMENTS</t>
  </si>
  <si>
    <t>Aux entreprises</t>
  </si>
  <si>
    <t>Surplus d'apports</t>
  </si>
  <si>
    <t>Ratios de fonds propres</t>
  </si>
  <si>
    <t>À payer à taux fixe</t>
  </si>
  <si>
    <t>Valeurs mobilières</t>
  </si>
  <si>
    <t>Aux institutions financières et administrations publiques</t>
  </si>
  <si>
    <t>Particuliers</t>
  </si>
  <si>
    <t>Entreprises et gouvernements</t>
  </si>
  <si>
    <t>Institutions de dépôts</t>
  </si>
  <si>
    <t>Total des prêts</t>
  </si>
  <si>
    <t>Passif d'un groupe destiné à être cédé, classé comme détenu en vue de la vente</t>
  </si>
  <si>
    <t>Revenu (perte) de change</t>
  </si>
  <si>
    <t>SOCIÉTÉ À CHARTE QUÉBÉCOISE</t>
  </si>
  <si>
    <t>SOCIÉTÉ À CHARTE AUTRE QUE QUÉBÉCOISE</t>
  </si>
  <si>
    <t>Charte</t>
  </si>
  <si>
    <t>Période</t>
  </si>
  <si>
    <t>Page</t>
  </si>
  <si>
    <t>Picto</t>
  </si>
  <si>
    <t>Plus de 
3 ans à 
4 ans</t>
  </si>
  <si>
    <t>Plus de 
1 an à 
2 ans</t>
  </si>
  <si>
    <t>Plus de 
6 mois à 
1 an</t>
  </si>
  <si>
    <t>Plus de 
3 mois à 
6 mois</t>
  </si>
  <si>
    <t>Plus de 
4 ans à 
5 ans</t>
  </si>
  <si>
    <t>Plus de 
5 ans à 
7 ans</t>
  </si>
  <si>
    <t>Plus de 
2 ans à 
3 ans</t>
  </si>
  <si>
    <t>Plus de 
1 mois à 
3 mois</t>
  </si>
  <si>
    <t>De
1 jour à 
1 mois</t>
  </si>
  <si>
    <t>Instruments financiers dérivés (1610)</t>
  </si>
  <si>
    <t>Instruments financiers dérivés (2200)</t>
  </si>
  <si>
    <t>Avoir des actionnaires</t>
  </si>
  <si>
    <t>Autres éléments du passif</t>
  </si>
  <si>
    <t>1160</t>
  </si>
  <si>
    <t>Yukon</t>
  </si>
  <si>
    <t>Numéro d’entreprise du Québec (10 chiffres)</t>
  </si>
  <si>
    <t>Obligations subordonnées</t>
  </si>
  <si>
    <t>Prêts aux entreprises</t>
  </si>
  <si>
    <t>Prêts aux institutions financières et aux administrations publiques</t>
  </si>
  <si>
    <t>Bilan consolidé</t>
  </si>
  <si>
    <t>Actifs nets pondérés en fonction des risques pour les fonds propres de catégorie 1</t>
  </si>
  <si>
    <t>Actifs nets pondérés en fonction des risques pour les fonds propres totaux</t>
  </si>
  <si>
    <t xml:space="preserve">Immobilisations incorporelles </t>
  </si>
  <si>
    <t>État consolidé du résultat</t>
  </si>
  <si>
    <t>État consolidé du résultat global</t>
  </si>
  <si>
    <t>Sommaire des prêts</t>
  </si>
  <si>
    <t>Engagements</t>
  </si>
  <si>
    <t>Échéance et sensibilité aux taux d'intérêts</t>
  </si>
  <si>
    <t>Dépôts et prêts : succession, fiducies et mandats - distribution par province et territoire</t>
  </si>
  <si>
    <t>Ratios réglementaires</t>
  </si>
  <si>
    <t>Bénéfice (pertes) des filiales déconsolidées</t>
  </si>
  <si>
    <t>Total des valeurs mobilières</t>
  </si>
  <si>
    <t>Prêts et placements dans les filiales</t>
  </si>
  <si>
    <t>Instruments financiers dont les montants contractuels comportent un risque de crédit</t>
  </si>
  <si>
    <t>Ratio de fonds propres de catégorie 1 sous forme d'actions ordinaires  (1A)</t>
  </si>
  <si>
    <t xml:space="preserve">Ratio de fonds propres total  </t>
  </si>
  <si>
    <t>Fonds propres nets de catégorie 1 sous forme d'actions ordinaires (1A)</t>
  </si>
  <si>
    <t xml:space="preserve">Ratio cible de fonds propres total  </t>
  </si>
  <si>
    <t>1120</t>
  </si>
  <si>
    <t>1130</t>
  </si>
  <si>
    <t>1140</t>
  </si>
  <si>
    <t>1150</t>
  </si>
  <si>
    <t>1170</t>
  </si>
  <si>
    <t>1180</t>
  </si>
  <si>
    <t>= Ligne 050 / Ligne 080</t>
  </si>
  <si>
    <t>= Ligne 060 / Ligne 090</t>
  </si>
  <si>
    <t>= Ligne 050 / Ligne 130</t>
  </si>
  <si>
    <t>Formulaire français</t>
  </si>
  <si>
    <t>'(000$)</t>
  </si>
  <si>
    <t>($000)</t>
  </si>
  <si>
    <t>TYPE</t>
  </si>
  <si>
    <t>Mortgages</t>
  </si>
  <si>
    <t>Consumer</t>
  </si>
  <si>
    <t>Collateral</t>
  </si>
  <si>
    <t>Total des provisions</t>
  </si>
  <si>
    <t>Prêts en retard de 90 jours et plus</t>
  </si>
  <si>
    <t>Non-residential</t>
  </si>
  <si>
    <t>SÉLECTIONNER LA LANGUE \ SELECT LANGUAGE</t>
  </si>
  <si>
    <t>English Forms</t>
  </si>
  <si>
    <t>Other loans</t>
  </si>
  <si>
    <t>Financial Institutions and Institutional</t>
  </si>
  <si>
    <t>NEQ</t>
  </si>
  <si>
    <t>QEN</t>
  </si>
  <si>
    <t>Québec Enterprise Number (10 digits)</t>
  </si>
  <si>
    <t>Name of company:</t>
  </si>
  <si>
    <t>To:</t>
  </si>
  <si>
    <t>Other provinces and territories in which the company is licensed:</t>
  </si>
  <si>
    <t>British Columbia</t>
  </si>
  <si>
    <t>Prince Edward Island</t>
  </si>
  <si>
    <t>Northern Territories</t>
  </si>
  <si>
    <t>Territoires du Nord-Ouest</t>
  </si>
  <si>
    <t>Email:</t>
  </si>
  <si>
    <t>Website :</t>
  </si>
  <si>
    <t>Mailing address if other than above:</t>
  </si>
  <si>
    <t>THE AUTORITÉ DES MARCHÉS FINANCIERS</t>
  </si>
  <si>
    <t>* Required field</t>
  </si>
  <si>
    <t>SÉLECTIONNER LE TYPE DE CHARTE \ SELECT THE CHARTER</t>
  </si>
  <si>
    <t>QUEBEC CHARTERED COMPANY</t>
  </si>
  <si>
    <t>COMPANY OTHER THAN QUEBEC CHARTER</t>
  </si>
  <si>
    <t>SÉLECTIONNER LA PÉRIODE VISÉE \ SELECT THE FISCAL PERIOD</t>
  </si>
  <si>
    <t>ANNUAL STATEMENT</t>
  </si>
  <si>
    <t>INTERIM STATEMENT</t>
  </si>
  <si>
    <t>TABLE OF CONTENTS</t>
  </si>
  <si>
    <t>Schedule</t>
  </si>
  <si>
    <t>Consolidated Balance sheet</t>
  </si>
  <si>
    <t>Consolidated Statement of income</t>
  </si>
  <si>
    <t>Loan summary</t>
  </si>
  <si>
    <t>Mortgage loans</t>
  </si>
  <si>
    <t>Securities</t>
  </si>
  <si>
    <t>Other liabilities</t>
  </si>
  <si>
    <t>Commitments</t>
  </si>
  <si>
    <t>Regulatory ratios</t>
  </si>
  <si>
    <t>Consolidated comprehensive income</t>
  </si>
  <si>
    <t>Other assets</t>
  </si>
  <si>
    <t>LEGEND</t>
  </si>
  <si>
    <t>Underlined</t>
  </si>
  <si>
    <t>Nouvelle annexe</t>
  </si>
  <si>
    <t>New schedule</t>
  </si>
  <si>
    <t>Locked field - Formula</t>
  </si>
  <si>
    <t>Input field</t>
  </si>
  <si>
    <t>Locked field - Data carried over</t>
  </si>
  <si>
    <t>Champ de saisie ou champ de report, selon le type de charte</t>
  </si>
  <si>
    <t>Locked field - Empty</t>
  </si>
  <si>
    <t>Required field (Identification and Certification Schedules)</t>
  </si>
  <si>
    <t>Hyperlink</t>
  </si>
  <si>
    <t>Input field or Data carried over, according to the type of charter</t>
  </si>
  <si>
    <t>Trimestre</t>
  </si>
  <si>
    <t>annuel</t>
  </si>
  <si>
    <t>ASSET</t>
  </si>
  <si>
    <t>Valeurs mobilières empruntées ou acquises en vertu de convention de revente (prise en pension)</t>
  </si>
  <si>
    <t xml:space="preserve">Total des placements dans les filiales </t>
  </si>
  <si>
    <t>ACTIF (suite)</t>
  </si>
  <si>
    <t>Actifs non courants détenus en vue de la vente et activités abandonnées</t>
  </si>
  <si>
    <t>Bonds and Debentures</t>
  </si>
  <si>
    <t>Government – Federal, Provincial and Municipal</t>
  </si>
  <si>
    <t>Government – Foreign</t>
  </si>
  <si>
    <t>Corporate – Canadian</t>
  </si>
  <si>
    <t>Corporate – Foreign</t>
  </si>
  <si>
    <t>Common and Preferred Shares</t>
  </si>
  <si>
    <t>Asset-backed Securities</t>
  </si>
  <si>
    <t>Other Investments</t>
  </si>
  <si>
    <t>Total Securities</t>
  </si>
  <si>
    <t>Loans</t>
  </si>
  <si>
    <t>Insured Residential</t>
  </si>
  <si>
    <t>Uninsured Residential</t>
  </si>
  <si>
    <t>Non-Residential</t>
  </si>
  <si>
    <t>Leasing</t>
  </si>
  <si>
    <t>Foreclosed Real Estate</t>
  </si>
  <si>
    <t>Total Loans</t>
  </si>
  <si>
    <t>Loans to and Investments in Subsidiaries</t>
  </si>
  <si>
    <t>Equity in Subsidiaries</t>
  </si>
  <si>
    <t>Loans and Advances</t>
  </si>
  <si>
    <t>Total Investments in Subsidiaries</t>
  </si>
  <si>
    <t>ASSET (Continued)</t>
  </si>
  <si>
    <t>Investments in Associates and Joint Ventures</t>
  </si>
  <si>
    <t>Derivative Financial Instruments</t>
  </si>
  <si>
    <t>Own use property</t>
  </si>
  <si>
    <t>Investment Properties</t>
  </si>
  <si>
    <t>Total Property</t>
  </si>
  <si>
    <t>Real Estate</t>
  </si>
  <si>
    <t>Other Assets</t>
  </si>
  <si>
    <t>Property and Equipment</t>
  </si>
  <si>
    <t>Intangible Assets</t>
  </si>
  <si>
    <t>Current tax assets</t>
  </si>
  <si>
    <t>Deferred tax assets</t>
  </si>
  <si>
    <t>Defined Benefit Pension Plan Assets</t>
  </si>
  <si>
    <t>Prepaid and Deferred Charges</t>
  </si>
  <si>
    <t>Total Other Assets</t>
  </si>
  <si>
    <t>TOTAL ASSETS</t>
  </si>
  <si>
    <t>Total de l'impôt sur le revenu</t>
  </si>
  <si>
    <t>LIABILITIES</t>
  </si>
  <si>
    <t>Deposits</t>
  </si>
  <si>
    <t>Total Deposits</t>
  </si>
  <si>
    <t>Other Liabilities</t>
  </si>
  <si>
    <t>Obligations Related to Borrowed Securities</t>
  </si>
  <si>
    <t>Obligations Related to Assets Sold Under Repurchase Agreements</t>
  </si>
  <si>
    <t>Deferred Income</t>
  </si>
  <si>
    <t>Defined Benefit Pension Plan Obligation</t>
  </si>
  <si>
    <t>Amounts due in respect of Staff Pension Plans</t>
  </si>
  <si>
    <t>Total of Other Liabilities</t>
  </si>
  <si>
    <t>Subordinated Debt</t>
  </si>
  <si>
    <t>Preferred Shares Redeemable</t>
  </si>
  <si>
    <t>Liabilities from a disposal group classified as held for sale</t>
  </si>
  <si>
    <t>TOTAL LIABILITIES</t>
  </si>
  <si>
    <t>Income Taxes</t>
  </si>
  <si>
    <t>Current</t>
  </si>
  <si>
    <t>Deferred</t>
  </si>
  <si>
    <t>Total Income Taxes</t>
  </si>
  <si>
    <t>SHAREHOLDERS’ EQUITY</t>
  </si>
  <si>
    <t>Common Shares</t>
  </si>
  <si>
    <t>Preferred Shares</t>
  </si>
  <si>
    <t>Redeemable</t>
  </si>
  <si>
    <t>Non-redeemable</t>
  </si>
  <si>
    <t>Total Preferred Shares</t>
  </si>
  <si>
    <t>Contributed Surplus</t>
  </si>
  <si>
    <t>Retained Earnings</t>
  </si>
  <si>
    <t>Accumulated Other Comprehensive Income (Loss)</t>
  </si>
  <si>
    <t>Non-controlling Interests</t>
  </si>
  <si>
    <t>TOTAL SHAREHOLDERS' EQUITY</t>
  </si>
  <si>
    <t>TOTAL LIABILITIES AND SHAREHOLDERS' EQUITY</t>
  </si>
  <si>
    <t>Deposit taking institutions</t>
  </si>
  <si>
    <t>Individuals</t>
  </si>
  <si>
    <t xml:space="preserve"> Pour la période terminée le</t>
  </si>
  <si>
    <t>For the period ended</t>
  </si>
  <si>
    <t>AUTRES REVENUS (suite)</t>
  </si>
  <si>
    <t>INTEREST INCOME</t>
  </si>
  <si>
    <t>Interest Income</t>
  </si>
  <si>
    <t>Mortgage Loans</t>
  </si>
  <si>
    <t>Commercial Loans</t>
  </si>
  <si>
    <t>Consumer Loans</t>
  </si>
  <si>
    <t>Collateral Loans</t>
  </si>
  <si>
    <t>Other Interest Income</t>
  </si>
  <si>
    <t>Total Interest Income</t>
  </si>
  <si>
    <t>Interest Expenses</t>
  </si>
  <si>
    <t>Demand Deposits</t>
  </si>
  <si>
    <t>Term Deposits and Certificates</t>
  </si>
  <si>
    <t>Other Loans</t>
  </si>
  <si>
    <t>Other Interest Expenses</t>
  </si>
  <si>
    <t>Total Interest Expenses</t>
  </si>
  <si>
    <t>Net Interest Income</t>
  </si>
  <si>
    <t>OTHER INCOME</t>
  </si>
  <si>
    <t>Trading Income</t>
  </si>
  <si>
    <t>Real Estate for Own Use</t>
  </si>
  <si>
    <t>Net Income (Loss) from Real Estate</t>
  </si>
  <si>
    <t>Total Net Income (Loss) from Real Estate</t>
  </si>
  <si>
    <t>Income (Loss) on Securities</t>
  </si>
  <si>
    <t>Fees and Commissions</t>
  </si>
  <si>
    <t>Management Fees</t>
  </si>
  <si>
    <t>Other</t>
  </si>
  <si>
    <t>Loan and Commitment Fees</t>
  </si>
  <si>
    <t>Real Estate Commissions (net)</t>
  </si>
  <si>
    <t>Estates, Trusts and Agencies</t>
  </si>
  <si>
    <t>Administration fees</t>
  </si>
  <si>
    <t>Total Fees and Commissions</t>
  </si>
  <si>
    <t>OTHER INCOME (Continued)</t>
  </si>
  <si>
    <t>Earnings (Losses) from Associates and Joint Ventures</t>
  </si>
  <si>
    <t>NON-INTEREST EXPENSES</t>
  </si>
  <si>
    <t>Salaries</t>
  </si>
  <si>
    <t>Mortgage Expenses</t>
  </si>
  <si>
    <t>Directors’ Fees</t>
  </si>
  <si>
    <t>Audit and Accounting Fees</t>
  </si>
  <si>
    <t>Other Non-Interest Expenses</t>
  </si>
  <si>
    <t>Foreign currency translation</t>
  </si>
  <si>
    <t>Other Non-Interest Income</t>
  </si>
  <si>
    <t>Total Other Income</t>
  </si>
  <si>
    <t>Total Non-Interest Expenses</t>
  </si>
  <si>
    <t>Net Income (Loss) before Discontinued Operations</t>
  </si>
  <si>
    <t>Discontinued Operations</t>
  </si>
  <si>
    <t>NET INCOME (LOSS)</t>
  </si>
  <si>
    <t>Attributable to:</t>
  </si>
  <si>
    <t>Equity Holders</t>
  </si>
  <si>
    <t>NET INCOME (LOSS) BEFORE TAXES AND DISCONTINUED OPERATIONS</t>
  </si>
  <si>
    <t>Total Income (Loss) on Securities</t>
  </si>
  <si>
    <t>Items that may be reclassified subsequently to Net Income</t>
  </si>
  <si>
    <t>Unrealized Gains and Losses</t>
  </si>
  <si>
    <t>Reclassification of (Gains)/Losses to Earnings</t>
  </si>
  <si>
    <t>Derivatives Designated as Cash Flow Hedges</t>
  </si>
  <si>
    <t>Change in Unrealized Gains and Losses</t>
  </si>
  <si>
    <t>Foreign Currency Translation</t>
  </si>
  <si>
    <t>Impact of Hedging</t>
  </si>
  <si>
    <t>Subtotal of items that may be reclassified subsequently to Net Income</t>
  </si>
  <si>
    <t>Revaluation Surplus</t>
  </si>
  <si>
    <t>Share of Other Comprehensive Income of Associates &amp; Joint Ventures</t>
  </si>
  <si>
    <t>Employee Benefits</t>
  </si>
  <si>
    <t>Remeasurements of Defined Benefit Plans</t>
  </si>
  <si>
    <t>Subtotal of items that will not be reclassified subsequently to Net Income</t>
  </si>
  <si>
    <t>Total Other Comprehensive Income (Loss)</t>
  </si>
  <si>
    <t>TOTAL COMPREHENSIVE INCOME (LOSS)</t>
  </si>
  <si>
    <t>Amount</t>
  </si>
  <si>
    <t>NCCF (Net Cumulative Cash Flow)</t>
  </si>
  <si>
    <t>LCR (Liquidity Coverage Ratio)</t>
  </si>
  <si>
    <t>Leverage ratio</t>
  </si>
  <si>
    <t>Leverage ratio exposure measure</t>
  </si>
  <si>
    <t>Leverage Ratio</t>
  </si>
  <si>
    <t>Formula</t>
  </si>
  <si>
    <t>Reference</t>
  </si>
  <si>
    <t>TYPE RATIO</t>
  </si>
  <si>
    <t>Capital ratios</t>
  </si>
  <si>
    <t>Adjusted Total Capital risk-weighted assets</t>
  </si>
  <si>
    <t>Target Common Equity Tier 1 ratio</t>
  </si>
  <si>
    <t>Target Tier 1 ratio</t>
  </si>
  <si>
    <t>Target total Tier 1 ratio</t>
  </si>
  <si>
    <t>Net Common Equity Tier 1 capital (1A)</t>
  </si>
  <si>
    <t>Net Tier 1 capital</t>
  </si>
  <si>
    <t>Total capital</t>
  </si>
  <si>
    <t>Common Equity Tier 1 ratio (1A)</t>
  </si>
  <si>
    <t>Tier 1 ratio</t>
  </si>
  <si>
    <t xml:space="preserve">= Line 040 / Line 070 </t>
  </si>
  <si>
    <t xml:space="preserve">= Line 050 / Line 080 </t>
  </si>
  <si>
    <t>= Line 060 / Line 090</t>
  </si>
  <si>
    <t>= Line 050 / Line 130</t>
  </si>
  <si>
    <t>Nova Scotia</t>
  </si>
  <si>
    <t>New Brunswick</t>
  </si>
  <si>
    <t>Newfoundland and Labrador</t>
  </si>
  <si>
    <t>N.W.T./Yukon/Nunavut</t>
  </si>
  <si>
    <t>Foreign</t>
  </si>
  <si>
    <t>PROVINCE/TERRITORY</t>
  </si>
  <si>
    <t>Assets under Management/Assets
under Administration</t>
  </si>
  <si>
    <t>(a) Les données de la colonne 07 sont incluses dans la colonne 06.</t>
  </si>
  <si>
    <t>(a) Amounts of column 07 are already included in column 06.</t>
  </si>
  <si>
    <r>
      <rPr>
        <vertAlign val="superscript"/>
        <sz val="11"/>
        <rFont val="Calibri"/>
        <family val="2"/>
        <scheme val="minor"/>
      </rPr>
      <t xml:space="preserve"> (a) </t>
    </r>
    <r>
      <rPr>
        <sz val="11"/>
        <rFont val="Calibri"/>
        <family val="2"/>
        <scheme val="minor"/>
      </rPr>
      <t xml:space="preserve">Fees and Commissions from Estates, Trusts and Agencies </t>
    </r>
  </si>
  <si>
    <t>(a) Honoraires et commissions provenant des successions, fiducies et mandats</t>
  </si>
  <si>
    <t>Financial Instruments with Contractual Amounts
Representing Credit Risk</t>
  </si>
  <si>
    <t>Guarantees and Standby Letters of Credit</t>
  </si>
  <si>
    <t>Documentary and Commercial Letters of Credit</t>
  </si>
  <si>
    <t>Commitments to Extend Credit</t>
  </si>
  <si>
    <t>Note Issuance/Revolving Underwriting Facilities</t>
  </si>
  <si>
    <t>TOTAL COMMITMENTS</t>
  </si>
  <si>
    <t>Fixed Rate</t>
  </si>
  <si>
    <t>Non-Interest Rate Sensitive</t>
  </si>
  <si>
    <t>Variable Rate</t>
  </si>
  <si>
    <t>General Provisions</t>
  </si>
  <si>
    <t>Specific Credit Loss Allowances</t>
  </si>
  <si>
    <t>1 Day -
1 M</t>
  </si>
  <si>
    <t>3 + - 6 M</t>
  </si>
  <si>
    <t>1+ - 3 M</t>
  </si>
  <si>
    <t>6 + - 1 Yr</t>
  </si>
  <si>
    <t>1 + - 2 Yr</t>
  </si>
  <si>
    <t>2 + - 3 Yr</t>
  </si>
  <si>
    <t>4 + - 5 Yr</t>
  </si>
  <si>
    <t>5 + - 7 Yr</t>
  </si>
  <si>
    <t>7 + Yr</t>
  </si>
  <si>
    <t>(a) TOTAL DE L'ACTIF</t>
  </si>
  <si>
    <t>Subsidiaries, Associates
and Joint Ventures</t>
  </si>
  <si>
    <t>ASSETS</t>
  </si>
  <si>
    <t>(a) TOTAL ASSETS</t>
  </si>
  <si>
    <t>Receive Fixed</t>
  </si>
  <si>
    <t>Receive Floating</t>
  </si>
  <si>
    <t>Short</t>
  </si>
  <si>
    <t>Long</t>
  </si>
  <si>
    <t>(a) Calculate aggregate weighted average (%).</t>
  </si>
  <si>
    <t>(a) Calcul de la moyenne pondérée globale (%).</t>
  </si>
  <si>
    <t>(a) TOTAL DU PASSIF ET DE L'AVOIR</t>
  </si>
  <si>
    <t>LIABILITIES AND
SHAREHOLDERS’ EQUITY</t>
  </si>
  <si>
    <t>Derivative Financial Instruments (2200)</t>
  </si>
  <si>
    <t>Shareholders' Equity</t>
  </si>
  <si>
    <t>(a) TOTAL LIABILITIES AND EQUITY</t>
  </si>
  <si>
    <t>Pay Fixed</t>
  </si>
  <si>
    <t>Pay Floating</t>
  </si>
  <si>
    <t>Plus de 7 ans</t>
  </si>
  <si>
    <t>Insensible aux taux d'intérêts</t>
  </si>
  <si>
    <t>(YYYY-MM-DD)</t>
  </si>
  <si>
    <t>Deposits and loans; estates, trusts and agencies - distribution by province/territory</t>
  </si>
  <si>
    <t>Maturities and interest rates matching</t>
  </si>
  <si>
    <t>Champ obligatoire (Onglets Identification et Certification)</t>
  </si>
  <si>
    <t>Securities borrowed or purchased under Reverse Repurchase Agreements</t>
  </si>
  <si>
    <t>Financial Institutions and Public Administrations</t>
  </si>
  <si>
    <t>Non-current assets held for sale and discontinued operations</t>
  </si>
  <si>
    <t>Financial Institutions and  Public Administrations Loans</t>
  </si>
  <si>
    <t>Earnings (Losses) from non-consolidated Subsidiary Operations</t>
  </si>
  <si>
    <t>Other Comprehensive Income (Loss) (net of tax)</t>
  </si>
  <si>
    <t>Items that will not be reclassified subsequently to Net Income :</t>
  </si>
  <si>
    <t>Leasing Contracts</t>
  </si>
  <si>
    <t>Number of Loans</t>
  </si>
  <si>
    <t>Gross Balance of Loans</t>
  </si>
  <si>
    <t>Arrears 90 Days and Over</t>
  </si>
  <si>
    <t>Total Provisions</t>
  </si>
  <si>
    <t>Net Loans</t>
  </si>
  <si>
    <t>3 + - 4 Yr</t>
  </si>
  <si>
    <t>Prêts de titres</t>
  </si>
  <si>
    <t>Securities Lending</t>
  </si>
  <si>
    <t>ÉTAT CONSOLIDÉ DU RÉSULTAT GLOBAL</t>
  </si>
  <si>
    <t>CONSOLIDATED COMPREHENSIVE INCOME</t>
  </si>
  <si>
    <t>021</t>
  </si>
  <si>
    <t>031</t>
  </si>
  <si>
    <t>041</t>
  </si>
  <si>
    <t>051</t>
  </si>
  <si>
    <t>061</t>
  </si>
  <si>
    <t>111</t>
  </si>
  <si>
    <t>121</t>
  </si>
  <si>
    <t>131</t>
  </si>
  <si>
    <t>141</t>
  </si>
  <si>
    <t>151</t>
  </si>
  <si>
    <t>161</t>
  </si>
  <si>
    <t>171</t>
  </si>
  <si>
    <t>181</t>
  </si>
  <si>
    <t>191</t>
  </si>
  <si>
    <t>201</t>
  </si>
  <si>
    <t>300</t>
  </si>
  <si>
    <t>311</t>
  </si>
  <si>
    <t>321</t>
  </si>
  <si>
    <t>331</t>
  </si>
  <si>
    <t>341</t>
  </si>
  <si>
    <t>SOCIÉTÉ À CHARTE QUÉBÉCOISE ET AUTRE QUE QUÉBÉCOISE</t>
  </si>
  <si>
    <t>QUEBEC CHARTERED COMPANY AND OTHER THAN QUEBEC CHARTER</t>
  </si>
  <si>
    <t>SOCIÉTÉ À CHARTE QUÉBÉCOISE ET À CHARTE AUTRE QUE QUÉBÉCOISE</t>
  </si>
  <si>
    <t xml:space="preserve">QUEBEC CHARTERED AND OTHER THAN QUEBEC CHARTER COMPANY </t>
  </si>
  <si>
    <t>R#</t>
  </si>
  <si>
    <t>Val obtenue</t>
  </si>
  <si>
    <t>Val comparative</t>
  </si>
  <si>
    <t>Résultat</t>
  </si>
  <si>
    <t>Niveau (A|E)</t>
  </si>
  <si>
    <t>_P100199902=_P100299902</t>
  </si>
  <si>
    <t>_P100100002=_P405001014</t>
  </si>
  <si>
    <t>_P100119902=_P405002014</t>
  </si>
  <si>
    <t>_P100129902=_P405003014</t>
  </si>
  <si>
    <t>_P100161002=_P405005014</t>
  </si>
  <si>
    <t>_P100209902=_P405015014</t>
  </si>
  <si>
    <t>_P100219902=_P405016014</t>
  </si>
  <si>
    <t>_P100220002=_P405017014</t>
  </si>
  <si>
    <t>_P100240002=_P405018014</t>
  </si>
  <si>
    <t>_P100289902=_P405020014</t>
  </si>
  <si>
    <t>_P406019906=_P300354502</t>
  </si>
  <si>
    <t>Total assets = Total liabilities and shareholder's equity</t>
  </si>
  <si>
    <t>_P405019014=_P100233902+_P100239902+_P100252002+_P100253002</t>
  </si>
  <si>
    <t>_P405006014=_P100162902+_P100169902+_P100119002+_P100170002</t>
  </si>
  <si>
    <t>_P405004014=_P100149902+_P100150002</t>
  </si>
  <si>
    <t>E</t>
  </si>
  <si>
    <t>Total de l'actif = Total du passif &amp; capitaux pour l'exercice courant</t>
  </si>
  <si>
    <t>Trésorerie et dépôts auprès d'institutions financières présentés aux annexes 100 et 4050</t>
  </si>
  <si>
    <t>Cash and deposits in financial institutions reported on Schedules 100 and 4050</t>
  </si>
  <si>
    <t>Valeurs mobilières présentées aux annexes 100 et 4050</t>
  </si>
  <si>
    <t>Total Securities reported on Schedules 100 and 4050</t>
  </si>
  <si>
    <t>Prêts présentés aux annexes 100 et 4050</t>
  </si>
  <si>
    <t>Loans (Assets) reported on Schedules 100 and 4050</t>
  </si>
  <si>
    <t>Filiales, entreprises associées et coentreprises présentées aux annexes 100 et 4050</t>
  </si>
  <si>
    <t>Investments in Subsidiaires, Assiciates and Joint Ventures reported on Schedules 100 and 4050</t>
  </si>
  <si>
    <t>Instruments financiers dérivés (actif) présentés aux annexes 100 et 4050</t>
  </si>
  <si>
    <t>Derivative Financial Instruments (Assets) reported on Schedules 100 and 4050</t>
  </si>
  <si>
    <t>Autres éléments d'actif présentés aux annexes 100 et 4050</t>
  </si>
  <si>
    <t xml:space="preserve">Total Other Assets reported on Schedules 100 and 4050
</t>
  </si>
  <si>
    <t>Dépôts Passif présentés aux annexes 100 et 4050</t>
  </si>
  <si>
    <t>Deposits (Liabilities) reported on Schedules 100 and 4050</t>
  </si>
  <si>
    <t>Emprunts présentés aux annexes 100 et 4050</t>
  </si>
  <si>
    <t>Loans (Liabilities) reported on Schedules 100 and 4050</t>
  </si>
  <si>
    <t>Instruments financiers dérivés (passif) présentés aux annexes 100 et 4050</t>
  </si>
  <si>
    <t>Derivative Financial Instruments (Liabilities) reported on Schedules 100 and 4050</t>
  </si>
  <si>
    <t>Obligations subordonnées présentées aux annexes 100 et 4050</t>
  </si>
  <si>
    <t>Subordinated Debt reported on Schedules 100 and 4050</t>
  </si>
  <si>
    <t>Autres éléments de passif présentés aux annexes 100 et 4050</t>
  </si>
  <si>
    <t>Other Liabilities reported on Schedules 100 and 4050</t>
  </si>
  <si>
    <t>Avoir des actionnaires présentés aux annexes 100 et 4050</t>
  </si>
  <si>
    <t>Shareholder's Equity reported on Schedules 100 and 4050</t>
  </si>
  <si>
    <t>Honoraires et commissions ventilées par provinces =  Rubrique « Honoraires et commissions » à l'état du résultat</t>
  </si>
  <si>
    <t>Total Fees and Commissions reported on Schedule 4060 = Total Fees and Commissions reported on Schedule 300</t>
  </si>
  <si>
    <t>Non-Subordinated Debt</t>
  </si>
  <si>
    <t>Terre-Neuve et Labrador</t>
  </si>
  <si>
    <t>Newfoundland /Labrador</t>
  </si>
  <si>
    <t>Contact person:</t>
  </si>
  <si>
    <t>Nom :</t>
  </si>
  <si>
    <t>Name:</t>
  </si>
  <si>
    <t>Fonction :</t>
  </si>
  <si>
    <t>012</t>
  </si>
  <si>
    <t>Position:</t>
  </si>
  <si>
    <t>Téléphone :</t>
  </si>
  <si>
    <t>013</t>
  </si>
  <si>
    <t>Poste :</t>
  </si>
  <si>
    <t>014</t>
  </si>
  <si>
    <t>Telephone:</t>
  </si>
  <si>
    <t>Extension:</t>
  </si>
  <si>
    <t>015</t>
  </si>
  <si>
    <t>E-mail:</t>
  </si>
  <si>
    <t>Certification</t>
  </si>
  <si>
    <t xml:space="preserve">Nous, </t>
  </si>
  <si>
    <t>016</t>
  </si>
  <si>
    <t>We,</t>
  </si>
  <si>
    <t>et</t>
  </si>
  <si>
    <t>018</t>
  </si>
  <si>
    <t>and</t>
  </si>
  <si>
    <t>dirigeants de</t>
  </si>
  <si>
    <t>as officers of</t>
  </si>
  <si>
    <t>dans la ville de</t>
  </si>
  <si>
    <t>022</t>
  </si>
  <si>
    <t xml:space="preserve">province de </t>
  </si>
  <si>
    <t>024</t>
  </si>
  <si>
    <t>in the city of</t>
  </si>
  <si>
    <t>in the province of</t>
  </si>
  <si>
    <t>028</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</si>
  <si>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la période terminée le :</t>
  </si>
  <si>
    <t>certify that the attached schedules have been prepared from the books and records of the company, and that to the best of our knowledge, they are correct, complete and present fairly the financial position and the financial statement of the company’s activities for the period ended</t>
  </si>
  <si>
    <t>Signature :</t>
  </si>
  <si>
    <t>032</t>
  </si>
  <si>
    <t>Date :</t>
  </si>
  <si>
    <t>034</t>
  </si>
  <si>
    <t>036</t>
  </si>
  <si>
    <t>038</t>
  </si>
  <si>
    <t>Other Information</t>
  </si>
  <si>
    <t>Autres renseignements</t>
  </si>
  <si>
    <t>Total Non-Subordinated Debt</t>
  </si>
  <si>
    <t>Other Non-Subordinated Debt</t>
  </si>
  <si>
    <t>Include detailed explanations (PDF format).</t>
  </si>
  <si>
    <t>Personne-ressource :</t>
  </si>
  <si>
    <t xml:space="preserve">Veuillez fournir les explications nécessaires (ou joindre un fichier en format PDF, le cas échéant) </t>
  </si>
  <si>
    <t>Message F</t>
  </si>
  <si>
    <t>Message E</t>
  </si>
  <si>
    <t>_P118029902=_P100118001</t>
  </si>
  <si>
    <t>Autres placements présentés au bilan et annexe 1180</t>
  </si>
  <si>
    <t>Other Investments reported on Schedules 100 and 1180</t>
  </si>
  <si>
    <t>Total capital ratio</t>
  </si>
  <si>
    <t>Adjusted Tier 1 Capital risk-weighted assets</t>
  </si>
  <si>
    <t>Actifs nets pondérés en fonction des risques pour les fonds propres de catégorie 1A</t>
  </si>
  <si>
    <t>Adjusted CET 1 Capital risk-weighted assets (1A)</t>
  </si>
  <si>
    <t>Derivative Financial Instruments (1610)</t>
  </si>
  <si>
    <t>Trésorerie, dépôts et titres négociables à court terme</t>
  </si>
  <si>
    <t>Cash, Deposits and Short Term Securities</t>
  </si>
  <si>
    <t>Intérêts à payer</t>
  </si>
  <si>
    <t>Interest Accrued and Payable</t>
  </si>
  <si>
    <t>(15)</t>
  </si>
  <si>
    <t>À  demande</t>
  </si>
  <si>
    <t>On Demand</t>
  </si>
  <si>
    <t>Total des encours d'actifs liquides de haute qualité</t>
  </si>
  <si>
    <t>Sorties de trésorerie nettes</t>
  </si>
  <si>
    <t>Total Net Cash Outflows over the next 30 days</t>
  </si>
  <si>
    <t>Stock of High Quality Liquid Assets (HQLA)</t>
  </si>
  <si>
    <t xml:space="preserve"> Citoyenneté</t>
  </si>
  <si>
    <t>Actions détenues</t>
  </si>
  <si>
    <t>Courriel</t>
  </si>
  <si>
    <t>Téléphone</t>
  </si>
  <si>
    <t>Adresse postale d'affaires</t>
  </si>
  <si>
    <t xml:space="preserve"> Nom</t>
  </si>
  <si>
    <t>Titre</t>
  </si>
  <si>
    <t xml:space="preserve">Chef - vérification interne </t>
  </si>
  <si>
    <t>Chef de la gestion des  risques</t>
  </si>
  <si>
    <t>Secrétaire et affaires juridiques</t>
  </si>
  <si>
    <t>Premier vice - président finance</t>
  </si>
  <si>
    <t>Président et chef de la direction</t>
  </si>
  <si>
    <t>Haute direction</t>
  </si>
  <si>
    <t>Senior Management</t>
  </si>
  <si>
    <t>130</t>
  </si>
  <si>
    <t>140</t>
  </si>
  <si>
    <t>150</t>
  </si>
  <si>
    <t>160</t>
  </si>
  <si>
    <t>170</t>
  </si>
  <si>
    <t>180</t>
  </si>
  <si>
    <t>190</t>
  </si>
  <si>
    <t>200</t>
  </si>
  <si>
    <t>210</t>
  </si>
  <si>
    <t>220</t>
  </si>
  <si>
    <t>230</t>
  </si>
  <si>
    <t>240</t>
  </si>
  <si>
    <t>250</t>
  </si>
  <si>
    <t>260</t>
  </si>
  <si>
    <t>270</t>
  </si>
  <si>
    <t>280</t>
  </si>
  <si>
    <t>290</t>
  </si>
  <si>
    <t>310</t>
  </si>
  <si>
    <t>320</t>
  </si>
  <si>
    <t>Title</t>
  </si>
  <si>
    <t xml:space="preserve"> Name</t>
  </si>
  <si>
    <t>Business address</t>
  </si>
  <si>
    <t>Telephone</t>
  </si>
  <si>
    <t>E-mail</t>
  </si>
  <si>
    <t>Shares held</t>
  </si>
  <si>
    <t xml:space="preserve"> Citizenship</t>
  </si>
  <si>
    <t>President and Chief Executive Officer</t>
  </si>
  <si>
    <t>Chief Financial Officer</t>
  </si>
  <si>
    <t>Secretary and Legal Affairs</t>
  </si>
  <si>
    <t>Chief Risk Officer</t>
  </si>
  <si>
    <t>Chief Internal Auditor</t>
  </si>
  <si>
    <t>Solde au début de l'exercice précédent</t>
  </si>
  <si>
    <t>Balance at the Beginning of Prior Year</t>
  </si>
  <si>
    <t>Incidence des changements de méthodes comptables</t>
  </si>
  <si>
    <t>Impacts of changes in accounting policies</t>
  </si>
  <si>
    <t>Solde au début de l'exercice précédent retraité</t>
  </si>
  <si>
    <t>Balance at the Beginning of Prior Year, restated</t>
  </si>
  <si>
    <t>Total du résultat global de l'exercice précédent</t>
  </si>
  <si>
    <t>Variations nettes du capital-actions</t>
  </si>
  <si>
    <t>Net changes in Shares Capital</t>
  </si>
  <si>
    <t>Frais d'émission de capital-actions</t>
  </si>
  <si>
    <t>Share Issue Costs</t>
  </si>
  <si>
    <t>Prélèvements sur /(virements aux) bénéfices non répartis</t>
  </si>
  <si>
    <t>Transfers from (to) Retained Earnings</t>
  </si>
  <si>
    <t>Dividendes</t>
  </si>
  <si>
    <t>Dividends</t>
  </si>
  <si>
    <t>Effet des acquisitions</t>
  </si>
  <si>
    <t>Business Combination Impact</t>
  </si>
  <si>
    <t>Solde au début de l'exercice courant</t>
  </si>
  <si>
    <t>Balance at the Beginning of Current Year</t>
  </si>
  <si>
    <t>Solde au début de l'exercice courant retraité</t>
  </si>
  <si>
    <t>Balance at the Beginning of Current Year, restated</t>
  </si>
  <si>
    <t>Total du résultat global de l'exercice courant</t>
  </si>
  <si>
    <t>Current year's Total Comprehensive Income (loss)</t>
  </si>
  <si>
    <t>Actions ordinaires</t>
  </si>
  <si>
    <t xml:space="preserve">
Surplus d'apports</t>
  </si>
  <si>
    <t>Instruments de couverture de flux de trésorerie</t>
  </si>
  <si>
    <t>Others</t>
  </si>
  <si>
    <t>Capitaux propres - Part revenant au Groupe</t>
  </si>
  <si>
    <t>Total Shareholder's Equity</t>
  </si>
  <si>
    <t>Total de l'avoir des actionnaires</t>
  </si>
  <si>
    <t>Total shareholders' equity</t>
  </si>
  <si>
    <t>État consolidé des variations des capitaux propres</t>
  </si>
  <si>
    <t>Consolidated Statement of changes in equity</t>
  </si>
  <si>
    <t>_P406019902=_P100209902</t>
  </si>
  <si>
    <t>_P500524004=_P300399001</t>
  </si>
  <si>
    <t>_P500524011=_P400499902</t>
  </si>
  <si>
    <t>Chief Compliance Officer</t>
  </si>
  <si>
    <t xml:space="preserve">Chef de la conformité </t>
  </si>
  <si>
    <t>_P406019904=_P120001008+_P120002008+_P120003008</t>
  </si>
  <si>
    <t>_P406019905=_P120019908-_P120001008+_P120002008+_P120003008</t>
  </si>
  <si>
    <t>_P120019908=_P100129902</t>
  </si>
  <si>
    <t>_P406019907=_P300351001</t>
  </si>
  <si>
    <t>Prêts nets présentés aux annexes 1200 et 100</t>
  </si>
  <si>
    <t>Dépôts présentés aux annexes 4060 et 100</t>
  </si>
  <si>
    <t>Autres prêts nets présentés aux annexes 4060 et 1200</t>
  </si>
  <si>
    <t>Revenus de successions, fiducies et mandats présentés aux annexes 4060 et 300</t>
  </si>
  <si>
    <t>Honoraires et commissions (total) présentés aux annexes 4060 et 300</t>
  </si>
  <si>
    <t>Total du résultat global de l'exercice courant (Total de l'avoir des actionnaires) présenté aux annexes 500 et 400</t>
  </si>
  <si>
    <t>Total du résultat global de l'exercice courant (Bénéfices non répartis) présentés aux annexes 500 et 300</t>
  </si>
  <si>
    <t>Deposits presented on Schedules 4060 and 100</t>
  </si>
  <si>
    <t>Total net loans presented on Schedules 1200 and 100</t>
  </si>
  <si>
    <t>Net mortgages presented on Schedules 4060 and 1200</t>
  </si>
  <si>
    <t>Other net loans presented on Schedules 4060 and 1200</t>
  </si>
  <si>
    <t>Fees and commissions (Estates, Trusts and Agencies) presented on Schedules 4060 and 300</t>
  </si>
  <si>
    <t>Total Fees and commissions presented on Schedules 4060 and 300</t>
  </si>
  <si>
    <t>Current year's Total Comprehensive Income (loss) (Total shareholders' equity ) presented on Schedule 500 and 400</t>
  </si>
  <si>
    <t>Current year's Total Comprehensive Income (loss) (Retained Earnings ) presented on Schedule 500 and 300</t>
  </si>
  <si>
    <t>Prêts nets</t>
  </si>
  <si>
    <t>Enter date in text format</t>
  </si>
  <si>
    <t>Inscrire la date en format texte</t>
  </si>
  <si>
    <t>Provision pour pertes de crédit sur prêts</t>
  </si>
  <si>
    <t>Provision for Loan Credit Losses</t>
  </si>
  <si>
    <r>
      <t xml:space="preserve">Revenu net d'intérêts après provision pour pertes </t>
    </r>
    <r>
      <rPr>
        <sz val="11"/>
        <color rgb="FFFF0000"/>
        <rFont val="Calibri"/>
        <family val="2"/>
        <scheme val="minor"/>
      </rPr>
      <t xml:space="preserve">de crédit </t>
    </r>
    <r>
      <rPr>
        <sz val="11"/>
        <color theme="1"/>
        <rFont val="Calibri"/>
        <family val="2"/>
        <scheme val="minor"/>
      </rPr>
      <t>sur prêts</t>
    </r>
  </si>
  <si>
    <r>
      <t xml:space="preserve">Net Interest Income after Provision for Loan </t>
    </r>
    <r>
      <rPr>
        <sz val="11"/>
        <color rgb="FFFF0000"/>
        <rFont val="Calibri"/>
        <family val="2"/>
        <scheme val="minor"/>
      </rPr>
      <t>Credit</t>
    </r>
    <r>
      <rPr>
        <sz val="11"/>
        <color theme="1"/>
        <rFont val="Calibri"/>
        <family val="2"/>
        <scheme val="minor"/>
      </rPr>
      <t xml:space="preserve"> Losses</t>
    </r>
  </si>
  <si>
    <t>Titres à la juste valeur par le biais du résultat net</t>
  </si>
  <si>
    <t>Titres à la juste valeur par le biais des autres éléments du résultat global</t>
  </si>
  <si>
    <t>Titres au coût amorti</t>
  </si>
  <si>
    <t xml:space="preserve">Financial asset at fair value through other comprehensive income </t>
  </si>
  <si>
    <t xml:space="preserve">Financial asset at amortised cost </t>
  </si>
  <si>
    <t>Financial asset at fair value through profit or loss</t>
  </si>
  <si>
    <t>Gains (pertes) découlant de la décomptabilisation d'actifs financiers évalués au coût amorti</t>
  </si>
  <si>
    <t>Gains (pertes) découlant du reclassement d'un actif financier au coût amorti à la juste valeur par le biais du résultat net</t>
  </si>
  <si>
    <t>Gains (pertes) découlant du reclassement d'un actif financier classé à la juste valeur par le biais des autres éléments du résultat global à la juste valeur par le biais du résultat net</t>
  </si>
  <si>
    <t>Gain (Loss) arising from derecognition of financial assets measured at amortized cost</t>
  </si>
  <si>
    <t>Gain (Loss) arising from reclassification of financial assets measured at amortised cost and into  the fair value through profit or loss</t>
  </si>
  <si>
    <t>Gain (Loss) arising from reclassification of financial assets measured at  fair value through other comprehensive income and into  the fair value through profit or loss</t>
  </si>
  <si>
    <t>Variation nette des gains (pertes) non réalisé(e)s sur les titres classés à la juste valeur par le biais des autres éléments du résultat global</t>
  </si>
  <si>
    <t>Variation nette des gains et pertes sur les titres de capitaux propres désignées à la juste valeur par le biais des autres éléments du résultat global</t>
  </si>
  <si>
    <t>Variation nette de la juste valeur attribuable aux variations de crédit lié aux passifs financiers désignées à la juste valeur par le biais du résultat net</t>
  </si>
  <si>
    <t xml:space="preserve">Net Change in Unrealized Gains and Losses on Financial asset at fair value through other comprehensive income </t>
  </si>
  <si>
    <t xml:space="preserve">Net Change in Unrealized Gains and Losses on Equity designated at fair value through other comprehensive income </t>
  </si>
  <si>
    <t>Net change in fair value for debt instruments designated at fair value through profit or loss</t>
  </si>
  <si>
    <t>Provisions  Niveau 1</t>
  </si>
  <si>
    <t>Provision Stage 1</t>
  </si>
  <si>
    <t>Provisions  Niveau 2</t>
  </si>
  <si>
    <t>Provisions  Niveau 3</t>
  </si>
  <si>
    <t>Provision Stage 2</t>
  </si>
  <si>
    <t>Provision Stage 3</t>
  </si>
  <si>
    <t>Provisions spécifiques (IAS 39)</t>
  </si>
  <si>
    <t>Provisions générales (IAS 39)</t>
  </si>
  <si>
    <t>Specific Credit Loss Allowances (IAS 39)</t>
  </si>
  <si>
    <t>General Provisions (IAS 39)</t>
  </si>
  <si>
    <t>_P5005399011=_P100289902</t>
  </si>
  <si>
    <t>Total de l'avoir des actionnaires aux annexes 500 et 100</t>
  </si>
  <si>
    <t>Total shareholders' equity presented on Schedule 500 and 100</t>
  </si>
  <si>
    <t>SÉLECTIONNER LE FORMAT \ SELECT FORMAT</t>
  </si>
  <si>
    <t>Bilan</t>
  </si>
  <si>
    <t>Balance sheet</t>
  </si>
  <si>
    <t>État du résultat</t>
  </si>
  <si>
    <t>Statement of income</t>
  </si>
  <si>
    <t>État du résultat global</t>
  </si>
  <si>
    <t>Comprehensive income</t>
  </si>
  <si>
    <t>État des variations des capitaux propres</t>
  </si>
  <si>
    <t>Statement of changes in equity</t>
  </si>
  <si>
    <t>Cumul des pertes de valeur</t>
  </si>
  <si>
    <t>Accumulated Impairment losses</t>
  </si>
  <si>
    <t>Provisions pour pertes de crédit</t>
  </si>
  <si>
    <r>
      <t>Total des autres éléments d'actif</t>
    </r>
    <r>
      <rPr>
        <b/>
        <strike/>
        <sz val="12"/>
        <rFont val="Calibri"/>
        <family val="2"/>
        <scheme val="minor"/>
      </rPr>
      <t xml:space="preserve"> </t>
    </r>
  </si>
  <si>
    <t>Provision for Credit Losses</t>
  </si>
  <si>
    <t>Accrued interest and dividends receivable</t>
  </si>
  <si>
    <t>Corporations and governments</t>
  </si>
  <si>
    <t>Solde à la fin de la période précédente</t>
  </si>
  <si>
    <t>Balance at End of Prior Period</t>
  </si>
  <si>
    <t>Solde à la fin de la période courante</t>
  </si>
  <si>
    <t>Balance at End of Current Period</t>
  </si>
  <si>
    <t>Courant</t>
  </si>
  <si>
    <t>Précédent</t>
  </si>
  <si>
    <t>Previous</t>
  </si>
  <si>
    <t>1.1</t>
  </si>
  <si>
    <t>_P100199903=_P100299903</t>
  </si>
  <si>
    <t>Total de l'actif = Total du passif &amp; capitaux pour l'exercice précédent</t>
  </si>
  <si>
    <t>Total assets = Total liabilities and shareholder's equity - PreviousYear</t>
  </si>
  <si>
    <t>_P400499902=_P500524011</t>
  </si>
  <si>
    <t>Résultat global de l'exercice courant présenté aux annexes 400 et 500</t>
  </si>
  <si>
    <t>Total Comprehensive Income (Loss) reported on Schedules 400 and 500</t>
  </si>
  <si>
    <t>34.1</t>
  </si>
  <si>
    <t>_P400499903=_P500504011</t>
  </si>
  <si>
    <t>Résultat global de l'exercice précédent présenté aux annexes 400 et 500</t>
  </si>
  <si>
    <t>Total Comprehensive Income (Loss) reported on Schedules 400 and 500 Previous Year</t>
  </si>
  <si>
    <t>_P500539911=_P100289902</t>
  </si>
  <si>
    <t>Solde à la fin de l'exercice de l'avoir des actionnaires présenté aux annexes 500 et 100</t>
  </si>
  <si>
    <t>Total Shareholders' Equity reported on Schedules 500 and 100</t>
  </si>
  <si>
    <t>35.1</t>
  </si>
  <si>
    <t>_P500519911=_P100289903</t>
  </si>
  <si>
    <t>Solde à la fin de l'exercice précédent de l'avoir des actionnaires présenté aux annexes 500 et 100</t>
  </si>
  <si>
    <t>Total Shareholders' Equity reported on Schedules 500 and 100 PreviousYear</t>
  </si>
  <si>
    <t>_P500524004=_P300399902</t>
  </si>
  <si>
    <t>Bénéfice net (perte) présenté aux annexes 500 et 300</t>
  </si>
  <si>
    <t>Net Income (Loss) reported on Schedules 500 and 300</t>
  </si>
  <si>
    <t>37.1</t>
  </si>
  <si>
    <t>Bénéfice net (perte) présenté aux annexes 500 et 300 - Exercice précédent</t>
  </si>
  <si>
    <t>Net Income (Loss) reported on Schedules 500 and 300 PreviousYear</t>
  </si>
  <si>
    <t>_P500524008=_P400460002</t>
  </si>
  <si>
    <t>Autres éléments du résultat global de l'exercice courant présentés aux annexes 500 et 400</t>
  </si>
  <si>
    <t>Total Other Comprehensive Income (Loss)  reported on Schedules 500 and 400</t>
  </si>
  <si>
    <t>38.1</t>
  </si>
  <si>
    <t>_P500504008=_P400460003</t>
  </si>
  <si>
    <t>Autres éléments du résultat global de l'exercice précédent présentés aux annexes 500 et 400</t>
  </si>
  <si>
    <t>Total Other Comprehensive Income (Loss)  reported on Schedules 500 and 400 PreviousYear</t>
  </si>
  <si>
    <t>Consolidé \ Consolidated</t>
  </si>
  <si>
    <t>Non consolidé \ Non consolidated</t>
  </si>
  <si>
    <t>SOCIÉTÉ DE FIDUCIE \ SOCIÉTÉ D’ÉPARGNE</t>
  </si>
  <si>
    <t>TRUST COMPANY \ SAVINGS COMPANY</t>
  </si>
  <si>
    <t>certifions que les annexes ci-jointes ont été préparées à partir des livres et registres de la société et, qu’au meilleur de notre connaissance, celles-ci sont conformes et présentent fidèlement la situation financière consolidée et l’état des opérations consolidé de la société, pour la période terminée le :</t>
  </si>
  <si>
    <t>certify that the attached schedules have been prepared from the books and records of the company, and that to the best of our knowledge, they are correct, complete and present fairly the consolidated financial position and the consolidated financial statement of the company’s activities for the period ended</t>
  </si>
  <si>
    <t>Obligations locatives</t>
  </si>
  <si>
    <t>Lease Liabilities</t>
  </si>
  <si>
    <t>Nombre de semaines</t>
  </si>
  <si>
    <t>Number of weeks</t>
  </si>
  <si>
    <t>* Note : Les ratios de liquidité à court terme (LCR) et de flux de trésorerie nets cumulatifs (NCCF) ne seront pas divulgués à l’Autorité des marchés financiers pour cette période. L’Autorité vous communiquera la date à laquelle la divulgation de liquidité sera exigée.</t>
  </si>
  <si>
    <t>* Note:  The Liquidity Coverage Ratio (LCR) and Net Cumulative Cash Flows (NCCF) are not reported to the AMF for this filig period. The AMF advise you once the liquidity reporting date is determined.</t>
  </si>
  <si>
    <t>Dépôts non assurés
(excluant l'intérêt couru)</t>
  </si>
  <si>
    <t>Dépôts totaux
(excluant l'intérêt couru)</t>
  </si>
  <si>
    <t>Total Deposits
(Excluding Accrued Interest)</t>
  </si>
  <si>
    <t>Uninsured Deposits
(Excluding Accrued Interest)</t>
  </si>
  <si>
    <t xml:space="preserve"> Hypothèques</t>
  </si>
  <si>
    <t xml:space="preserve"> Autres prêts</t>
  </si>
  <si>
    <t>Ratio de liquidité *</t>
  </si>
  <si>
    <t>Liquidity Ratio *</t>
  </si>
  <si>
    <t>_P406019905=_P120019908-_P120001008-_P120002008-_P120003008</t>
  </si>
  <si>
    <t>Previous year's Total Comprehensive Income (loss)</t>
  </si>
  <si>
    <t>Prêts hypothécaires nets présentés aux annexes 4060 et 1200</t>
  </si>
  <si>
    <t>_P500504004=_P300399003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</si>
</sst>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0\ &quot;$&quot;_);[Red]\(#,##0\ &quot;$&quot;\)"/>
    <numFmt numFmtId="42" formatCode="_ * #,##0_)\ &quot;$&quot;_ ;_ * \(#,##0\)\ &quot;$&quot;_ ;_ * &quot;-&quot;_)\ &quot;$&quot;_ ;_ @_ "/>
    <numFmt numFmtId="44" formatCode="_ * #,##0.00_)\ &quot;$&quot;_ ;_ * \(#,##0.00\)\ &quot;$&quot;_ ;_ * &quot;-&quot;??_)\ &quot;$&quot;_ ;_ @_ "/>
    <numFmt numFmtId="164" formatCode="&quot;$&quot;#,##0_);\(&quot;$&quot;#,##0\)"/>
    <numFmt numFmtId="165" formatCode="_(* #,##0.00_);_(* \(#,##0.00\);_(* &quot;-&quot;??_);_(@_)"/>
    <numFmt numFmtId="166" formatCode="_ * #,##0_)\ _$_ ;_ * \(#,##0\)\ _$_ ;_ * &quot;-&quot;_)\ _$_ ;_ @_ "/>
    <numFmt numFmtId="167" formatCode="_ * #,##0.00_)\ _$_ ;_ * \(#,##0.00\)\ _$_ ;_ * &quot;-&quot;??_)\ _$_ ;_ @_ "/>
    <numFmt numFmtId="168" formatCode="General_)"/>
    <numFmt numFmtId="169" formatCode="#,##0.0_);\(#,##0.0\)"/>
    <numFmt numFmtId="170" formatCode="0.00_);\(0.00\)"/>
    <numFmt numFmtId="171" formatCode="0.0000_);\(0.0000\)"/>
    <numFmt numFmtId="172" formatCode="#,##0.0000_);\(#,##0.0000\)"/>
    <numFmt numFmtId="173" formatCode="yyyy\-mm\-dd;@"/>
    <numFmt numFmtId="174" formatCode="0.0"/>
    <numFmt numFmtId="175" formatCode="#,##0.00%_);\(#,##0.00%\)"/>
    <numFmt numFmtId="176" formatCode="0.00000"/>
    <numFmt numFmtId="177" formatCode="0.0000"/>
    <numFmt numFmtId="178" formatCode="0.0000%"/>
  </numFmts>
  <fonts count="58">
    <font>
      <sz val="11"/>
      <color theme="1"/>
      <name val="Calibri"/>
      <family val="2"/>
      <scheme val="minor"/>
    </font>
    <font>
      <sz val="10"/>
      <color theme="1"/>
      <name val="Arial"/>
      <family val="2"/>
    </font>
    <font>
      <sz val="11"/>
      <color theme="1"/>
      <name val="Arial"/>
      <family val="2"/>
    </font>
    <font>
      <b/>
      <sz val="11"/>
      <color indexed="8"/>
      <name val="Calibri"/>
      <family val="2"/>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z val="12"/>
      <color theme="1"/>
      <name val="Calibri"/>
      <family val="2"/>
      <scheme val="minor"/>
    </font>
    <font>
      <sz val="11"/>
      <color rgb="FFFF0000"/>
      <name val="Calibri"/>
      <family val="2"/>
      <scheme val="minor"/>
    </font>
    <font>
      <strike/>
      <sz val="11"/>
      <color rgb="FFFF0000"/>
      <name val="Calibri"/>
      <family val="2"/>
      <scheme val="minor"/>
    </font>
    <font>
      <b/>
      <sz val="14"/>
      <color theme="1"/>
      <name val="Calibri"/>
      <family val="2"/>
      <scheme val="minor"/>
    </font>
    <font>
      <u/>
      <sz val="11"/>
      <color theme="10"/>
      <name val="Arial"/>
      <family val="2"/>
    </font>
    <font>
      <i/>
      <sz val="9"/>
      <color theme="1"/>
      <name val="Calibri"/>
      <family val="2"/>
      <scheme val="minor"/>
    </font>
    <font>
      <vertAlign val="superscript"/>
      <sz val="11"/>
      <name val="Calibri"/>
      <family val="2"/>
      <scheme val="minor"/>
    </font>
    <font>
      <sz val="9.9"/>
      <color rgb="FF333333"/>
      <name val="Arial"/>
      <family val="2"/>
    </font>
    <font>
      <b/>
      <sz val="12"/>
      <color rgb="FFFF0000"/>
      <name val="Calibri"/>
      <family val="2"/>
      <scheme val="minor"/>
    </font>
    <font>
      <sz val="10"/>
      <name val="Calibri"/>
      <family val="2"/>
      <scheme val="minor"/>
    </font>
    <font>
      <i/>
      <strike/>
      <sz val="12"/>
      <color rgb="FFFF0000"/>
      <name val="Calibri"/>
      <family val="2"/>
      <scheme val="minor"/>
    </font>
    <font>
      <sz val="10"/>
      <name val="Arial"/>
      <family val="2"/>
    </font>
    <font>
      <sz val="7"/>
      <name val="Arial"/>
      <family val="2"/>
    </font>
    <font>
      <sz val="11"/>
      <name val="Calibri"/>
      <family val="2"/>
      <scheme val="minor"/>
    </font>
    <font>
      <b/>
      <sz val="10"/>
      <name val="Calibri"/>
      <family val="2"/>
      <scheme val="minor"/>
    </font>
    <font>
      <strike/>
      <sz val="11"/>
      <name val="Calibri"/>
      <family val="2"/>
      <scheme val="minor"/>
    </font>
    <font>
      <sz val="8"/>
      <name val="Calibri"/>
      <family val="2"/>
      <scheme val="minor"/>
    </font>
    <font>
      <i/>
      <sz val="8"/>
      <color theme="1"/>
      <name val="Calibri"/>
      <family val="2"/>
      <scheme val="minor"/>
    </font>
    <font>
      <b/>
      <sz val="10"/>
      <color theme="0" tint="-0.34968108157597583"/>
      <name val="Calibri"/>
      <family val="2"/>
      <scheme val="minor"/>
    </font>
    <font>
      <u/>
      <sz val="11"/>
      <color theme="10"/>
      <name val="Calibri"/>
      <family val="2"/>
      <scheme val="minor"/>
    </font>
    <font>
      <sz val="12"/>
      <name val="Arial"/>
      <family val="2"/>
    </font>
    <font>
      <u/>
      <sz val="10"/>
      <color indexed="12"/>
      <name val="Times New Roman"/>
      <family val="1"/>
    </font>
    <font>
      <sz val="10"/>
      <name val="Times New Roman"/>
      <family val="1"/>
    </font>
    <font>
      <sz val="10"/>
      <name val="Geneva"/>
      <family val="2"/>
    </font>
    <font>
      <sz val="12"/>
      <name val="Helv"/>
      <family val="2"/>
    </font>
    <font>
      <i/>
      <sz val="9"/>
      <name val="Calibri"/>
      <family val="2"/>
      <scheme val="minor"/>
    </font>
    <font>
      <b/>
      <sz val="13"/>
      <color theme="1"/>
      <name val="Calibri"/>
      <family val="2"/>
      <scheme val="minor"/>
    </font>
    <font>
      <sz val="11"/>
      <color rgb="FF000000"/>
      <name val="Calibri"/>
      <family val="2"/>
    </font>
    <font>
      <sz val="11"/>
      <color theme="0"/>
      <name val="Calibri"/>
      <family val="2"/>
      <scheme val="minor"/>
    </font>
    <font>
      <b/>
      <sz val="10"/>
      <color theme="0" tint="-0.49967955565050204"/>
      <name val="Calibri"/>
      <family val="2"/>
      <scheme val="minor"/>
    </font>
    <font>
      <strike/>
      <sz val="10"/>
      <color theme="1"/>
      <name val="Calibri"/>
      <family val="2"/>
      <scheme val="minor"/>
    </font>
    <font>
      <sz val="13"/>
      <color theme="1"/>
      <name val="Calibri"/>
      <family val="2"/>
      <scheme val="minor"/>
    </font>
    <font>
      <sz val="11"/>
      <color rgb="FFFF66FF"/>
      <name val="Calibri"/>
      <family val="2"/>
      <scheme val="minor"/>
    </font>
    <font>
      <b/>
      <sz val="10"/>
      <name val="Arial"/>
      <family val="2"/>
    </font>
    <font>
      <sz val="10"/>
      <color indexed="10"/>
      <name val="Arial"/>
      <family val="2"/>
    </font>
    <font>
      <sz val="7"/>
      <name val="Helv"/>
      <family val="2"/>
    </font>
    <font>
      <b/>
      <sz val="20"/>
      <name val="Arial"/>
      <family val="2"/>
    </font>
    <font>
      <b/>
      <sz val="12"/>
      <name val="Arial"/>
      <family val="2"/>
    </font>
    <font>
      <sz val="10"/>
      <color indexed="12"/>
      <name val="Arial"/>
      <family val="2"/>
    </font>
    <font>
      <b/>
      <sz val="10"/>
      <color theme="0" tint="-0.49989318521683401"/>
      <name val="Calibri"/>
      <family val="2"/>
      <scheme val="minor"/>
    </font>
    <font>
      <b/>
      <sz val="10"/>
      <color theme="0" tint="-0.3498947111423078"/>
      <name val="Calibri"/>
      <family val="2"/>
      <scheme val="minor"/>
    </font>
    <font>
      <u/>
      <sz val="10"/>
      <color theme="10"/>
      <name val="Arial"/>
      <family val="2"/>
    </font>
    <font>
      <b/>
      <strike/>
      <sz val="12"/>
      <name val="Calibri"/>
      <family val="2"/>
      <scheme val="minor"/>
    </font>
    <font>
      <sz val="9"/>
      <name val="Calibri"/>
      <family val="2"/>
      <scheme val="minor"/>
    </font>
    <font>
      <sz val="13"/>
      <color theme="0"/>
      <name val="Calibri"/>
      <family val="2"/>
      <scheme val="minor"/>
    </font>
    <font>
      <sz val="11"/>
      <color theme="1"/>
      <name val="Calibri"/>
      <family val="2"/>
      <scheme val="minor"/>
    </font>
    <font>
      <sz val="10"/>
      <color rgb="FF000000"/>
      <name val="Calibri"/>
    </font>
  </fonts>
  <fills count="2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rgb="FFC5D9F1"/>
        <bgColor indexed="64"/>
      </patternFill>
    </fill>
    <fill>
      <patternFill patternType="solid">
        <fgColor theme="0"/>
        <bgColor indexed="64"/>
      </patternFill>
    </fill>
    <fill>
      <patternFill patternType="solid">
        <fgColor theme="0" tint="-0.14969328897976622"/>
        <bgColor indexed="64"/>
      </patternFill>
    </fill>
    <fill>
      <patternFill patternType="solid">
        <fgColor rgb="FFECEEEF"/>
        <bgColor indexed="64"/>
      </patternFill>
    </fill>
    <fill>
      <patternFill patternType="solid">
        <fgColor theme="0" tint="-4.9684133426923432E-2"/>
        <bgColor indexed="64"/>
      </patternFill>
    </fill>
    <fill>
      <patternFill patternType="solid">
        <fgColor rgb="FFFFFF00"/>
        <bgColor indexed="64"/>
      </patternFill>
    </fill>
    <fill>
      <patternFill patternType="solid">
        <fgColor theme="0" tint="-0.24967192602313304"/>
        <bgColor indexed="64"/>
      </patternFill>
    </fill>
    <fill>
      <patternFill patternType="solid">
        <fgColor theme="3" tint="0.79985961485641044"/>
        <bgColor indexed="64"/>
      </patternFill>
    </fill>
    <fill>
      <patternFill patternType="solid">
        <fgColor rgb="FFBFBFBF"/>
        <bgColor indexed="64"/>
      </patternFill>
    </fill>
    <fill>
      <patternFill patternType="solid">
        <fgColor rgb="FFFFC000"/>
        <bgColor indexed="64"/>
      </patternFill>
    </fill>
    <fill>
      <patternFill patternType="solid">
        <fgColor theme="0" tint="-0.14978484450819421"/>
        <bgColor indexed="64"/>
      </patternFill>
    </fill>
    <fill>
      <patternFill patternType="solid">
        <fgColor theme="0" tint="-0.14990691854609822"/>
        <bgColor indexed="64"/>
      </patternFill>
    </fill>
    <fill>
      <patternFill patternType="solid">
        <fgColor theme="0" tint="-0.1498764000366222"/>
        <bgColor indexed="64"/>
      </patternFill>
    </fill>
    <fill>
      <patternFill patternType="solid">
        <fgColor theme="4" tint="0.59990234076967686"/>
        <bgColor indexed="64"/>
      </patternFill>
    </fill>
    <fill>
      <patternFill patternType="solid">
        <fgColor theme="4" tint="0.79989013336588644"/>
        <bgColor indexed="64"/>
      </patternFill>
    </fill>
    <fill>
      <patternFill patternType="solid">
        <fgColor theme="9"/>
        <bgColor indexed="64"/>
      </patternFill>
    </fill>
    <fill>
      <patternFill patternType="solid">
        <fgColor theme="0" tint="-4.992828150273141E-2"/>
        <bgColor indexed="64"/>
      </patternFill>
    </fill>
    <fill>
      <patternFill patternType="solid">
        <fgColor theme="0" tint="-0.14972380748924222"/>
        <bgColor indexed="64"/>
      </patternFill>
    </fill>
    <fill>
      <patternFill patternType="gray0625"/>
    </fill>
    <fill>
      <patternFill patternType="solid">
        <fgColor indexed="65"/>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hair">
        <color auto="1"/>
      </top>
      <bottom style="hair">
        <color auto="1"/>
      </bottom>
      <diagonal/>
    </border>
    <border>
      <left style="thin">
        <color auto="1"/>
      </left>
      <right/>
      <top style="thin">
        <color auto="1"/>
      </top>
      <bottom style="dotted">
        <color auto="1"/>
      </bottom>
      <diagonal/>
    </border>
    <border>
      <left style="thin">
        <color auto="1"/>
      </left>
      <right/>
      <top style="dotted">
        <color auto="1"/>
      </top>
      <bottom/>
      <diagonal/>
    </border>
    <border>
      <left style="thin">
        <color auto="1"/>
      </left>
      <right style="thin">
        <color auto="1"/>
      </right>
      <top style="dotted">
        <color auto="1"/>
      </top>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hair">
        <color auto="1"/>
      </top>
      <bottom style="hair">
        <color auto="1"/>
      </bottom>
      <diagonal/>
    </border>
  </borders>
  <cellStyleXfs count="8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5" fillId="0" borderId="0" applyNumberFormat="0" applyFill="0" applyBorder="0" applyAlignment="0" applyProtection="0"/>
    <xf numFmtId="9" fontId="56" fillId="0" borderId="0" applyFont="0" applyFill="0" applyBorder="0" applyAlignment="0" applyProtection="0"/>
    <xf numFmtId="0" fontId="22" fillId="0" borderId="0" applyNumberFormat="0" applyFont="0" applyBorder="0">
      <alignment horizontal="right"/>
      <protection locked="0"/>
    </xf>
    <xf numFmtId="39" fontId="23" fillId="0" borderId="1">
      <alignment horizontal="right"/>
      <protection locked="0"/>
    </xf>
    <xf numFmtId="168" fontId="31" fillId="0" borderId="0"/>
    <xf numFmtId="0" fontId="32" fillId="0" borderId="0" applyNumberFormat="0" applyFill="0" applyBorder="0">
      <protection locked="0"/>
    </xf>
    <xf numFmtId="165" fontId="22" fillId="0" borderId="0" applyFont="0" applyFill="0" applyBorder="0" applyAlignment="0" applyProtection="0"/>
    <xf numFmtId="0" fontId="33" fillId="0" borderId="0"/>
    <xf numFmtId="0" fontId="22" fillId="0" borderId="0"/>
    <xf numFmtId="0" fontId="22" fillId="0" borderId="0"/>
    <xf numFmtId="0" fontId="34" fillId="0" borderId="0"/>
    <xf numFmtId="0" fontId="2"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39" fontId="23" fillId="0" borderId="1">
      <alignment horizontal="right"/>
      <protection locked="0"/>
    </xf>
    <xf numFmtId="39" fontId="23" fillId="0" borderId="1">
      <alignment horizontal="right"/>
      <protection locked="0"/>
    </xf>
    <xf numFmtId="167" fontId="56" fillId="0" borderId="0" applyFont="0" applyFill="0" applyBorder="0" applyAlignment="0" applyProtection="0"/>
    <xf numFmtId="44" fontId="5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38" fillId="0" borderId="0"/>
    <xf numFmtId="9" fontId="56" fillId="0" borderId="0" applyFont="0" applyFill="0" applyBorder="0" applyAlignment="0" applyProtection="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39" fontId="23" fillId="0" borderId="1">
      <alignment horizontal="right"/>
      <protection locked="0"/>
    </xf>
    <xf numFmtId="39" fontId="23" fillId="0" borderId="1">
      <alignment horizontal="right"/>
      <protection locked="0"/>
    </xf>
    <xf numFmtId="39" fontId="23" fillId="0" borderId="1">
      <alignment horizontal="right"/>
      <protection locked="0"/>
    </xf>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xf numFmtId="0" fontId="32" fillId="0" borderId="0" applyNumberFormat="0" applyFill="0" applyBorder="0">
      <protection locked="0"/>
    </xf>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56" fillId="0" borderId="0" applyFont="0" applyFill="0" applyBorder="0" applyAlignment="0" applyProtection="0"/>
    <xf numFmtId="0" fontId="22" fillId="0" borderId="0"/>
    <xf numFmtId="167" fontId="56" fillId="0" borderId="0" applyFont="0" applyFill="0" applyBorder="0" applyAlignment="0" applyProtection="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3" fontId="45" fillId="2" borderId="1" applyFont="0" applyFill="0" applyProtection="0">
      <alignment horizontal="right"/>
    </xf>
    <xf numFmtId="37" fontId="23" fillId="3" borderId="1">
      <alignment horizontal="right"/>
    </xf>
    <xf numFmtId="37" fontId="23" fillId="3" borderId="1">
      <alignment horizontal="right"/>
    </xf>
    <xf numFmtId="37" fontId="23" fillId="3" borderId="1">
      <alignment horizontal="right"/>
    </xf>
    <xf numFmtId="169" fontId="23" fillId="3" borderId="1">
      <alignment horizontal="right"/>
    </xf>
    <xf numFmtId="169" fontId="23" fillId="3" borderId="1">
      <alignment horizontal="right"/>
    </xf>
    <xf numFmtId="169" fontId="23" fillId="3" borderId="1">
      <alignment horizontal="right"/>
    </xf>
    <xf numFmtId="170" fontId="23" fillId="3" borderId="1">
      <alignment horizontal="right"/>
    </xf>
    <xf numFmtId="171" fontId="23" fillId="3" borderId="1">
      <alignment horizontal="right"/>
    </xf>
    <xf numFmtId="171" fontId="23" fillId="3" borderId="1">
      <alignment horizontal="right"/>
    </xf>
    <xf numFmtId="171" fontId="23" fillId="3" borderId="1">
      <alignment horizontal="right"/>
    </xf>
    <xf numFmtId="37" fontId="23" fillId="4" borderId="1">
      <alignment horizontal="right"/>
    </xf>
    <xf numFmtId="168" fontId="46" fillId="0" borderId="2"/>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22" fillId="5" borderId="1" applyNumberFormat="0" applyFont="0" applyBorder="0" applyProtection="0"/>
    <xf numFmtId="0" fontId="47" fillId="2" borderId="3" applyNumberFormat="0" applyFill="0" applyBorder="0" applyProtection="0"/>
    <xf numFmtId="0" fontId="48" fillId="0" borderId="0" applyNumberFormat="0" applyFill="0" applyBorder="0" applyAlignment="0" applyProtection="0"/>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3"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10"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9" fontId="22" fillId="6" borderId="1" applyFont="0" applyProtection="0">
      <alignment horizontal="right"/>
    </xf>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0" fontId="22" fillId="6" borderId="4" applyNumberFormat="0" applyFont="0" applyBorder="0" applyProtection="0"/>
    <xf numFmtId="37" fontId="23" fillId="0" borderId="1">
      <alignment horizontal="right"/>
      <protection locked="0"/>
    </xf>
    <xf numFmtId="169" fontId="23" fillId="0" borderId="1">
      <alignment horizontal="right"/>
      <protection locked="0"/>
    </xf>
    <xf numFmtId="172" fontId="23" fillId="0" borderId="1">
      <alignment horizontal="right"/>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173" fontId="22" fillId="7" borderId="1" applyFont="0" applyAlignment="0">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3"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74"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10" fontId="22" fillId="7" borderId="1"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9" fontId="22" fillId="7" borderId="5" applyFont="0">
      <alignment horizontal="right"/>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0" fontId="22" fillId="7" borderId="1" applyFont="0">
      <alignment horizontal="center" wrapText="1"/>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49" fontId="22" fillId="7" borderId="1" applyFont="0" applyAlignment="0">
      <protection locked="0"/>
    </xf>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37"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3"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74" fontId="22" fillId="8" borderId="1">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10" fontId="22" fillId="8" borderId="1" applyFont="0">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9" fontId="22" fillId="8" borderId="1">
      <alignment horizontal="right"/>
      <protection locked="0"/>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lignment horizontal="center" wrapText="1"/>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0" fontId="22" fillId="8" borderId="1" applyNumberFormat="0" applyFont="0">
      <alignment horizontal="center" wrapText="1"/>
      <protection locked="0"/>
    </xf>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3"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6"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74"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10"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9" fontId="22" fillId="2" borderId="1" applyFont="0" applyProtection="0">
      <alignment horizontal="right"/>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0" fontId="22" fillId="2" borderId="1" applyFont="0" applyProtection="0">
      <alignment horizontal="center" wrapText="1"/>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77" fontId="22" fillId="4" borderId="1" applyFont="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 fontId="22" fillId="4" borderId="1" applyFont="0" applyProtection="0">
      <alignment horizontal="right"/>
    </xf>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7"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74" fontId="22" fillId="4" borderId="1" applyFont="0" applyProtection="0"/>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10"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9"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178" fontId="22" fillId="4" borderId="6" applyFont="0" applyProtection="0">
      <alignment horizontal="right"/>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Font="0">
      <alignment horizontal="center" wrapText="1"/>
      <protection locked="0"/>
    </xf>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22" fillId="4"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22" fillId="0" borderId="0" applyNumberFormat="0" applyFont="0" applyBorder="0">
      <alignment horizontal="right"/>
      <protection locked="0"/>
    </xf>
    <xf numFmtId="0" fontId="31" fillId="0" borderId="0"/>
    <xf numFmtId="0" fontId="2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968">
    <xf numFmtId="0" fontId="0" fillId="0" borderId="0" xfId="0"/>
    <xf numFmtId="0" fontId="0" fillId="0" borderId="0" xfId="0" applyFill="1" applyBorder="1" applyAlignment="1">
      <alignment vertical="center"/>
    </xf>
    <xf numFmtId="0" fontId="11" fillId="0" borderId="0" xfId="0" applyFont="1" applyBorder="1" applyAlignment="1">
      <alignment horizontal="left" indent="1"/>
    </xf>
    <xf numFmtId="0" fontId="7" fillId="0" borderId="0" xfId="0" applyFont="1" applyFill="1" applyBorder="1" applyAlignment="1"/>
    <xf numFmtId="0" fontId="7" fillId="0" borderId="0" xfId="0" applyFont="1" applyBorder="1" applyAlignment="1"/>
    <xf numFmtId="0" fontId="0" fillId="0" borderId="0" xfId="0" applyFont="1" applyFill="1" applyBorder="1" applyAlignment="1">
      <alignment horizontal="left"/>
    </xf>
    <xf numFmtId="0" fontId="21" fillId="0" borderId="0" xfId="0" applyFont="1" applyBorder="1" applyAlignment="1">
      <alignment horizontal="left"/>
    </xf>
    <xf numFmtId="0" fontId="0" fillId="0" borderId="0" xfId="0" applyFill="1" applyBorder="1" applyAlignment="1">
      <alignment horizontal="left" indent="1"/>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24" fillId="0" borderId="0" xfId="0" applyFont="1" applyFill="1" applyBorder="1"/>
    <xf numFmtId="0" fontId="4" fillId="0" borderId="0" xfId="0" applyFont="1" applyBorder="1" applyAlignment="1">
      <alignment horizontal="left" indent="1"/>
    </xf>
    <xf numFmtId="0" fontId="0" fillId="0" borderId="0" xfId="0" applyFont="1" applyBorder="1" applyAlignment="1">
      <alignment horizontal="left" indent="1"/>
    </xf>
    <xf numFmtId="0" fontId="7"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27" fillId="0" borderId="7" xfId="0" applyFont="1" applyFill="1" applyBorder="1"/>
    <xf numFmtId="0" fontId="5" fillId="0" borderId="8" xfId="0" applyFont="1" applyBorder="1" applyAlignment="1">
      <alignment horizontal="center" vertical="center"/>
    </xf>
    <xf numFmtId="0" fontId="5" fillId="0" borderId="9" xfId="0" applyFont="1" applyBorder="1" applyAlignment="1">
      <alignment horizontal="center" vertical="center" wrapText="1"/>
    </xf>
    <xf numFmtId="0" fontId="0" fillId="0" borderId="7" xfId="0" applyFill="1" applyBorder="1" applyAlignment="1">
      <alignment horizontal="left" indent="1"/>
    </xf>
    <xf numFmtId="0" fontId="41" fillId="0" borderId="0" xfId="0" applyFont="1" applyBorder="1" applyAlignment="1">
      <alignment horizontal="center" vertical="top"/>
    </xf>
    <xf numFmtId="1" fontId="0" fillId="9" borderId="7" xfId="0" applyNumberFormat="1" applyFill="1" applyBorder="1" applyAlignment="1" applyProtection="1">
      <alignment horizontal="center" vertical="center"/>
      <protection locked="0"/>
    </xf>
    <xf numFmtId="0" fontId="24" fillId="0" borderId="0" xfId="0" applyFont="1" applyFill="1" applyBorder="1" applyAlignment="1"/>
    <xf numFmtId="0" fontId="4" fillId="0" borderId="0" xfId="0" applyFont="1" applyFill="1" applyBorder="1" applyAlignment="1">
      <alignment horizontal="left" indent="1"/>
    </xf>
    <xf numFmtId="0" fontId="24" fillId="0" borderId="1" xfId="0" quotePrefix="1" applyFont="1" applyFill="1" applyBorder="1" applyAlignment="1" applyProtection="1">
      <alignment horizontal="center"/>
      <protection hidden="1"/>
    </xf>
    <xf numFmtId="0" fontId="39" fillId="0" borderId="0" xfId="0" applyFont="1" applyBorder="1"/>
    <xf numFmtId="0" fontId="39" fillId="0" borderId="0" xfId="0" applyFont="1" applyBorder="1" applyAlignment="1">
      <alignment horizontal="right"/>
    </xf>
    <xf numFmtId="0" fontId="24" fillId="0" borderId="1" xfId="0" applyFont="1" applyFill="1" applyBorder="1" applyProtection="1">
      <protection hidden="1"/>
    </xf>
    <xf numFmtId="0" fontId="24" fillId="0" borderId="1" xfId="0" quotePrefix="1" applyFont="1" applyFill="1" applyBorder="1" applyProtection="1">
      <protection hidden="1"/>
    </xf>
    <xf numFmtId="49" fontId="24" fillId="0" borderId="1" xfId="0" quotePrefix="1" applyNumberFormat="1" applyFont="1" applyFill="1" applyBorder="1" applyAlignment="1" applyProtection="1">
      <alignment horizontal="center"/>
      <protection hidden="1"/>
    </xf>
    <xf numFmtId="49" fontId="0" fillId="0" borderId="0" xfId="0" applyNumberFormat="1" applyBorder="1" applyAlignment="1">
      <alignment horizontal="left"/>
    </xf>
    <xf numFmtId="0" fontId="0" fillId="10" borderId="3" xfId="0" applyFill="1" applyBorder="1"/>
    <xf numFmtId="0" fontId="0" fillId="10" borderId="0" xfId="0" applyFill="1" applyBorder="1"/>
    <xf numFmtId="0" fontId="0" fillId="10" borderId="7" xfId="0" applyFill="1" applyBorder="1"/>
    <xf numFmtId="0" fontId="0" fillId="10" borderId="10" xfId="0" applyFill="1" applyBorder="1"/>
    <xf numFmtId="0" fontId="0" fillId="0" borderId="1" xfId="0" applyBorder="1" applyAlignment="1">
      <alignment vertical="center"/>
    </xf>
    <xf numFmtId="49" fontId="0" fillId="0" borderId="0" xfId="0" quotePrefix="1" applyNumberFormat="1" applyFont="1" applyBorder="1" applyAlignment="1">
      <alignment horizontal="left"/>
    </xf>
    <xf numFmtId="0" fontId="0" fillId="11" borderId="0" xfId="0" applyFill="1" applyBorder="1" applyAlignment="1"/>
    <xf numFmtId="0" fontId="0" fillId="0" borderId="0" xfId="0" applyFont="1" applyBorder="1"/>
    <xf numFmtId="0" fontId="24" fillId="0" borderId="0" xfId="0" applyFont="1" applyFill="1" applyBorder="1" applyProtection="1">
      <protection hidden="1"/>
    </xf>
    <xf numFmtId="0" fontId="24" fillId="0" borderId="0" xfId="0" quotePrefix="1" applyFont="1" applyFill="1" applyBorder="1" applyProtection="1">
      <protection hidden="1"/>
    </xf>
    <xf numFmtId="0" fontId="0" fillId="11" borderId="0" xfId="0" applyFill="1" applyBorder="1"/>
    <xf numFmtId="0" fontId="24" fillId="0" borderId="0" xfId="0" applyFont="1" applyFill="1" applyBorder="1" applyAlignment="1" applyProtection="1">
      <alignment horizontal="left"/>
      <protection hidden="1"/>
    </xf>
    <xf numFmtId="0" fontId="9" fillId="0" borderId="0" xfId="0" applyFont="1" applyFill="1" applyBorder="1" applyProtection="1">
      <protection hidden="1"/>
    </xf>
    <xf numFmtId="0" fontId="0" fillId="0" borderId="0" xfId="0" applyFont="1" applyFill="1" applyBorder="1" applyAlignment="1">
      <alignment wrapText="1"/>
    </xf>
    <xf numFmtId="0" fontId="0" fillId="11" borderId="7" xfId="0" applyFill="1" applyBorder="1"/>
    <xf numFmtId="0" fontId="0" fillId="11" borderId="10" xfId="0" applyFill="1" applyBorder="1"/>
    <xf numFmtId="49" fontId="0" fillId="11" borderId="0" xfId="0" applyNumberFormat="1" applyFill="1" applyBorder="1" applyAlignment="1">
      <alignment horizontal="left"/>
    </xf>
    <xf numFmtId="0" fontId="0" fillId="11" borderId="10" xfId="0" applyFill="1" applyBorder="1" applyAlignment="1">
      <alignment horizontal="left" vertical="top" wrapText="1"/>
    </xf>
    <xf numFmtId="49" fontId="0" fillId="11" borderId="10" xfId="0" applyNumberFormat="1" applyFill="1" applyBorder="1" applyAlignment="1">
      <alignment horizontal="left"/>
    </xf>
    <xf numFmtId="0" fontId="43" fillId="0" borderId="0" xfId="0" quotePrefix="1" applyFont="1" applyBorder="1" applyAlignment="1">
      <alignment horizontal="center"/>
    </xf>
    <xf numFmtId="6" fontId="42" fillId="12" borderId="0" xfId="0" quotePrefix="1" applyNumberFormat="1" applyFont="1" applyFill="1" applyBorder="1" applyAlignment="1">
      <alignment horizontal="center" vertical="center"/>
    </xf>
    <xf numFmtId="0" fontId="15" fillId="0" borderId="0" xfId="6" quotePrefix="1" applyFill="1" applyBorder="1" applyAlignment="1">
      <alignment horizontal="right"/>
    </xf>
    <xf numFmtId="0" fontId="15" fillId="0" borderId="0" xfId="6" applyBorder="1" applyAlignment="1"/>
    <xf numFmtId="0" fontId="15" fillId="0" borderId="0" xfId="6" applyBorder="1" applyAlignment="1">
      <alignment vertical="center"/>
    </xf>
    <xf numFmtId="0" fontId="0" fillId="10" borderId="11" xfId="0" applyFill="1" applyBorder="1"/>
    <xf numFmtId="0" fontId="30" fillId="0" borderId="3" xfId="6" applyFont="1" applyBorder="1" applyAlignment="1">
      <alignment horizontal="center"/>
    </xf>
    <xf numFmtId="0" fontId="4" fillId="13" borderId="12" xfId="0" applyFont="1" applyFill="1" applyBorder="1" applyAlignment="1">
      <alignment horizontal="left" indent="7"/>
    </xf>
    <xf numFmtId="0" fontId="7" fillId="0" borderId="13" xfId="0" applyFont="1" applyBorder="1" applyAlignment="1">
      <alignment horizontal="center" vertical="center" textRotation="90"/>
    </xf>
    <xf numFmtId="0" fontId="0" fillId="0" borderId="14" xfId="0" applyBorder="1" applyAlignment="1">
      <alignment horizontal="center"/>
    </xf>
    <xf numFmtId="0" fontId="0" fillId="0" borderId="11" xfId="0" applyBorder="1" applyAlignment="1">
      <alignment horizontal="center"/>
    </xf>
    <xf numFmtId="0" fontId="0" fillId="0" borderId="10" xfId="0" applyBorder="1" applyAlignment="1"/>
    <xf numFmtId="0" fontId="0" fillId="14" borderId="0" xfId="0" applyFill="1" applyBorder="1"/>
    <xf numFmtId="0" fontId="0" fillId="0" borderId="1" xfId="0" quotePrefix="1" applyFill="1" applyBorder="1" applyAlignment="1">
      <alignment horizontal="center"/>
    </xf>
    <xf numFmtId="0" fontId="10" fillId="0" borderId="11" xfId="0" applyFont="1" applyBorder="1" applyAlignment="1">
      <alignment horizontal="center"/>
    </xf>
    <xf numFmtId="0" fontId="0" fillId="0" borderId="3" xfId="0" applyFont="1" applyFill="1" applyBorder="1" applyAlignment="1">
      <alignment horizontal="center" vertical="center"/>
    </xf>
    <xf numFmtId="0" fontId="4" fillId="0" borderId="3" xfId="0" applyFont="1" applyBorder="1" applyAlignment="1">
      <alignment horizontal="center"/>
    </xf>
    <xf numFmtId="0" fontId="4" fillId="0" borderId="11" xfId="0" applyFont="1" applyBorder="1" applyAlignment="1">
      <alignment horizontal="center"/>
    </xf>
    <xf numFmtId="0" fontId="0" fillId="0" borderId="3" xfId="0" applyFont="1" applyBorder="1" applyAlignment="1">
      <alignment horizontal="center" vertical="center"/>
    </xf>
    <xf numFmtId="0" fontId="39" fillId="0" borderId="0" xfId="0" applyFont="1" applyBorder="1" applyAlignment="1" applyProtection="1">
      <protection locked="0" hidden="1"/>
    </xf>
    <xf numFmtId="49" fontId="0" fillId="0" borderId="1" xfId="0" quotePrefix="1" applyNumberFormat="1" applyBorder="1" applyAlignment="1">
      <alignment horizontal="center"/>
    </xf>
    <xf numFmtId="0" fontId="27" fillId="0" borderId="0" xfId="0" applyFont="1" applyBorder="1"/>
    <xf numFmtId="0" fontId="18" fillId="0" borderId="0" xfId="0" applyFont="1" applyBorder="1"/>
    <xf numFmtId="49" fontId="0" fillId="11" borderId="0" xfId="0" quotePrefix="1" applyNumberFormat="1" applyFill="1" applyBorder="1" applyAlignment="1">
      <alignment horizontal="left"/>
    </xf>
    <xf numFmtId="6" fontId="42" fillId="12" borderId="11" xfId="0" quotePrefix="1" applyNumberFormat="1" applyFont="1" applyFill="1" applyBorder="1" applyAlignment="1">
      <alignment horizontal="center" vertical="center"/>
    </xf>
    <xf numFmtId="0" fontId="0" fillId="0" borderId="11" xfId="0" applyFont="1" applyBorder="1" applyAlignment="1"/>
    <xf numFmtId="0" fontId="0" fillId="0" borderId="11" xfId="0" applyFont="1" applyBorder="1" applyAlignment="1">
      <alignment horizontal="left" indent="1"/>
    </xf>
    <xf numFmtId="0" fontId="39" fillId="0" borderId="0" xfId="0" applyFont="1" applyBorder="1" applyAlignment="1"/>
    <xf numFmtId="0" fontId="0" fillId="0" borderId="3" xfId="0" applyBorder="1" applyAlignment="1">
      <alignment vertical="center"/>
    </xf>
    <xf numFmtId="0" fontId="24" fillId="0" borderId="11" xfId="0" applyFont="1" applyBorder="1" applyAlignment="1">
      <alignment horizontal="left"/>
    </xf>
    <xf numFmtId="0" fontId="0" fillId="0" borderId="11" xfId="0" applyFont="1" applyFill="1" applyBorder="1" applyAlignment="1">
      <alignment horizontal="left"/>
    </xf>
    <xf numFmtId="0" fontId="24" fillId="0" borderId="11" xfId="0" applyFont="1" applyFill="1" applyBorder="1" applyAlignment="1">
      <alignment horizontal="left"/>
    </xf>
    <xf numFmtId="0" fontId="12" fillId="0" borderId="3" xfId="0" applyFont="1" applyFill="1" applyBorder="1"/>
    <xf numFmtId="0" fontId="0" fillId="0" borderId="11" xfId="0" applyBorder="1" applyAlignment="1">
      <alignment vertical="center"/>
    </xf>
    <xf numFmtId="49" fontId="0" fillId="0" borderId="1" xfId="0" applyNumberFormat="1" applyBorder="1" applyAlignment="1">
      <alignment horizontal="right"/>
    </xf>
    <xf numFmtId="0" fontId="0" fillId="0" borderId="0" xfId="0" quotePrefix="1" applyFont="1" applyBorder="1" applyAlignment="1">
      <alignment vertical="top"/>
    </xf>
    <xf numFmtId="0" fontId="0" fillId="0" borderId="0" xfId="0" applyFont="1" applyBorder="1" applyAlignment="1"/>
    <xf numFmtId="0" fontId="15" fillId="0" borderId="0" xfId="6" applyBorder="1"/>
    <xf numFmtId="49" fontId="0" fillId="0" borderId="1" xfId="0" quotePrefix="1" applyNumberFormat="1" applyBorder="1" applyAlignment="1">
      <alignment horizontal="right" vertical="center"/>
    </xf>
    <xf numFmtId="49" fontId="0" fillId="0" borderId="1" xfId="0" applyNumberFormat="1" applyBorder="1" applyAlignment="1">
      <alignment horizontal="right" vertical="center"/>
    </xf>
    <xf numFmtId="0" fontId="0" fillId="0" borderId="0" xfId="0" quotePrefix="1" applyFont="1" applyBorder="1" applyAlignment="1"/>
    <xf numFmtId="0" fontId="0" fillId="0" borderId="3" xfId="0" applyFont="1" applyBorder="1" applyAlignment="1">
      <alignment horizontal="left"/>
    </xf>
    <xf numFmtId="49" fontId="0" fillId="11" borderId="11" xfId="0" applyNumberFormat="1" applyFill="1" applyBorder="1" applyAlignment="1">
      <alignment horizontal="left"/>
    </xf>
    <xf numFmtId="0" fontId="0" fillId="11" borderId="11" xfId="0" applyFill="1" applyBorder="1"/>
    <xf numFmtId="0" fontId="0" fillId="0" borderId="0" xfId="0" applyBorder="1" applyAlignment="1">
      <alignment horizontal="left" indent="2"/>
    </xf>
    <xf numFmtId="0" fontId="0" fillId="0" borderId="10" xfId="0" applyBorder="1" applyAlignment="1">
      <alignment horizontal="center" shrinkToFit="1"/>
    </xf>
    <xf numFmtId="0" fontId="0" fillId="0" borderId="10" xfId="0" applyFill="1" applyBorder="1" applyAlignment="1">
      <alignment horizontal="center" wrapText="1"/>
    </xf>
    <xf numFmtId="0" fontId="0" fillId="0" borderId="10" xfId="0" applyBorder="1" applyAlignment="1">
      <alignment horizontal="center" vertical="center" shrinkToFit="1"/>
    </xf>
    <xf numFmtId="0" fontId="9" fillId="0" borderId="1" xfId="0" applyFont="1" applyFill="1" applyBorder="1" applyAlignment="1">
      <alignment wrapText="1"/>
    </xf>
    <xf numFmtId="0" fontId="0" fillId="0" borderId="0" xfId="0" applyBorder="1" applyAlignment="1">
      <alignment vertical="top"/>
    </xf>
    <xf numFmtId="0" fontId="0" fillId="0" borderId="3" xfId="0" applyBorder="1" applyAlignment="1">
      <alignment horizontal="left" vertical="top" wrapText="1"/>
    </xf>
    <xf numFmtId="0" fontId="0" fillId="11" borderId="11" xfId="0" applyFill="1" applyBorder="1" applyAlignment="1">
      <alignment horizontal="left" vertical="top" wrapText="1"/>
    </xf>
    <xf numFmtId="0" fontId="24" fillId="0" borderId="0" xfId="0" applyFont="1" applyBorder="1" applyAlignment="1">
      <alignment horizontal="right"/>
    </xf>
    <xf numFmtId="0" fontId="0" fillId="0" borderId="0" xfId="0" applyFont="1" applyBorder="1" applyAlignment="1">
      <alignment horizontal="right"/>
    </xf>
    <xf numFmtId="49" fontId="0" fillId="0" borderId="12" xfId="0" applyNumberFormat="1" applyFont="1" applyBorder="1" applyAlignment="1">
      <alignment horizontal="right" vertical="center"/>
    </xf>
    <xf numFmtId="49" fontId="0" fillId="10" borderId="15" xfId="0" applyNumberFormat="1" applyFill="1" applyBorder="1" applyAlignment="1" applyProtection="1">
      <alignment horizontal="right"/>
    </xf>
    <xf numFmtId="49" fontId="0" fillId="10" borderId="15" xfId="0" quotePrefix="1" applyNumberFormat="1" applyFill="1" applyBorder="1" applyAlignment="1" applyProtection="1">
      <alignment horizontal="right"/>
    </xf>
    <xf numFmtId="0" fontId="44" fillId="0" borderId="1" xfId="87" applyFont="1" applyBorder="1" applyAlignment="1" applyProtection="1">
      <alignment vertical="center" wrapText="1"/>
      <protection hidden="1"/>
    </xf>
    <xf numFmtId="0" fontId="9" fillId="0" borderId="1" xfId="87" applyFont="1" applyFill="1" applyBorder="1" applyAlignment="1" applyProtection="1">
      <alignment horizontal="center" vertical="center" wrapText="1"/>
      <protection hidden="1"/>
    </xf>
    <xf numFmtId="0" fontId="22" fillId="0" borderId="0" xfId="87" applyBorder="1" applyProtection="1">
      <protection hidden="1"/>
    </xf>
    <xf numFmtId="2" fontId="22" fillId="0" borderId="0" xfId="87" applyNumberFormat="1" applyFont="1" applyFill="1" applyBorder="1" applyAlignment="1" applyProtection="1">
      <alignment horizontal="center"/>
      <protection hidden="1"/>
    </xf>
    <xf numFmtId="2" fontId="22" fillId="0" borderId="0" xfId="87" applyNumberFormat="1" applyFill="1" applyBorder="1" applyAlignment="1" applyProtection="1">
      <alignment horizontal="center"/>
      <protection hidden="1"/>
    </xf>
    <xf numFmtId="0" fontId="22" fillId="0" borderId="0" xfId="87" applyBorder="1" applyAlignment="1" applyProtection="1">
      <alignment vertical="center" wrapText="1"/>
      <protection hidden="1"/>
    </xf>
    <xf numFmtId="0" fontId="22" fillId="0" borderId="0" xfId="87" applyBorder="1" applyAlignment="1" applyProtection="1">
      <alignment vertical="top" wrapText="1"/>
      <protection hidden="1"/>
    </xf>
    <xf numFmtId="0" fontId="22" fillId="0" borderId="0" xfId="87" applyBorder="1" applyAlignment="1" applyProtection="1">
      <alignment wrapText="1"/>
      <protection hidden="1"/>
    </xf>
    <xf numFmtId="0" fontId="22" fillId="0" borderId="0" xfId="87" applyBorder="1" applyAlignment="1" applyProtection="1">
      <alignment horizontal="left"/>
      <protection hidden="1"/>
    </xf>
    <xf numFmtId="38" fontId="24" fillId="9" borderId="1" xfId="6" quotePrefix="1" applyNumberFormat="1" applyFont="1" applyFill="1" applyBorder="1" applyAlignment="1" applyProtection="1">
      <alignment vertical="center"/>
      <protection locked="0"/>
    </xf>
    <xf numFmtId="38" fontId="0" fillId="0" borderId="1" xfId="0" applyNumberFormat="1" applyFill="1" applyBorder="1" applyAlignment="1" applyProtection="1">
      <alignment horizontal="right"/>
    </xf>
    <xf numFmtId="38" fontId="24" fillId="15" borderId="1" xfId="6" applyNumberFormat="1" applyFont="1" applyFill="1" applyBorder="1" applyAlignment="1" applyProtection="1">
      <alignment vertical="center"/>
    </xf>
    <xf numFmtId="38" fontId="0" fillId="0" borderId="1" xfId="0" applyNumberFormat="1" applyBorder="1"/>
    <xf numFmtId="38" fontId="0" fillId="0" borderId="1" xfId="0" applyNumberFormat="1" applyFill="1" applyBorder="1"/>
    <xf numFmtId="38" fontId="0" fillId="0" borderId="1" xfId="0" applyNumberFormat="1" applyBorder="1" applyAlignment="1" applyProtection="1">
      <alignment horizontal="right" vertical="center"/>
    </xf>
    <xf numFmtId="38" fontId="0" fillId="16" borderId="1" xfId="0" applyNumberFormat="1" applyFill="1" applyBorder="1" applyAlignment="1" applyProtection="1">
      <alignment horizontal="right" vertical="center"/>
      <protection locked="0"/>
    </xf>
    <xf numFmtId="38" fontId="0" fillId="0" borderId="1" xfId="0" applyNumberFormat="1" applyBorder="1" applyAlignment="1" applyProtection="1">
      <alignment horizontal="right"/>
    </xf>
    <xf numFmtId="38" fontId="0" fillId="10" borderId="1" xfId="0" applyNumberFormat="1" applyFill="1" applyBorder="1" applyAlignment="1" applyProtection="1">
      <alignment horizontal="right" vertical="center"/>
    </xf>
    <xf numFmtId="38" fontId="0" fillId="16" borderId="1" xfId="0" applyNumberFormat="1" applyFill="1" applyBorder="1" applyAlignment="1" applyProtection="1">
      <alignment vertical="center"/>
      <protection locked="0"/>
    </xf>
    <xf numFmtId="38" fontId="0" fillId="0" borderId="1" xfId="0" applyNumberFormat="1" applyBorder="1" applyAlignment="1">
      <alignment horizontal="right" vertical="center"/>
    </xf>
    <xf numFmtId="38" fontId="0" fillId="0" borderId="1" xfId="0" applyNumberFormat="1" applyFill="1" applyBorder="1" applyAlignment="1">
      <alignment horizontal="right" vertical="center"/>
    </xf>
    <xf numFmtId="38" fontId="24" fillId="10" borderId="1" xfId="0" applyNumberFormat="1" applyFont="1" applyFill="1" applyBorder="1" applyAlignment="1">
      <alignment horizontal="right" vertical="center"/>
    </xf>
    <xf numFmtId="38" fontId="24" fillId="0" borderId="1" xfId="0" applyNumberFormat="1" applyFont="1" applyBorder="1"/>
    <xf numFmtId="38" fontId="0" fillId="0" borderId="1" xfId="0" applyNumberFormat="1" applyBorder="1" applyAlignment="1">
      <alignment vertical="center"/>
    </xf>
    <xf numFmtId="38" fontId="0" fillId="0" borderId="1" xfId="0" applyNumberFormat="1" applyBorder="1" applyAlignment="1"/>
    <xf numFmtId="38" fontId="24" fillId="0" borderId="1" xfId="0" applyNumberFormat="1" applyFont="1" applyFill="1" applyBorder="1"/>
    <xf numFmtId="38" fontId="0" fillId="10" borderId="1" xfId="0" applyNumberFormat="1" applyFill="1" applyBorder="1"/>
    <xf numFmtId="38" fontId="24" fillId="17" borderId="1" xfId="6" quotePrefix="1" applyNumberFormat="1" applyFont="1" applyFill="1" applyBorder="1"/>
    <xf numFmtId="0" fontId="0" fillId="9" borderId="1" xfId="0" applyFill="1" applyBorder="1" applyAlignment="1" applyProtection="1">
      <alignment horizontal="left" vertical="center"/>
      <protection locked="0"/>
    </xf>
    <xf numFmtId="38" fontId="15" fillId="10" borderId="1" xfId="6" applyNumberFormat="1" applyFill="1" applyBorder="1"/>
    <xf numFmtId="0" fontId="0" fillId="9" borderId="1" xfId="0" applyFill="1" applyBorder="1" applyProtection="1">
      <protection locked="0"/>
    </xf>
    <xf numFmtId="10" fontId="0" fillId="9" borderId="16" xfId="7" applyNumberFormat="1" applyFont="1" applyFill="1" applyBorder="1" applyProtection="1">
      <protection locked="0"/>
    </xf>
    <xf numFmtId="10" fontId="0" fillId="9" borderId="16" xfId="0" applyNumberFormat="1" applyFill="1" applyBorder="1" applyProtection="1">
      <protection locked="0"/>
    </xf>
    <xf numFmtId="10" fontId="0" fillId="0" borderId="17" xfId="7" applyNumberFormat="1" applyFont="1" applyFill="1" applyBorder="1" applyProtection="1"/>
    <xf numFmtId="10" fontId="0" fillId="0" borderId="18" xfId="7" applyNumberFormat="1" applyFont="1" applyFill="1" applyBorder="1" applyAlignment="1" applyProtection="1">
      <alignment horizontal="right"/>
    </xf>
    <xf numFmtId="10" fontId="0" fillId="0" borderId="19" xfId="7" applyNumberFormat="1" applyFont="1" applyFill="1" applyBorder="1" applyProtection="1"/>
    <xf numFmtId="10" fontId="0" fillId="9" borderId="18" xfId="0" applyNumberFormat="1" applyFill="1" applyBorder="1" applyProtection="1">
      <protection locked="0"/>
    </xf>
    <xf numFmtId="10" fontId="0" fillId="0" borderId="18" xfId="7" applyNumberFormat="1" applyFont="1" applyFill="1" applyBorder="1" applyAlignment="1">
      <alignment horizontal="right"/>
    </xf>
    <xf numFmtId="38" fontId="24" fillId="0" borderId="1" xfId="0" applyNumberFormat="1" applyFont="1" applyFill="1" applyBorder="1" applyAlignment="1"/>
    <xf numFmtId="40" fontId="24" fillId="0" borderId="1" xfId="7" quotePrefix="1" applyNumberFormat="1" applyFont="1" applyFill="1" applyBorder="1" applyAlignment="1" applyProtection="1">
      <alignment horizontal="right"/>
    </xf>
    <xf numFmtId="38" fontId="24" fillId="9" borderId="1" xfId="8" quotePrefix="1" applyNumberFormat="1" applyFont="1" applyFill="1" applyBorder="1" applyAlignment="1" applyProtection="1">
      <alignment horizontal="right"/>
      <protection locked="0"/>
    </xf>
    <xf numFmtId="0" fontId="22" fillId="0" borderId="0" xfId="87" applyFill="1" applyBorder="1" applyAlignment="1" applyProtection="1">
      <alignment horizontal="left"/>
      <protection hidden="1"/>
    </xf>
    <xf numFmtId="0" fontId="22" fillId="0" borderId="0" xfId="87" applyBorder="1" applyAlignment="1" applyProtection="1">
      <alignment horizontal="left" vertical="center" wrapText="1"/>
      <protection hidden="1"/>
    </xf>
    <xf numFmtId="0" fontId="44" fillId="0" borderId="1" xfId="87" applyFont="1" applyBorder="1" applyAlignment="1" applyProtection="1">
      <alignment horizontal="left" vertical="center" wrapText="1"/>
      <protection hidden="1"/>
    </xf>
    <xf numFmtId="0" fontId="4" fillId="0" borderId="1" xfId="87" applyFont="1" applyFill="1" applyBorder="1" applyAlignment="1" applyProtection="1">
      <alignment horizontal="left" vertical="center" wrapText="1"/>
      <protection hidden="1"/>
    </xf>
    <xf numFmtId="0" fontId="22" fillId="0" borderId="0" xfId="87" applyBorder="1" applyAlignment="1" applyProtection="1">
      <alignment horizontal="left" vertical="top" wrapText="1"/>
      <protection hidden="1"/>
    </xf>
    <xf numFmtId="0" fontId="22" fillId="0" borderId="0" xfId="87" applyBorder="1" applyAlignment="1" applyProtection="1">
      <alignment horizontal="left" wrapText="1"/>
      <protection hidden="1"/>
    </xf>
    <xf numFmtId="0" fontId="0" fillId="0" borderId="1" xfId="0" quotePrefix="1" applyBorder="1" applyAlignment="1">
      <alignment horizontal="center"/>
    </xf>
    <xf numFmtId="0" fontId="24" fillId="0" borderId="20" xfId="0" applyFont="1" applyBorder="1" applyAlignment="1">
      <alignment horizontal="center"/>
    </xf>
    <xf numFmtId="0" fontId="10" fillId="0" borderId="0" xfId="0" applyFont="1" applyBorder="1" applyAlignment="1">
      <alignment horizontal="center" vertical="top"/>
    </xf>
    <xf numFmtId="0" fontId="0" fillId="0" borderId="0" xfId="0" applyFill="1" applyBorder="1" applyAlignment="1"/>
    <xf numFmtId="0" fontId="0" fillId="0" borderId="0" xfId="0" applyFont="1" applyBorder="1" applyAlignment="1">
      <alignment horizontal="center" vertical="center"/>
    </xf>
    <xf numFmtId="0" fontId="0" fillId="0" borderId="0" xfId="0" applyFill="1" applyBorder="1"/>
    <xf numFmtId="0" fontId="24" fillId="10" borderId="21" xfId="0" applyFont="1" applyFill="1" applyBorder="1" applyAlignment="1">
      <alignment horizontal="left" indent="1"/>
    </xf>
    <xf numFmtId="0" fontId="24" fillId="10" borderId="22" xfId="0" applyFont="1" applyFill="1" applyBorder="1" applyAlignment="1">
      <alignment horizontal="left" indent="1"/>
    </xf>
    <xf numFmtId="0" fontId="0" fillId="0" borderId="3" xfId="0" applyFill="1" applyBorder="1" applyAlignment="1"/>
    <xf numFmtId="0" fontId="0" fillId="9" borderId="7" xfId="0" applyFill="1" applyBorder="1" applyAlignment="1" applyProtection="1">
      <alignment horizontal="left"/>
      <protection locked="0"/>
    </xf>
    <xf numFmtId="0" fontId="15" fillId="0" borderId="23" xfId="6" applyBorder="1" applyAlignment="1" applyProtection="1">
      <alignment horizontal="left"/>
      <protection locked="0"/>
    </xf>
    <xf numFmtId="0" fontId="15" fillId="0" borderId="24" xfId="6" applyBorder="1" applyAlignment="1" applyProtection="1">
      <alignment horizontal="left"/>
      <protection locked="0"/>
    </xf>
    <xf numFmtId="0" fontId="7" fillId="14" borderId="0" xfId="0" applyFont="1" applyFill="1" applyBorder="1"/>
    <xf numFmtId="0" fontId="0" fillId="0" borderId="25" xfId="0" quotePrefix="1" applyFill="1" applyBorder="1" applyAlignment="1">
      <alignment horizontal="center"/>
    </xf>
    <xf numFmtId="0" fontId="0" fillId="0" borderId="11" xfId="0" applyFont="1" applyBorder="1" applyAlignment="1">
      <alignment horizontal="center" vertical="center"/>
    </xf>
    <xf numFmtId="0" fontId="0" fillId="0" borderId="3" xfId="0" applyBorder="1" applyAlignment="1">
      <alignment horizontal="left" vertical="top"/>
    </xf>
    <xf numFmtId="0" fontId="0" fillId="0" borderId="25" xfId="0" quotePrefix="1" applyBorder="1" applyAlignment="1">
      <alignment horizontal="center"/>
    </xf>
    <xf numFmtId="0" fontId="0" fillId="0" borderId="3" xfId="0" applyBorder="1" applyProtection="1"/>
    <xf numFmtId="0" fontId="0" fillId="0" borderId="0" xfId="0" quotePrefix="1" applyFill="1" applyBorder="1" applyAlignment="1" applyProtection="1">
      <alignment horizontal="center" vertical="center"/>
    </xf>
    <xf numFmtId="0" fontId="0" fillId="0" borderId="0" xfId="0" applyFill="1" applyBorder="1" applyAlignment="1" applyProtection="1">
      <alignment horizontal="left" indent="1"/>
    </xf>
    <xf numFmtId="0" fontId="9" fillId="0" borderId="0" xfId="0" applyFont="1" applyFill="1" applyBorder="1" applyAlignment="1" applyProtection="1">
      <alignment horizontal="center" wrapText="1"/>
    </xf>
    <xf numFmtId="0" fontId="0" fillId="0" borderId="0" xfId="0" applyBorder="1" applyAlignment="1" applyProtection="1">
      <alignment horizontal="left" indent="1"/>
    </xf>
    <xf numFmtId="49" fontId="0" fillId="0" borderId="11" xfId="0" applyNumberFormat="1" applyFill="1" applyBorder="1" applyAlignment="1" applyProtection="1">
      <alignment horizontal="center" vertical="center"/>
    </xf>
    <xf numFmtId="0" fontId="0" fillId="0" borderId="3" xfId="0" quotePrefix="1" applyBorder="1" applyAlignment="1" applyProtection="1">
      <alignment horizontal="center" vertical="center"/>
    </xf>
    <xf numFmtId="49" fontId="0" fillId="9" borderId="1" xfId="0" applyNumberFormat="1" applyFill="1" applyBorder="1" applyAlignment="1" applyProtection="1">
      <alignment horizontal="left" vertical="top" wrapText="1"/>
      <protection locked="0"/>
    </xf>
    <xf numFmtId="0" fontId="0" fillId="0" borderId="11" xfId="0" applyFill="1" applyBorder="1" applyAlignment="1" applyProtection="1">
      <alignment horizontal="left" vertical="top" indent="1"/>
    </xf>
    <xf numFmtId="0" fontId="0" fillId="0" borderId="11" xfId="0" applyBorder="1" applyProtection="1"/>
    <xf numFmtId="0" fontId="0" fillId="0" borderId="3" xfId="0" applyBorder="1"/>
    <xf numFmtId="0" fontId="0" fillId="0" borderId="0" xfId="0" applyBorder="1"/>
    <xf numFmtId="0" fontId="0" fillId="0" borderId="11" xfId="0" applyBorder="1"/>
    <xf numFmtId="0" fontId="0" fillId="0" borderId="0" xfId="0" applyBorder="1" applyAlignment="1">
      <alignment horizontal="left"/>
    </xf>
    <xf numFmtId="0" fontId="7" fillId="0" borderId="0" xfId="0" applyFont="1" applyBorder="1" applyAlignment="1">
      <alignment horizontal="center" vertical="top"/>
    </xf>
    <xf numFmtId="0" fontId="0" fillId="0" borderId="0" xfId="0" applyBorder="1" applyAlignment="1">
      <alignment horizontal="right"/>
    </xf>
    <xf numFmtId="0" fontId="0" fillId="0" borderId="0" xfId="0" applyBorder="1" applyAlignment="1">
      <alignment horizontal="left" vertical="top" wrapText="1"/>
    </xf>
    <xf numFmtId="0" fontId="28" fillId="0" borderId="0" xfId="0" applyFont="1" applyBorder="1"/>
    <xf numFmtId="0" fontId="0" fillId="0" borderId="3" xfId="0" applyBorder="1" applyAlignment="1"/>
    <xf numFmtId="0" fontId="0" fillId="0" borderId="0" xfId="0" applyBorder="1" applyAlignment="1"/>
    <xf numFmtId="0" fontId="0" fillId="0" borderId="11" xfId="0" applyBorder="1" applyAlignment="1"/>
    <xf numFmtId="0" fontId="4" fillId="0" borderId="0" xfId="0" applyFont="1" applyBorder="1"/>
    <xf numFmtId="0" fontId="0" fillId="0" borderId="26" xfId="0" applyBorder="1"/>
    <xf numFmtId="0" fontId="0" fillId="9" borderId="7" xfId="0" applyFill="1" applyBorder="1" applyAlignment="1" applyProtection="1">
      <alignment horizontal="left"/>
      <protection locked="0"/>
    </xf>
    <xf numFmtId="0" fontId="0" fillId="9" borderId="10" xfId="0" applyFill="1" applyBorder="1" applyAlignment="1" applyProtection="1">
      <alignment horizontal="left"/>
      <protection locked="0"/>
    </xf>
    <xf numFmtId="0" fontId="0" fillId="0" borderId="0" xfId="0" applyBorder="1" applyAlignment="1">
      <alignment wrapText="1"/>
    </xf>
    <xf numFmtId="0" fontId="4" fillId="0" borderId="0" xfId="0" applyFont="1" applyBorder="1" applyAlignment="1"/>
    <xf numFmtId="0" fontId="0" fillId="0" borderId="0" xfId="0" applyBorder="1" applyAlignment="1">
      <alignment horizontal="left" indent="1"/>
    </xf>
    <xf numFmtId="0" fontId="0" fillId="0" borderId="0" xfId="0" applyFont="1" applyBorder="1" applyAlignment="1">
      <alignment horizontal="left"/>
    </xf>
    <xf numFmtId="0" fontId="0" fillId="0" borderId="0" xfId="0" applyBorder="1" applyAlignment="1">
      <alignment vertical="center"/>
    </xf>
    <xf numFmtId="0" fontId="0" fillId="0" borderId="27" xfId="0" applyBorder="1" applyAlignment="1">
      <alignment horizontal="center" vertical="center"/>
    </xf>
    <xf numFmtId="0" fontId="0" fillId="0" borderId="28" xfId="0" applyBorder="1"/>
    <xf numFmtId="0" fontId="0" fillId="0" borderId="29" xfId="0" applyBorder="1"/>
    <xf numFmtId="0" fontId="0" fillId="0" borderId="30" xfId="0" applyBorder="1"/>
    <xf numFmtId="0" fontId="0" fillId="0" borderId="7" xfId="0" applyBorder="1"/>
    <xf numFmtId="0" fontId="0" fillId="0" borderId="10" xfId="0" applyBorder="1"/>
    <xf numFmtId="0" fontId="24" fillId="0" borderId="1" xfId="0" applyFont="1" applyFill="1" applyBorder="1" applyAlignment="1" applyProtection="1">
      <alignment horizontal="left"/>
      <protection hidden="1"/>
    </xf>
    <xf numFmtId="0" fontId="5" fillId="0" borderId="0" xfId="0" applyFont="1" applyBorder="1" applyAlignment="1">
      <alignment horizontal="center"/>
    </xf>
    <xf numFmtId="0" fontId="0" fillId="0" borderId="12" xfId="0" applyBorder="1"/>
    <xf numFmtId="0" fontId="8" fillId="0" borderId="0" xfId="0" applyFont="1" applyBorder="1" applyAlignment="1" applyProtection="1">
      <alignment horizontal="left"/>
    </xf>
    <xf numFmtId="0" fontId="9" fillId="0" borderId="0" xfId="0" applyFont="1" applyFill="1" applyBorder="1" applyAlignment="1" applyProtection="1">
      <alignment horizontal="center" vertical="center" wrapText="1"/>
    </xf>
    <xf numFmtId="0" fontId="4" fillId="0" borderId="0" xfId="0" applyFont="1" applyBorder="1" applyAlignment="1" applyProtection="1">
      <alignment horizontal="center" wrapText="1"/>
    </xf>
    <xf numFmtId="0" fontId="27" fillId="0" borderId="30" xfId="0" applyFont="1" applyFill="1" applyBorder="1"/>
    <xf numFmtId="0" fontId="0" fillId="10" borderId="28" xfId="0" applyFill="1" applyBorder="1"/>
    <xf numFmtId="0" fontId="0" fillId="10" borderId="26" xfId="0" applyFill="1" applyBorder="1"/>
    <xf numFmtId="0" fontId="0" fillId="10" borderId="29" xfId="0" applyFill="1" applyBorder="1"/>
    <xf numFmtId="0" fontId="0" fillId="10" borderId="30" xfId="0" applyFill="1" applyBorder="1"/>
    <xf numFmtId="0" fontId="4" fillId="13" borderId="4" xfId="0" applyFont="1" applyFill="1" applyBorder="1" applyAlignment="1">
      <alignment horizontal="center"/>
    </xf>
    <xf numFmtId="0" fontId="4" fillId="13" borderId="6" xfId="0" applyFont="1" applyFill="1" applyBorder="1" applyAlignment="1">
      <alignment horizontal="left" indent="7"/>
    </xf>
    <xf numFmtId="0" fontId="0" fillId="0" borderId="4" xfId="0" applyBorder="1" applyAlignment="1"/>
    <xf numFmtId="0" fontId="0" fillId="0" borderId="6" xfId="0" applyBorder="1" applyAlignment="1"/>
    <xf numFmtId="0" fontId="0" fillId="9" borderId="4" xfId="0" applyFill="1" applyBorder="1" applyAlignment="1">
      <alignment horizontal="left"/>
    </xf>
    <xf numFmtId="0" fontId="0" fillId="15" borderId="4" xfId="0" applyFill="1" applyBorder="1" applyAlignment="1"/>
    <xf numFmtId="0" fontId="0" fillId="18" borderId="4" xfId="0" applyFill="1" applyBorder="1" applyAlignment="1"/>
    <xf numFmtId="0" fontId="0" fillId="1" borderId="4" xfId="0" applyFill="1" applyBorder="1" applyAlignment="1"/>
    <xf numFmtId="0" fontId="0" fillId="0" borderId="4" xfId="0" applyBorder="1" applyAlignment="1">
      <alignment horizontal="center"/>
    </xf>
    <xf numFmtId="0" fontId="30" fillId="0" borderId="4" xfId="6" applyFont="1" applyBorder="1" applyAlignment="1">
      <alignment horizontal="center"/>
    </xf>
    <xf numFmtId="49" fontId="0" fillId="0" borderId="0" xfId="0" applyNumberFormat="1" applyBorder="1"/>
    <xf numFmtId="0" fontId="0" fillId="0" borderId="0" xfId="0" applyBorder="1" applyAlignment="1">
      <alignment vertical="top" wrapText="1"/>
    </xf>
    <xf numFmtId="0" fontId="0" fillId="0" borderId="4" xfId="0" applyFont="1" applyFill="1" applyBorder="1" applyAlignment="1"/>
    <xf numFmtId="0" fontId="0" fillId="0" borderId="4" xfId="0" applyFont="1" applyFill="1" applyBorder="1" applyAlignment="1">
      <alignment horizontal="right"/>
    </xf>
    <xf numFmtId="38" fontId="24" fillId="9" borderId="5" xfId="6" quotePrefix="1" applyNumberFormat="1" applyFont="1" applyFill="1" applyBorder="1" applyAlignment="1" applyProtection="1">
      <alignment vertical="center"/>
      <protection locked="0"/>
    </xf>
    <xf numFmtId="0" fontId="15" fillId="0" borderId="4" xfId="6" applyFill="1" applyBorder="1" applyAlignment="1">
      <alignment horizontal="right"/>
    </xf>
    <xf numFmtId="0" fontId="15" fillId="0" borderId="4" xfId="6" quotePrefix="1" applyFill="1" applyBorder="1" applyAlignment="1">
      <alignment horizontal="right"/>
    </xf>
    <xf numFmtId="0" fontId="0" fillId="0" borderId="4" xfId="0" applyBorder="1" applyAlignment="1">
      <alignment vertical="center"/>
    </xf>
    <xf numFmtId="38" fontId="0" fillId="16" borderId="5" xfId="0" applyNumberFormat="1" applyFill="1" applyBorder="1" applyAlignment="1" applyProtection="1">
      <alignment vertical="center"/>
      <protection locked="0"/>
    </xf>
    <xf numFmtId="0" fontId="24" fillId="0" borderId="4" xfId="0" applyFont="1" applyFill="1" applyBorder="1" applyAlignment="1"/>
    <xf numFmtId="0" fontId="15" fillId="0" borderId="4" xfId="6" applyBorder="1" applyAlignment="1"/>
    <xf numFmtId="0" fontId="0" fillId="0" borderId="4" xfId="0" applyFill="1" applyBorder="1" applyAlignment="1">
      <alignment vertical="center"/>
    </xf>
    <xf numFmtId="38" fontId="24" fillId="15" borderId="5" xfId="6" applyNumberFormat="1" applyFont="1" applyFill="1" applyBorder="1" applyAlignment="1" applyProtection="1">
      <alignment vertical="center"/>
    </xf>
    <xf numFmtId="0" fontId="24" fillId="0" borderId="4" xfId="0" applyFont="1" applyFill="1" applyBorder="1" applyAlignment="1">
      <alignment horizontal="right"/>
    </xf>
    <xf numFmtId="38" fontId="0" fillId="16" borderId="5" xfId="0" applyNumberFormat="1" applyFill="1" applyBorder="1" applyAlignment="1" applyProtection="1">
      <alignment horizontal="right" vertical="center"/>
      <protection locked="0"/>
    </xf>
    <xf numFmtId="0" fontId="24" fillId="0" borderId="4" xfId="0" applyFont="1" applyFill="1" applyBorder="1" applyAlignment="1">
      <alignment horizontal="right" vertical="center"/>
    </xf>
    <xf numFmtId="0" fontId="24" fillId="0" borderId="4" xfId="0" applyFont="1" applyBorder="1" applyAlignment="1"/>
    <xf numFmtId="38" fontId="0" fillId="9" borderId="5" xfId="0" applyNumberFormat="1" applyFill="1" applyBorder="1" applyAlignment="1" applyProtection="1">
      <alignment horizontal="right"/>
      <protection locked="0"/>
    </xf>
    <xf numFmtId="0" fontId="0" fillId="0" borderId="4" xfId="0" applyBorder="1"/>
    <xf numFmtId="0" fontId="0" fillId="0" borderId="4" xfId="0" applyBorder="1" applyAlignment="1">
      <alignment horizontal="right"/>
    </xf>
    <xf numFmtId="0" fontId="24" fillId="0" borderId="4" xfId="0" applyFont="1" applyBorder="1"/>
    <xf numFmtId="0" fontId="0" fillId="0" borderId="4" xfId="0" applyFill="1" applyBorder="1" applyAlignment="1">
      <alignment horizontal="right"/>
    </xf>
    <xf numFmtId="0" fontId="24" fillId="0" borderId="4" xfId="0" applyFont="1" applyFill="1" applyBorder="1"/>
    <xf numFmtId="38" fontId="0" fillId="0" borderId="5" xfId="0" applyNumberFormat="1" applyBorder="1"/>
    <xf numFmtId="0" fontId="15" fillId="0" borderId="4" xfId="6" applyBorder="1"/>
    <xf numFmtId="49" fontId="0" fillId="0" borderId="27" xfId="0" applyNumberFormat="1" applyFont="1" applyBorder="1" applyAlignment="1">
      <alignment horizontal="center" vertical="center" wrapText="1" shrinkToFit="1"/>
    </xf>
    <xf numFmtId="49" fontId="0" fillId="0" borderId="27" xfId="0" applyNumberFormat="1" applyFont="1" applyBorder="1" applyAlignment="1">
      <alignment horizontal="center" vertical="center"/>
    </xf>
    <xf numFmtId="38" fontId="0" fillId="9" borderId="28" xfId="0" applyNumberFormat="1" applyFill="1" applyBorder="1" applyProtection="1">
      <protection locked="0"/>
    </xf>
    <xf numFmtId="38" fontId="0" fillId="0" borderId="5" xfId="0" applyNumberFormat="1" applyFill="1" applyBorder="1"/>
    <xf numFmtId="38" fontId="0" fillId="9" borderId="28" xfId="0" applyNumberFormat="1" applyFill="1" applyBorder="1" applyAlignment="1" applyProtection="1">
      <protection locked="0"/>
    </xf>
    <xf numFmtId="38" fontId="0" fillId="9" borderId="28" xfId="0" applyNumberFormat="1" applyFill="1" applyBorder="1" applyAlignment="1" applyProtection="1">
      <alignment vertical="center"/>
      <protection locked="0"/>
    </xf>
    <xf numFmtId="0" fontId="0" fillId="0" borderId="28" xfId="0" applyFont="1" applyBorder="1" applyAlignment="1">
      <alignment horizontal="left"/>
    </xf>
    <xf numFmtId="49" fontId="0" fillId="11" borderId="29" xfId="0" applyNumberFormat="1" applyFill="1" applyBorder="1" applyAlignment="1">
      <alignment horizontal="left"/>
    </xf>
    <xf numFmtId="0" fontId="0" fillId="0" borderId="30" xfId="0" applyFont="1" applyBorder="1" applyAlignment="1">
      <alignment horizontal="left"/>
    </xf>
    <xf numFmtId="0" fontId="0" fillId="9" borderId="5" xfId="0" applyFill="1" applyBorder="1" applyAlignment="1" applyProtection="1">
      <alignment horizontal="left" vertical="center"/>
      <protection locked="0"/>
    </xf>
    <xf numFmtId="38" fontId="0" fillId="9" borderId="5" xfId="0" applyNumberFormat="1" applyFill="1" applyBorder="1" applyProtection="1">
      <protection locked="0"/>
    </xf>
    <xf numFmtId="0" fontId="4" fillId="0" borderId="30" xfId="0" applyFont="1" applyBorder="1" applyAlignment="1">
      <alignment horizontal="left"/>
    </xf>
    <xf numFmtId="0" fontId="0" fillId="9" borderId="5" xfId="0" applyFill="1" applyBorder="1" applyProtection="1">
      <protection locked="0"/>
    </xf>
    <xf numFmtId="0" fontId="4" fillId="10" borderId="30" xfId="0" applyFont="1" applyFill="1" applyBorder="1"/>
    <xf numFmtId="49" fontId="0" fillId="0" borderId="4" xfId="0" quotePrefix="1" applyNumberFormat="1" applyFont="1" applyBorder="1" applyAlignment="1">
      <alignment horizontal="right" vertical="center"/>
    </xf>
    <xf numFmtId="49" fontId="0" fillId="0" borderId="4" xfId="0" applyNumberFormat="1" applyFont="1" applyBorder="1" applyAlignment="1">
      <alignment horizontal="right"/>
    </xf>
    <xf numFmtId="0" fontId="0" fillId="0" borderId="5" xfId="0" applyNumberFormat="1" applyFont="1" applyBorder="1" applyAlignment="1">
      <alignment horizontal="center" vertical="center" wrapText="1"/>
    </xf>
    <xf numFmtId="0" fontId="0" fillId="0" borderId="27" xfId="0" quotePrefix="1" applyFont="1" applyBorder="1" applyAlignment="1">
      <alignment horizontal="center" wrapText="1"/>
    </xf>
    <xf numFmtId="0" fontId="0" fillId="0" borderId="29" xfId="0" applyBorder="1" applyAlignment="1">
      <alignment horizontal="center" shrinkToFit="1"/>
    </xf>
    <xf numFmtId="38" fontId="24" fillId="0" borderId="5" xfId="0" applyNumberFormat="1" applyFont="1" applyFill="1" applyBorder="1" applyProtection="1"/>
    <xf numFmtId="49" fontId="0" fillId="10" borderId="30" xfId="7" applyNumberFormat="1" applyFont="1" applyFill="1" applyBorder="1" applyAlignment="1" applyProtection="1">
      <alignment horizontal="right"/>
    </xf>
    <xf numFmtId="49" fontId="0" fillId="10" borderId="30" xfId="7" quotePrefix="1" applyNumberFormat="1" applyFont="1" applyFill="1" applyBorder="1" applyAlignment="1" applyProtection="1">
      <alignment horizontal="right"/>
    </xf>
    <xf numFmtId="38" fontId="24" fillId="0" borderId="5" xfId="0" applyNumberFormat="1" applyFont="1" applyFill="1" applyBorder="1" applyAlignment="1" applyProtection="1">
      <alignment vertical="center"/>
    </xf>
    <xf numFmtId="38" fontId="0" fillId="10" borderId="28" xfId="0" applyNumberFormat="1" applyFill="1" applyBorder="1" applyProtection="1"/>
    <xf numFmtId="38" fontId="15" fillId="0" borderId="5" xfId="6" applyNumberFormat="1" applyFill="1" applyBorder="1" applyProtection="1"/>
    <xf numFmtId="0" fontId="0" fillId="0" borderId="29" xfId="0" applyFill="1" applyBorder="1" applyAlignment="1">
      <alignment horizontal="center" wrapText="1"/>
    </xf>
    <xf numFmtId="38" fontId="0" fillId="0" borderId="5" xfId="0" applyNumberFormat="1" applyFill="1" applyBorder="1" applyProtection="1"/>
    <xf numFmtId="0" fontId="0" fillId="0" borderId="29" xfId="0" applyBorder="1" applyAlignment="1">
      <alignment horizontal="center" vertical="center" shrinkToFit="1"/>
    </xf>
    <xf numFmtId="38" fontId="0" fillId="10" borderId="28" xfId="0" applyNumberFormat="1" applyFill="1" applyBorder="1"/>
    <xf numFmtId="0" fontId="0" fillId="11" borderId="29" xfId="0" applyFill="1" applyBorder="1"/>
    <xf numFmtId="49" fontId="0" fillId="0" borderId="4" xfId="0" applyNumberFormat="1" applyFont="1" applyBorder="1" applyAlignment="1">
      <alignment horizontal="right" vertical="center"/>
    </xf>
    <xf numFmtId="0" fontId="0" fillId="0" borderId="4" xfId="0" applyFont="1" applyBorder="1"/>
    <xf numFmtId="0" fontId="0" fillId="0" borderId="4" xfId="0" applyFont="1" applyBorder="1" applyAlignment="1"/>
    <xf numFmtId="38" fontId="24" fillId="0" borderId="4" xfId="0" applyNumberFormat="1" applyFont="1" applyFill="1" applyBorder="1" applyAlignment="1"/>
    <xf numFmtId="0" fontId="0" fillId="0" borderId="30" xfId="0" applyBorder="1" applyAlignment="1">
      <alignment horizontal="left" vertical="top" wrapText="1"/>
    </xf>
    <xf numFmtId="0" fontId="0" fillId="11" borderId="26" xfId="0" applyFill="1" applyBorder="1"/>
    <xf numFmtId="49" fontId="13" fillId="0" borderId="30" xfId="0" applyNumberFormat="1" applyFont="1" applyBorder="1" applyAlignment="1">
      <alignment horizontal="center" vertical="center" wrapText="1" shrinkToFit="1"/>
    </xf>
    <xf numFmtId="49" fontId="13" fillId="0" borderId="25" xfId="0" applyNumberFormat="1" applyFont="1" applyBorder="1" applyAlignment="1">
      <alignment horizontal="center" vertical="center" wrapText="1" shrinkToFit="1"/>
    </xf>
    <xf numFmtId="49" fontId="24" fillId="0" borderId="25" xfId="0" applyNumberFormat="1" applyFont="1" applyBorder="1" applyAlignment="1">
      <alignment horizontal="center" vertical="center" wrapText="1" shrinkToFit="1"/>
    </xf>
    <xf numFmtId="40" fontId="24" fillId="0" borderId="5" xfId="7" quotePrefix="1" applyNumberFormat="1" applyFont="1" applyFill="1" applyBorder="1" applyAlignment="1" applyProtection="1">
      <alignment horizontal="right"/>
    </xf>
    <xf numFmtId="38" fontId="24" fillId="9" borderId="5" xfId="8" quotePrefix="1" applyNumberFormat="1" applyFont="1" applyFill="1" applyBorder="1" applyAlignment="1" applyProtection="1">
      <alignment horizontal="right"/>
      <protection locked="0"/>
    </xf>
    <xf numFmtId="49" fontId="24" fillId="0" borderId="4" xfId="0" applyNumberFormat="1" applyFont="1" applyFill="1" applyBorder="1" applyAlignment="1">
      <alignment horizontal="right" vertical="center"/>
    </xf>
    <xf numFmtId="49" fontId="24" fillId="0" borderId="4" xfId="0" applyNumberFormat="1" applyFont="1" applyBorder="1" applyAlignment="1">
      <alignment horizontal="right" vertical="center"/>
    </xf>
    <xf numFmtId="0" fontId="24" fillId="0" borderId="4" xfId="0" applyNumberFormat="1" applyFont="1" applyBorder="1" applyAlignment="1">
      <alignment horizontal="right" vertical="center"/>
    </xf>
    <xf numFmtId="0" fontId="24" fillId="0" borderId="4" xfId="0" applyFont="1" applyFill="1" applyBorder="1" applyAlignment="1" applyProtection="1">
      <alignment horizontal="left"/>
      <protection hidden="1"/>
    </xf>
    <xf numFmtId="0" fontId="24" fillId="0" borderId="6" xfId="0" applyFont="1" applyFill="1" applyBorder="1" applyAlignment="1" applyProtection="1">
      <alignment horizontal="left"/>
      <protection hidden="1"/>
    </xf>
    <xf numFmtId="0" fontId="24" fillId="0" borderId="4" xfId="0" applyFont="1" applyFill="1" applyBorder="1" applyAlignment="1" applyProtection="1">
      <alignment horizontal="right"/>
      <protection hidden="1"/>
    </xf>
    <xf numFmtId="0" fontId="24" fillId="0" borderId="0" xfId="0" applyFont="1" applyBorder="1" applyAlignment="1">
      <alignment horizontal="center"/>
    </xf>
    <xf numFmtId="0" fontId="0" fillId="0" borderId="4" xfId="0" applyFill="1" applyBorder="1"/>
    <xf numFmtId="38" fontId="0" fillId="0" borderId="1" xfId="0" applyNumberFormat="1" applyFill="1" applyBorder="1" applyAlignment="1"/>
    <xf numFmtId="0" fontId="0" fillId="0" borderId="0" xfId="0" applyBorder="1"/>
    <xf numFmtId="0" fontId="0" fillId="19" borderId="0" xfId="0" applyFill="1" applyBorder="1"/>
    <xf numFmtId="38" fontId="0" fillId="9" borderId="1" xfId="0" applyNumberFormat="1" applyFill="1" applyBorder="1" applyAlignment="1" applyProtection="1">
      <alignment horizontal="right"/>
      <protection locked="0"/>
    </xf>
    <xf numFmtId="0" fontId="0" fillId="0" borderId="3" xfId="0" applyBorder="1"/>
    <xf numFmtId="0" fontId="0" fillId="0" borderId="0" xfId="0" applyBorder="1"/>
    <xf numFmtId="0" fontId="0" fillId="0" borderId="0" xfId="0" applyFont="1" applyBorder="1" applyAlignment="1">
      <alignment horizontal="left"/>
    </xf>
    <xf numFmtId="0" fontId="0" fillId="0" borderId="0" xfId="0" applyFill="1" applyBorder="1"/>
    <xf numFmtId="0" fontId="24" fillId="0" borderId="0" xfId="87" applyFont="1" applyFill="1" applyBorder="1" applyAlignment="1" applyProtection="1">
      <alignment horizontal="center" wrapText="1"/>
      <protection hidden="1"/>
    </xf>
    <xf numFmtId="0" fontId="24" fillId="0" borderId="0" xfId="87" applyFont="1" applyFill="1" applyBorder="1" applyAlignment="1" applyProtection="1">
      <alignment horizontal="center"/>
      <protection hidden="1"/>
    </xf>
    <xf numFmtId="0" fontId="15" fillId="0" borderId="1" xfId="6" applyBorder="1" applyAlignment="1">
      <alignment horizontal="right"/>
    </xf>
    <xf numFmtId="0" fontId="15" fillId="0" borderId="1" xfId="6" applyBorder="1"/>
    <xf numFmtId="0" fontId="0" fillId="0" borderId="3" xfId="0" applyBorder="1" applyAlignment="1">
      <alignment wrapText="1"/>
    </xf>
    <xf numFmtId="0" fontId="4" fillId="0" borderId="0" xfId="0" applyFont="1" applyBorder="1"/>
    <xf numFmtId="0" fontId="0" fillId="0" borderId="0" xfId="0" applyBorder="1"/>
    <xf numFmtId="0" fontId="0" fillId="0" borderId="4" xfId="0" applyBorder="1"/>
    <xf numFmtId="0" fontId="0" fillId="0" borderId="12" xfId="0" applyBorder="1"/>
    <xf numFmtId="0" fontId="0" fillId="0" borderId="5" xfId="0" applyFill="1" applyBorder="1" applyProtection="1"/>
    <xf numFmtId="0" fontId="0" fillId="11" borderId="11" xfId="0" applyFill="1" applyBorder="1" applyAlignment="1">
      <alignment wrapText="1"/>
    </xf>
    <xf numFmtId="0" fontId="0" fillId="0" borderId="0" xfId="0" applyFont="1"/>
    <xf numFmtId="0" fontId="4" fillId="0" borderId="0" xfId="0" applyFont="1"/>
    <xf numFmtId="0" fontId="0" fillId="0" borderId="0" xfId="0" applyFont="1" applyAlignment="1">
      <alignment vertical="top"/>
    </xf>
    <xf numFmtId="0" fontId="0" fillId="0" borderId="1" xfId="0" applyFont="1" applyBorder="1" applyAlignment="1">
      <alignment vertical="top" wrapText="1"/>
    </xf>
    <xf numFmtId="0" fontId="0" fillId="0" borderId="25" xfId="0" quotePrefix="1" applyFont="1" applyFill="1" applyBorder="1" applyAlignment="1">
      <alignment horizontal="center" wrapText="1"/>
    </xf>
    <xf numFmtId="49" fontId="0" fillId="0" borderId="1" xfId="0" quotePrefix="1" applyNumberFormat="1" applyFont="1" applyFill="1" applyBorder="1" applyAlignment="1">
      <alignment horizontal="center" vertical="top"/>
    </xf>
    <xf numFmtId="49" fontId="0" fillId="0" borderId="1" xfId="0" applyNumberFormat="1" applyFont="1" applyBorder="1" applyAlignment="1">
      <alignment horizontal="center" vertical="top"/>
    </xf>
    <xf numFmtId="49" fontId="24" fillId="0" borderId="1" xfId="0" applyNumberFormat="1" applyFont="1" applyFill="1" applyBorder="1" applyAlignment="1">
      <alignment horizontal="center" vertical="top"/>
    </xf>
    <xf numFmtId="0" fontId="0" fillId="0" borderId="0" xfId="0" applyBorder="1" applyAlignment="1"/>
    <xf numFmtId="0" fontId="0" fillId="0" borderId="3" xfId="0" applyBorder="1"/>
    <xf numFmtId="0" fontId="0" fillId="0" borderId="0" xfId="0" applyBorder="1"/>
    <xf numFmtId="0" fontId="0" fillId="0" borderId="28" xfId="0" applyBorder="1"/>
    <xf numFmtId="0" fontId="0" fillId="0" borderId="5" xfId="0" applyBorder="1" applyAlignment="1">
      <alignment horizontal="center" vertical="center" wrapText="1"/>
    </xf>
    <xf numFmtId="0" fontId="0" fillId="0" borderId="5" xfId="0" applyNumberFormat="1" applyFont="1" applyBorder="1" applyAlignment="1">
      <alignment horizontal="center" vertical="center"/>
    </xf>
    <xf numFmtId="0" fontId="0" fillId="0" borderId="5" xfId="0" applyNumberFormat="1" applyFont="1" applyFill="1" applyBorder="1" applyAlignment="1">
      <alignment horizontal="center" vertical="center"/>
    </xf>
    <xf numFmtId="0" fontId="0" fillId="0" borderId="5" xfId="0" quotePrefix="1" applyNumberFormat="1" applyFont="1" applyFill="1" applyBorder="1" applyAlignment="1">
      <alignment horizontal="center" vertical="center"/>
    </xf>
    <xf numFmtId="0" fontId="0" fillId="20" borderId="0" xfId="0" applyFill="1" applyBorder="1"/>
    <xf numFmtId="0" fontId="0" fillId="0" borderId="26" xfId="0" applyBorder="1" applyAlignment="1">
      <alignment horizontal="center" vertical="center" wrapText="1"/>
    </xf>
    <xf numFmtId="49" fontId="0" fillId="0" borderId="3" xfId="0" applyNumberFormat="1" applyBorder="1" applyAlignment="1">
      <alignment horizontal="center" vertical="center"/>
    </xf>
    <xf numFmtId="49" fontId="0" fillId="0" borderId="27" xfId="0" applyNumberFormat="1" applyBorder="1" applyAlignment="1">
      <alignment horizontal="center" vertical="center"/>
    </xf>
    <xf numFmtId="49" fontId="0" fillId="0" borderId="0" xfId="0" applyNumberFormat="1" applyBorder="1" applyAlignment="1">
      <alignment horizontal="center" vertical="center"/>
    </xf>
    <xf numFmtId="49" fontId="0" fillId="0" borderId="11" xfId="0" applyNumberFormat="1" applyBorder="1" applyAlignment="1">
      <alignment horizontal="center" vertical="center"/>
    </xf>
    <xf numFmtId="0" fontId="0" fillId="0" borderId="30" xfId="0" applyBorder="1" applyAlignment="1">
      <alignment wrapText="1"/>
    </xf>
    <xf numFmtId="38" fontId="0" fillId="0" borderId="28" xfId="0" applyNumberFormat="1" applyBorder="1" applyAlignment="1">
      <alignment horizontal="right"/>
    </xf>
    <xf numFmtId="38" fontId="0" fillId="0" borderId="28" xfId="0" applyNumberFormat="1" applyBorder="1" applyAlignment="1"/>
    <xf numFmtId="38" fontId="0" fillId="0" borderId="5" xfId="0" applyNumberFormat="1" applyBorder="1" applyAlignment="1"/>
    <xf numFmtId="0" fontId="0" fillId="20" borderId="0" xfId="0" applyFill="1" applyBorder="1" applyAlignment="1"/>
    <xf numFmtId="0" fontId="0" fillId="0" borderId="4" xfId="0" applyBorder="1" applyAlignment="1">
      <alignment wrapText="1"/>
    </xf>
    <xf numFmtId="38" fontId="24" fillId="0" borderId="5" xfId="0" applyNumberFormat="1" applyFont="1" applyBorder="1" applyAlignment="1">
      <alignment horizontal="right"/>
    </xf>
    <xf numFmtId="38" fontId="0" fillId="0" borderId="28" xfId="0" applyNumberFormat="1" applyBorder="1" applyAlignment="1">
      <alignment horizontal="right" vertical="center"/>
    </xf>
    <xf numFmtId="38" fontId="0" fillId="0" borderId="28" xfId="0" applyNumberFormat="1" applyBorder="1" applyAlignment="1">
      <alignment vertical="center"/>
    </xf>
    <xf numFmtId="38" fontId="0" fillId="0" borderId="5" xfId="0" applyNumberFormat="1" applyBorder="1" applyAlignment="1">
      <alignment vertical="center"/>
    </xf>
    <xf numFmtId="38" fontId="0" fillId="0" borderId="4" xfId="0" applyNumberFormat="1" applyBorder="1" applyAlignment="1">
      <alignment horizontal="right"/>
    </xf>
    <xf numFmtId="38" fontId="0" fillId="0" borderId="1" xfId="0" applyNumberFormat="1" applyBorder="1" applyAlignment="1">
      <alignment horizontal="right"/>
    </xf>
    <xf numFmtId="0" fontId="0" fillId="0" borderId="0" xfId="0" quotePrefix="1" applyBorder="1" applyAlignment="1"/>
    <xf numFmtId="38" fontId="24" fillId="0" borderId="5" xfId="0" applyNumberFormat="1" applyFont="1" applyBorder="1" applyAlignment="1"/>
    <xf numFmtId="38" fontId="24" fillId="0" borderId="28" xfId="0" applyNumberFormat="1" applyFont="1" applyBorder="1" applyAlignment="1">
      <alignment horizontal="right"/>
    </xf>
    <xf numFmtId="38" fontId="24" fillId="0" borderId="28" xfId="0" applyNumberFormat="1" applyFont="1" applyBorder="1" applyAlignment="1"/>
    <xf numFmtId="0" fontId="0" fillId="0" borderId="4" xfId="0" applyBorder="1" applyAlignment="1">
      <alignment vertical="center" wrapText="1"/>
    </xf>
    <xf numFmtId="0" fontId="0" fillId="20" borderId="0" xfId="0" applyFill="1" applyBorder="1" applyAlignment="1">
      <alignment wrapText="1"/>
    </xf>
    <xf numFmtId="38" fontId="15" fillId="10" borderId="4" xfId="6" applyNumberFormat="1" applyFill="1" applyBorder="1" applyAlignment="1">
      <alignment horizontal="right"/>
    </xf>
    <xf numFmtId="38" fontId="24" fillId="10" borderId="4" xfId="0" applyNumberFormat="1" applyFont="1" applyFill="1" applyBorder="1" applyAlignment="1">
      <alignment horizontal="right"/>
    </xf>
    <xf numFmtId="38" fontId="15" fillId="0" borderId="4" xfId="6" applyNumberFormat="1" applyBorder="1" applyAlignment="1">
      <alignment horizontal="right"/>
    </xf>
    <xf numFmtId="38" fontId="0" fillId="10" borderId="4" xfId="0" applyNumberFormat="1" applyFill="1" applyBorder="1" applyAlignment="1"/>
    <xf numFmtId="38" fontId="24" fillId="10" borderId="1" xfId="0" applyNumberFormat="1" applyFont="1" applyFill="1" applyBorder="1" applyAlignment="1"/>
    <xf numFmtId="0" fontId="0" fillId="20" borderId="29" xfId="0" applyFill="1" applyBorder="1"/>
    <xf numFmtId="0" fontId="0" fillId="20" borderId="11" xfId="0" applyFill="1" applyBorder="1"/>
    <xf numFmtId="0" fontId="0" fillId="0" borderId="30" xfId="0" applyBorder="1"/>
    <xf numFmtId="0" fontId="0" fillId="20" borderId="10" xfId="0" applyFill="1" applyBorder="1"/>
    <xf numFmtId="49" fontId="0" fillId="0" borderId="15" xfId="0" applyNumberFormat="1" applyFill="1" applyBorder="1" applyAlignment="1" applyProtection="1">
      <alignment horizontal="right"/>
    </xf>
    <xf numFmtId="38" fontId="15" fillId="21" borderId="4" xfId="6" applyNumberFormat="1" applyFill="1" applyBorder="1" applyProtection="1"/>
    <xf numFmtId="49" fontId="0" fillId="9" borderId="7" xfId="0" applyNumberFormat="1" applyFill="1" applyBorder="1" applyAlignment="1" applyProtection="1">
      <alignment horizontal="center"/>
      <protection locked="0"/>
    </xf>
    <xf numFmtId="0" fontId="0" fillId="0" borderId="1" xfId="0" quotePrefix="1" applyNumberFormat="1" applyFill="1" applyBorder="1" applyAlignment="1">
      <alignment horizontal="center"/>
    </xf>
    <xf numFmtId="0" fontId="15" fillId="0" borderId="23" xfId="6" applyFill="1" applyBorder="1" applyAlignment="1" applyProtection="1">
      <alignment horizontal="left"/>
      <protection locked="0"/>
    </xf>
    <xf numFmtId="0" fontId="0" fillId="0" borderId="4" xfId="0" applyFill="1" applyBorder="1" applyAlignment="1"/>
    <xf numFmtId="0" fontId="10" fillId="0" borderId="0" xfId="0" applyFont="1" applyFill="1" applyBorder="1" applyAlignment="1">
      <alignment horizontal="center" vertical="top"/>
    </xf>
    <xf numFmtId="38" fontId="0" fillId="0" borderId="5" xfId="0" applyNumberFormat="1" applyFill="1" applyBorder="1" applyAlignment="1" applyProtection="1">
      <alignment horizontal="right"/>
    </xf>
    <xf numFmtId="38" fontId="0" fillId="22" borderId="1" xfId="0" applyNumberFormat="1" applyFill="1" applyBorder="1" applyAlignment="1" applyProtection="1">
      <alignment horizontal="right"/>
      <protection locked="0"/>
    </xf>
    <xf numFmtId="38" fontId="0" fillId="0" borderId="4" xfId="0" applyNumberFormat="1" applyBorder="1" applyAlignment="1" applyProtection="1"/>
    <xf numFmtId="38" fontId="0" fillId="0" borderId="1" xfId="0" applyNumberFormat="1" applyBorder="1" applyAlignment="1" applyProtection="1"/>
    <xf numFmtId="49" fontId="0" fillId="0" borderId="27"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wrapText="1" shrinkToFit="1"/>
    </xf>
    <xf numFmtId="49" fontId="0" fillId="0" borderId="12" xfId="0" applyNumberFormat="1" applyFont="1" applyFill="1" applyBorder="1" applyAlignment="1">
      <alignment horizontal="right" vertical="center"/>
    </xf>
    <xf numFmtId="0" fontId="0" fillId="0" borderId="27" xfId="0" quotePrefix="1" applyFont="1" applyFill="1" applyBorder="1" applyAlignment="1">
      <alignment horizontal="center" wrapText="1"/>
    </xf>
    <xf numFmtId="0" fontId="0" fillId="0" borderId="3" xfId="0" applyFill="1" applyBorder="1"/>
    <xf numFmtId="40" fontId="24" fillId="0" borderId="5" xfId="7" quotePrefix="1" applyNumberFormat="1" applyFont="1" applyFill="1" applyBorder="1" applyAlignment="1" applyProtection="1">
      <alignment horizontal="right"/>
      <protection locked="0"/>
    </xf>
    <xf numFmtId="0" fontId="0" fillId="0" borderId="0" xfId="0" applyFont="1" applyFill="1" applyBorder="1" applyAlignment="1">
      <alignment vertical="top" wrapText="1"/>
    </xf>
    <xf numFmtId="0" fontId="0" fillId="0" borderId="0" xfId="0" applyFont="1" applyFill="1"/>
    <xf numFmtId="0" fontId="0" fillId="0" borderId="1" xfId="0" applyFont="1" applyFill="1" applyBorder="1" applyAlignment="1">
      <alignment vertical="top" wrapText="1"/>
    </xf>
    <xf numFmtId="0" fontId="44" fillId="0" borderId="1" xfId="87" applyFont="1" applyBorder="1" applyAlignment="1" applyProtection="1">
      <alignment horizontal="center" vertical="center"/>
      <protection hidden="1"/>
    </xf>
    <xf numFmtId="0" fontId="22" fillId="0" borderId="0" xfId="87" applyBorder="1" applyAlignment="1" applyProtection="1">
      <alignment horizontal="center" vertical="center"/>
      <protection hidden="1"/>
    </xf>
    <xf numFmtId="0" fontId="22" fillId="0" borderId="0" xfId="87" applyBorder="1" applyAlignment="1" applyProtection="1">
      <alignment horizontal="center" vertical="center" wrapText="1"/>
      <protection hidden="1"/>
    </xf>
    <xf numFmtId="0" fontId="44" fillId="0" borderId="1" xfId="87" applyFont="1" applyBorder="1" applyAlignment="1" applyProtection="1">
      <alignment horizontal="center" vertical="center" wrapText="1"/>
      <protection hidden="1"/>
    </xf>
    <xf numFmtId="2" fontId="4" fillId="0" borderId="1" xfId="87" applyNumberFormat="1" applyFont="1" applyFill="1" applyBorder="1" applyAlignment="1" applyProtection="1">
      <alignment horizontal="center" vertical="center" wrapText="1"/>
      <protection hidden="1"/>
    </xf>
    <xf numFmtId="0" fontId="22" fillId="0" borderId="0" xfId="87" applyNumberFormat="1" applyFont="1" applyFill="1" applyBorder="1" applyAlignment="1" applyProtection="1">
      <alignment horizontal="center" vertical="center"/>
      <protection hidden="1"/>
    </xf>
    <xf numFmtId="0" fontId="22" fillId="0" borderId="0" xfId="87" applyNumberFormat="1" applyFill="1" applyBorder="1" applyAlignment="1" applyProtection="1">
      <alignment horizontal="center" vertical="center"/>
      <protection hidden="1"/>
    </xf>
    <xf numFmtId="0" fontId="22" fillId="0" borderId="0" xfId="87" applyNumberFormat="1" applyBorder="1" applyAlignment="1" applyProtection="1">
      <alignment horizontal="center" vertical="center"/>
      <protection hidden="1"/>
    </xf>
    <xf numFmtId="0" fontId="22" fillId="0" borderId="0" xfId="87" applyFont="1" applyBorder="1" applyAlignment="1" applyProtection="1">
      <alignment horizontal="center" vertical="center"/>
      <protection hidden="1"/>
    </xf>
    <xf numFmtId="0" fontId="22" fillId="0" borderId="0" xfId="87" applyFont="1" applyFill="1" applyBorder="1" applyAlignment="1" applyProtection="1">
      <alignment vertical="center" wrapText="1"/>
      <protection hidden="1"/>
    </xf>
    <xf numFmtId="0" fontId="22" fillId="0" borderId="0" xfId="87" applyFont="1" applyFill="1" applyBorder="1" applyAlignment="1" applyProtection="1">
      <alignment horizontal="left" vertical="center" wrapText="1"/>
      <protection hidden="1"/>
    </xf>
    <xf numFmtId="0" fontId="22" fillId="0" borderId="0" xfId="87" applyFont="1" applyBorder="1" applyAlignment="1" applyProtection="1">
      <alignment horizontal="left" vertical="center" wrapText="1"/>
      <protection hidden="1"/>
    </xf>
    <xf numFmtId="2" fontId="22" fillId="0" borderId="0" xfId="87" applyNumberFormat="1" applyFont="1" applyFill="1" applyBorder="1" applyAlignment="1" applyProtection="1">
      <alignment horizontal="center" vertical="center"/>
      <protection hidden="1"/>
    </xf>
    <xf numFmtId="0" fontId="22" fillId="0" borderId="0" xfId="87" applyFont="1" applyFill="1" applyBorder="1" applyAlignment="1" applyProtection="1">
      <alignment vertical="center"/>
      <protection hidden="1"/>
    </xf>
    <xf numFmtId="0" fontId="22" fillId="0" borderId="0" xfId="87" applyFont="1" applyBorder="1" applyAlignment="1" applyProtection="1">
      <alignment vertical="center"/>
      <protection hidden="1"/>
    </xf>
    <xf numFmtId="0" fontId="52" fillId="0" borderId="0" xfId="6" applyNumberFormat="1" applyFont="1" applyFill="1" applyBorder="1" applyAlignment="1" applyProtection="1">
      <alignment horizontal="center" vertical="center"/>
      <protection hidden="1"/>
    </xf>
    <xf numFmtId="0" fontId="22" fillId="0" borderId="0" xfId="87" applyFont="1" applyFill="1" applyBorder="1" applyAlignment="1" applyProtection="1">
      <alignment horizontal="center" vertical="center" wrapText="1"/>
      <protection hidden="1"/>
    </xf>
    <xf numFmtId="0" fontId="22" fillId="0" borderId="0" xfId="87" applyFont="1" applyFill="1" applyBorder="1" applyAlignment="1" applyProtection="1">
      <alignment horizontal="center" vertical="center"/>
      <protection hidden="1"/>
    </xf>
    <xf numFmtId="0" fontId="52" fillId="0" borderId="0" xfId="6" applyFont="1" applyFill="1" applyBorder="1" applyAlignment="1" applyProtection="1">
      <alignment horizontal="center" vertical="center" wrapText="1"/>
      <protection hidden="1"/>
    </xf>
    <xf numFmtId="0" fontId="22" fillId="14" borderId="0" xfId="87" applyFont="1" applyFill="1" applyBorder="1" applyAlignment="1" applyProtection="1">
      <alignment horizontal="center" vertical="center"/>
      <protection hidden="1"/>
    </xf>
    <xf numFmtId="0" fontId="1" fillId="0" borderId="0" xfId="0" applyFont="1" applyBorder="1" applyAlignment="1" applyProtection="1">
      <alignment horizontal="left" vertical="center" wrapText="1"/>
      <protection hidden="1"/>
    </xf>
    <xf numFmtId="0" fontId="0" fillId="0" borderId="26" xfId="0" applyBorder="1" applyAlignment="1" applyProtection="1">
      <alignment vertical="center"/>
      <protection hidden="1"/>
    </xf>
    <xf numFmtId="0" fontId="0" fillId="0" borderId="26" xfId="0" applyFill="1" applyBorder="1" applyAlignment="1" applyProtection="1">
      <protection hidden="1"/>
    </xf>
    <xf numFmtId="0" fontId="25" fillId="0" borderId="29" xfId="0" applyFont="1" applyFill="1" applyBorder="1" applyAlignment="1" applyProtection="1">
      <alignment horizontal="right" vertical="center"/>
      <protection hidden="1"/>
    </xf>
    <xf numFmtId="0" fontId="4" fillId="0" borderId="0" xfId="0" applyFont="1" applyBorder="1" applyAlignme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11" borderId="0" xfId="0" applyFill="1" applyBorder="1" applyProtection="1">
      <protection hidden="1"/>
    </xf>
    <xf numFmtId="0" fontId="18" fillId="0" borderId="0" xfId="0" applyFont="1" applyBorder="1" applyProtection="1">
      <protection hidden="1"/>
    </xf>
    <xf numFmtId="0" fontId="40" fillId="0" borderId="28" xfId="0" applyFont="1" applyBorder="1" applyAlignment="1" applyProtection="1">
      <alignment horizontal="left" vertical="center"/>
      <protection hidden="1"/>
    </xf>
    <xf numFmtId="0" fontId="40" fillId="0" borderId="26" xfId="0" applyFont="1" applyBorder="1" applyAlignment="1" applyProtection="1">
      <alignment horizontal="left" vertical="center" wrapText="1"/>
      <protection hidden="1"/>
    </xf>
    <xf numFmtId="0" fontId="0" fillId="0" borderId="26" xfId="0" applyBorder="1" applyProtection="1">
      <protection hidden="1"/>
    </xf>
    <xf numFmtId="0" fontId="0" fillId="0" borderId="0" xfId="0" applyFont="1" applyBorder="1" applyProtection="1">
      <protection hidden="1"/>
    </xf>
    <xf numFmtId="0" fontId="0" fillId="0" borderId="0" xfId="0" applyFont="1" applyBorder="1" applyAlignment="1" applyProtection="1">
      <alignment horizontal="left"/>
      <protection hidden="1"/>
    </xf>
    <xf numFmtId="49" fontId="0" fillId="11" borderId="0" xfId="0" quotePrefix="1" applyNumberFormat="1" applyFill="1" applyBorder="1" applyAlignment="1" applyProtection="1">
      <alignment horizontal="left"/>
      <protection hidden="1"/>
    </xf>
    <xf numFmtId="0" fontId="50" fillId="0" borderId="28" xfId="0" applyFont="1" applyBorder="1" applyAlignment="1" applyProtection="1">
      <alignment horizontal="left" vertical="center"/>
      <protection hidden="1"/>
    </xf>
    <xf numFmtId="0" fontId="50" fillId="0" borderId="26" xfId="0" applyFont="1" applyBorder="1" applyAlignment="1" applyProtection="1">
      <alignment horizontal="left" vertical="center" wrapText="1"/>
      <protection hidden="1"/>
    </xf>
    <xf numFmtId="0" fontId="50" fillId="0" borderId="26" xfId="0" applyFont="1" applyBorder="1" applyAlignment="1" applyProtection="1">
      <alignment horizontal="left" vertical="center"/>
      <protection hidden="1"/>
    </xf>
    <xf numFmtId="49" fontId="0" fillId="0" borderId="0" xfId="0" applyNumberFormat="1" applyFont="1" applyBorder="1" applyAlignment="1" applyProtection="1">
      <alignment horizontal="left"/>
      <protection hidden="1"/>
    </xf>
    <xf numFmtId="49" fontId="0" fillId="20" borderId="0" xfId="0" quotePrefix="1" applyNumberFormat="1" applyFill="1" applyBorder="1" applyAlignment="1" applyProtection="1">
      <alignment horizontal="left"/>
      <protection hidden="1"/>
    </xf>
    <xf numFmtId="0" fontId="0" fillId="20" borderId="0" xfId="0" applyFill="1" applyBorder="1" applyProtection="1">
      <protection hidden="1"/>
    </xf>
    <xf numFmtId="0" fontId="0" fillId="0" borderId="0" xfId="0" applyBorder="1" applyProtection="1">
      <protection hidden="1"/>
    </xf>
    <xf numFmtId="0" fontId="0" fillId="0" borderId="29" xfId="0" applyBorder="1" applyAlignment="1" applyProtection="1">
      <alignment horizontal="center" vertical="center" wrapText="1"/>
      <protection hidden="1"/>
    </xf>
    <xf numFmtId="0" fontId="5" fillId="0" borderId="0" xfId="0" applyFont="1" applyBorder="1" applyAlignment="1" applyProtection="1">
      <protection hidden="1"/>
    </xf>
    <xf numFmtId="0" fontId="19" fillId="0" borderId="0" xfId="0" quotePrefix="1" applyFont="1" applyFill="1" applyBorder="1" applyAlignment="1" applyProtection="1">
      <alignment horizontal="center" vertical="center"/>
      <protection hidden="1"/>
    </xf>
    <xf numFmtId="0" fontId="0" fillId="0" borderId="0" xfId="0" applyFill="1" applyBorder="1" applyProtection="1">
      <protection hidden="1"/>
    </xf>
    <xf numFmtId="0" fontId="5" fillId="0" borderId="0" xfId="0" applyFont="1" applyBorder="1" applyAlignment="1" applyProtection="1">
      <alignment horizontal="center"/>
      <protection hidden="1"/>
    </xf>
    <xf numFmtId="49" fontId="0" fillId="0" borderId="0" xfId="0" quotePrefix="1" applyNumberFormat="1" applyFont="1" applyBorder="1" applyAlignment="1" applyProtection="1">
      <alignment horizontal="left"/>
      <protection hidden="1"/>
    </xf>
    <xf numFmtId="0" fontId="0" fillId="0" borderId="26" xfId="0" applyFont="1" applyBorder="1" applyProtection="1">
      <protection hidden="1"/>
    </xf>
    <xf numFmtId="0" fontId="4" fillId="0" borderId="0" xfId="0" applyFont="1" applyBorder="1" applyAlignment="1" applyProtection="1">
      <alignment wrapText="1"/>
      <protection hidden="1"/>
    </xf>
    <xf numFmtId="0" fontId="4" fillId="0" borderId="0" xfId="0" applyFont="1" applyBorder="1" applyAlignment="1" applyProtection="1">
      <alignment horizontal="center" wrapText="1"/>
      <protection hidden="1"/>
    </xf>
    <xf numFmtId="0" fontId="8" fillId="0" borderId="29" xfId="0" applyFont="1" applyFill="1" applyBorder="1" applyAlignment="1" applyProtection="1">
      <alignment horizontal="right" vertical="center"/>
      <protection hidden="1"/>
    </xf>
    <xf numFmtId="0" fontId="0" fillId="0" borderId="3" xfId="0" applyBorder="1" applyProtection="1">
      <protection hidden="1"/>
    </xf>
    <xf numFmtId="0" fontId="40" fillId="0" borderId="3" xfId="0" applyFont="1" applyBorder="1" applyAlignment="1" applyProtection="1">
      <alignment vertical="center"/>
      <protection hidden="1"/>
    </xf>
    <xf numFmtId="0" fontId="40" fillId="0" borderId="0" xfId="0" applyFont="1" applyBorder="1" applyAlignment="1" applyProtection="1">
      <alignment vertical="center"/>
      <protection hidden="1"/>
    </xf>
    <xf numFmtId="0" fontId="0" fillId="0" borderId="0" xfId="0" applyFont="1" applyProtection="1">
      <protection hidden="1"/>
    </xf>
    <xf numFmtId="0" fontId="0" fillId="0" borderId="0" xfId="0" applyProtection="1">
      <protection hidden="1"/>
    </xf>
    <xf numFmtId="0" fontId="4" fillId="0" borderId="0" xfId="0" applyFont="1" applyFill="1" applyProtection="1">
      <protection hidden="1"/>
    </xf>
    <xf numFmtId="0" fontId="0" fillId="0" borderId="0" xfId="0" applyFont="1" applyFill="1" applyProtection="1">
      <protection hidden="1"/>
    </xf>
    <xf numFmtId="0" fontId="0" fillId="23" borderId="1" xfId="0" applyFont="1" applyFill="1" applyBorder="1" applyAlignment="1" applyProtection="1">
      <alignment vertical="top"/>
      <protection locked="0"/>
    </xf>
    <xf numFmtId="3" fontId="0" fillId="23" borderId="1" xfId="0" applyNumberFormat="1" applyFont="1" applyFill="1" applyBorder="1" applyAlignment="1" applyProtection="1">
      <alignment vertical="top"/>
      <protection locked="0"/>
    </xf>
    <xf numFmtId="0" fontId="4" fillId="0" borderId="0" xfId="0" applyFont="1" applyProtection="1">
      <protection hidden="1"/>
    </xf>
    <xf numFmtId="49" fontId="0" fillId="0" borderId="5" xfId="0" applyNumberFormat="1" applyFont="1" applyBorder="1" applyAlignment="1" applyProtection="1">
      <alignment horizontal="center" vertical="center"/>
      <protection hidden="1"/>
    </xf>
    <xf numFmtId="49" fontId="0" fillId="0" borderId="5" xfId="0" applyNumberFormat="1" applyFont="1" applyFill="1" applyBorder="1" applyAlignment="1" applyProtection="1">
      <alignment horizontal="center" vertical="center"/>
      <protection hidden="1"/>
    </xf>
    <xf numFmtId="49" fontId="0" fillId="0" borderId="5" xfId="0" quotePrefix="1" applyNumberFormat="1" applyFont="1" applyFill="1" applyBorder="1" applyAlignment="1" applyProtection="1">
      <alignment horizontal="center" vertical="center"/>
      <protection hidden="1"/>
    </xf>
    <xf numFmtId="49" fontId="0" fillId="0" borderId="5" xfId="0" applyNumberFormat="1" applyFont="1" applyBorder="1" applyAlignment="1" applyProtection="1">
      <alignment horizontal="center" vertical="center" wrapText="1"/>
      <protection hidden="1"/>
    </xf>
    <xf numFmtId="0" fontId="0" fillId="0" borderId="5" xfId="0" applyNumberFormat="1" applyFont="1" applyBorder="1" applyAlignment="1" applyProtection="1">
      <alignment horizontal="center" vertical="center" wrapText="1"/>
      <protection hidden="1"/>
    </xf>
    <xf numFmtId="6" fontId="42" fillId="12" borderId="0" xfId="0" quotePrefix="1" applyNumberFormat="1" applyFont="1" applyFill="1" applyBorder="1" applyAlignment="1" applyProtection="1">
      <alignment horizontal="center" vertical="center"/>
      <protection hidden="1"/>
    </xf>
    <xf numFmtId="6" fontId="42" fillId="12" borderId="11" xfId="0" quotePrefix="1"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11" borderId="0" xfId="0" applyFill="1" applyBorder="1" applyAlignment="1" applyProtection="1">
      <alignment vertical="center"/>
      <protection hidden="1"/>
    </xf>
    <xf numFmtId="0" fontId="0" fillId="0" borderId="0" xfId="0" applyBorder="1"/>
    <xf numFmtId="0" fontId="0" fillId="14" borderId="0" xfId="0" applyFont="1" applyFill="1" applyBorder="1" applyAlignment="1">
      <alignment horizontal="left"/>
    </xf>
    <xf numFmtId="38" fontId="0" fillId="0" borderId="0" xfId="0" applyNumberFormat="1" applyFill="1" applyBorder="1" applyAlignment="1" applyProtection="1">
      <alignment horizontal="right"/>
      <protection locked="0"/>
    </xf>
    <xf numFmtId="0" fontId="0" fillId="0" borderId="0" xfId="0" applyBorder="1"/>
    <xf numFmtId="0" fontId="0" fillId="14" borderId="0" xfId="0" applyFill="1" applyBorder="1" applyAlignment="1">
      <alignment horizontal="left" vertical="top" wrapText="1"/>
    </xf>
    <xf numFmtId="0" fontId="12" fillId="14" borderId="0" xfId="0" applyFont="1" applyFill="1" applyBorder="1" applyAlignment="1">
      <alignment wrapText="1"/>
    </xf>
    <xf numFmtId="0" fontId="12" fillId="14" borderId="0" xfId="0" applyFont="1" applyFill="1" applyBorder="1" applyAlignment="1">
      <alignment horizontal="left"/>
    </xf>
    <xf numFmtId="0" fontId="0" fillId="14" borderId="0" xfId="0" applyFill="1" applyBorder="1" applyAlignment="1">
      <alignment wrapText="1"/>
    </xf>
    <xf numFmtId="0" fontId="12" fillId="14" borderId="0" xfId="0" applyFont="1" applyFill="1" applyBorder="1"/>
    <xf numFmtId="0" fontId="0" fillId="14" borderId="3" xfId="0" applyFont="1" applyFill="1" applyBorder="1" applyAlignment="1">
      <alignment horizontal="left"/>
    </xf>
    <xf numFmtId="49" fontId="0" fillId="14" borderId="11" xfId="0" applyNumberFormat="1" applyFill="1" applyBorder="1" applyAlignment="1">
      <alignment horizontal="left"/>
    </xf>
    <xf numFmtId="0" fontId="0" fillId="0" borderId="3" xfId="0" applyBorder="1"/>
    <xf numFmtId="0" fontId="0" fillId="0" borderId="0" xfId="0" applyBorder="1"/>
    <xf numFmtId="0" fontId="0" fillId="0" borderId="11" xfId="0" applyBorder="1"/>
    <xf numFmtId="0" fontId="0" fillId="0" borderId="0" xfId="0" applyBorder="1"/>
    <xf numFmtId="0" fontId="0" fillId="0" borderId="3" xfId="0" applyBorder="1"/>
    <xf numFmtId="0" fontId="0" fillId="0" borderId="0" xfId="0" applyBorder="1"/>
    <xf numFmtId="0" fontId="0" fillId="0" borderId="11" xfId="0" applyBorder="1"/>
    <xf numFmtId="0" fontId="0" fillId="0" borderId="3" xfId="0" applyFont="1" applyBorder="1" applyAlignment="1">
      <alignment horizontal="left"/>
    </xf>
    <xf numFmtId="49" fontId="0" fillId="11" borderId="11" xfId="0" applyNumberFormat="1" applyFill="1" applyBorder="1" applyAlignment="1">
      <alignment horizontal="left"/>
    </xf>
    <xf numFmtId="0" fontId="0" fillId="11" borderId="11" xfId="0" applyFill="1" applyBorder="1"/>
    <xf numFmtId="0" fontId="22" fillId="24" borderId="0" xfId="87" applyFont="1" applyFill="1" applyBorder="1" applyAlignment="1" applyProtection="1">
      <alignment horizontal="center" vertical="center" wrapText="1"/>
      <protection hidden="1"/>
    </xf>
    <xf numFmtId="49" fontId="24" fillId="0" borderId="27" xfId="0" applyNumberFormat="1" applyFont="1" applyFill="1" applyBorder="1" applyAlignment="1">
      <alignment horizontal="center" vertical="center"/>
    </xf>
    <xf numFmtId="49" fontId="24" fillId="0" borderId="27" xfId="0" quotePrefix="1" applyNumberFormat="1" applyFont="1" applyFill="1" applyBorder="1" applyAlignment="1">
      <alignment horizontal="center" vertical="center"/>
    </xf>
    <xf numFmtId="38" fontId="24" fillId="0" borderId="4" xfId="0" applyNumberFormat="1" applyFont="1" applyFill="1" applyBorder="1" applyAlignment="1" applyProtection="1"/>
    <xf numFmtId="0" fontId="24" fillId="0" borderId="29" xfId="0" applyFont="1" applyFill="1" applyBorder="1" applyAlignment="1">
      <alignment horizontal="center" vertical="center" wrapText="1"/>
    </xf>
    <xf numFmtId="49" fontId="24" fillId="0" borderId="25" xfId="0" quotePrefix="1" applyNumberFormat="1" applyFont="1" applyFill="1" applyBorder="1" applyAlignment="1">
      <alignment horizontal="center" vertical="center"/>
    </xf>
    <xf numFmtId="0" fontId="24" fillId="0" borderId="11" xfId="0" applyFont="1" applyFill="1" applyBorder="1" applyAlignment="1">
      <alignment horizontal="left" wrapText="1"/>
    </xf>
    <xf numFmtId="0" fontId="0" fillId="0" borderId="0" xfId="0" applyFont="1" applyFill="1" applyBorder="1" applyAlignment="1">
      <alignment horizontal="left" indent="1"/>
    </xf>
    <xf numFmtId="0" fontId="0" fillId="0" borderId="11" xfId="0" applyFont="1" applyFill="1" applyBorder="1" applyAlignment="1"/>
    <xf numFmtId="0" fontId="4" fillId="0" borderId="0" xfId="0" applyFont="1" applyFill="1" applyBorder="1" applyAlignment="1">
      <alignment vertical="top" wrapText="1"/>
    </xf>
    <xf numFmtId="0" fontId="0" fillId="0" borderId="0" xfId="0" applyFont="1" applyFill="1" applyBorder="1" applyAlignment="1"/>
    <xf numFmtId="0" fontId="24" fillId="0" borderId="11" xfId="0" applyFont="1" applyFill="1" applyBorder="1" applyAlignment="1">
      <alignment horizontal="left" vertical="top" wrapText="1"/>
    </xf>
    <xf numFmtId="0" fontId="24" fillId="0" borderId="1" xfId="0" applyFont="1" applyFill="1" applyBorder="1"/>
    <xf numFmtId="0" fontId="22" fillId="0" borderId="0" xfId="87" applyFill="1" applyBorder="1" applyAlignment="1" applyProtection="1">
      <alignment horizontal="center" vertical="center"/>
      <protection hidden="1"/>
    </xf>
    <xf numFmtId="0" fontId="22" fillId="0" borderId="0" xfId="87" applyFill="1" applyBorder="1" applyAlignment="1" applyProtection="1">
      <alignment vertical="center" wrapText="1"/>
      <protection hidden="1"/>
    </xf>
    <xf numFmtId="0" fontId="22" fillId="0" borderId="0" xfId="87" applyFill="1" applyBorder="1" applyAlignment="1" applyProtection="1">
      <alignment horizontal="left" vertical="center" wrapText="1"/>
      <protection hidden="1"/>
    </xf>
    <xf numFmtId="0" fontId="24" fillId="0" borderId="0" xfId="87" applyFont="1" applyFill="1" applyBorder="1" applyAlignment="1" applyProtection="1">
      <alignment horizontal="center" vertical="center"/>
      <protection hidden="1"/>
    </xf>
    <xf numFmtId="0" fontId="22" fillId="0" borderId="0" xfId="87" applyFill="1" applyBorder="1" applyAlignment="1" applyProtection="1">
      <alignment horizontal="left" vertical="center"/>
      <protection hidden="1"/>
    </xf>
    <xf numFmtId="0" fontId="22" fillId="0" borderId="0" xfId="87" applyBorder="1" applyAlignment="1" applyProtection="1">
      <alignment vertical="center"/>
      <protection hidden="1"/>
    </xf>
    <xf numFmtId="0" fontId="0" fillId="0" borderId="3" xfId="0" applyBorder="1"/>
    <xf numFmtId="0" fontId="0" fillId="0" borderId="0" xfId="0" applyBorder="1"/>
    <xf numFmtId="0" fontId="0" fillId="0" borderId="11" xfId="0" applyBorder="1"/>
    <xf numFmtId="38" fontId="24" fillId="0" borderId="5" xfId="0" applyNumberFormat="1" applyFont="1" applyFill="1" applyBorder="1"/>
    <xf numFmtId="0" fontId="0" fillId="0" borderId="3" xfId="0" applyBorder="1" applyAlignment="1"/>
    <xf numFmtId="0" fontId="0" fillId="0" borderId="0" xfId="0" applyBorder="1" applyAlignment="1"/>
    <xf numFmtId="0" fontId="0" fillId="0" borderId="3" xfId="0" applyBorder="1"/>
    <xf numFmtId="0" fontId="0" fillId="0" borderId="0" xfId="0" applyBorder="1"/>
    <xf numFmtId="0" fontId="0" fillId="0" borderId="11" xfId="0" applyBorder="1"/>
    <xf numFmtId="0" fontId="0" fillId="0" borderId="0" xfId="0" applyBorder="1" applyAlignment="1">
      <alignment horizontal="left"/>
    </xf>
    <xf numFmtId="0" fontId="0" fillId="0" borderId="0" xfId="0" applyFont="1" applyFill="1" applyBorder="1" applyAlignment="1">
      <alignment horizontal="left" indent="2"/>
    </xf>
    <xf numFmtId="0" fontId="40" fillId="0" borderId="28" xfId="0" applyFont="1" applyBorder="1" applyAlignment="1" applyProtection="1">
      <alignment horizontal="left" vertical="center"/>
      <protection hidden="1"/>
    </xf>
    <xf numFmtId="0" fontId="40" fillId="0" borderId="26" xfId="0" applyFont="1" applyBorder="1" applyAlignment="1" applyProtection="1">
      <alignment horizontal="left" vertical="center"/>
      <protection hidden="1"/>
    </xf>
    <xf numFmtId="0" fontId="4" fillId="0" borderId="0" xfId="0" applyFont="1" applyBorder="1" applyAlignment="1">
      <alignment horizontal="left"/>
    </xf>
    <xf numFmtId="0" fontId="4" fillId="0" borderId="11" xfId="0" applyFont="1" applyBorder="1" applyAlignment="1">
      <alignment horizontal="left"/>
    </xf>
    <xf numFmtId="6" fontId="37" fillId="12" borderId="0" xfId="0" quotePrefix="1" applyNumberFormat="1" applyFont="1" applyFill="1" applyBorder="1" applyAlignment="1">
      <alignment horizontal="left" vertical="center"/>
    </xf>
    <xf numFmtId="0" fontId="9" fillId="0" borderId="0" xfId="0" applyFont="1" applyFill="1" applyBorder="1" applyAlignment="1"/>
    <xf numFmtId="0" fontId="4" fillId="0" borderId="0" xfId="0" applyFont="1" applyFill="1" applyBorder="1" applyAlignment="1"/>
    <xf numFmtId="0" fontId="3" fillId="0" borderId="0" xfId="0" applyFont="1" applyBorder="1" applyAlignment="1"/>
    <xf numFmtId="0" fontId="4" fillId="0" borderId="0" xfId="0" applyFont="1" applyBorder="1" applyAlignment="1"/>
    <xf numFmtId="0" fontId="4" fillId="0" borderId="11" xfId="0" applyFont="1" applyBorder="1" applyAlignment="1"/>
    <xf numFmtId="0" fontId="37" fillId="12" borderId="3" xfId="0" applyFont="1" applyFill="1" applyBorder="1" applyAlignment="1">
      <alignment horizontal="left" vertical="center"/>
    </xf>
    <xf numFmtId="0" fontId="4" fillId="0" borderId="0" xfId="0" applyFont="1" applyBorder="1" applyAlignment="1">
      <alignment vertical="center"/>
    </xf>
    <xf numFmtId="0" fontId="0" fillId="0" borderId="0" xfId="0" applyFont="1" applyBorder="1" applyAlignment="1">
      <alignment horizontal="left"/>
    </xf>
    <xf numFmtId="0" fontId="0" fillId="0" borderId="11" xfId="0" applyFont="1" applyBorder="1" applyAlignment="1">
      <alignment horizontal="left"/>
    </xf>
    <xf numFmtId="0" fontId="0" fillId="0" borderId="0" xfId="0" applyBorder="1" applyAlignment="1">
      <alignment horizontal="left" indent="1"/>
    </xf>
    <xf numFmtId="0" fontId="4" fillId="0" borderId="0" xfId="0" applyFont="1" applyFill="1" applyBorder="1" applyAlignment="1">
      <alignment horizontal="left"/>
    </xf>
    <xf numFmtId="0" fontId="4" fillId="0" borderId="11" xfId="0" applyFont="1" applyFill="1" applyBorder="1" applyAlignment="1">
      <alignment horizontal="left"/>
    </xf>
    <xf numFmtId="0" fontId="37" fillId="12" borderId="3" xfId="0" applyFont="1" applyFill="1" applyBorder="1" applyAlignment="1" applyProtection="1">
      <alignment vertical="center"/>
      <protection hidden="1"/>
    </xf>
    <xf numFmtId="0" fontId="37" fillId="12" borderId="0" xfId="0" applyFont="1" applyFill="1" applyBorder="1" applyAlignment="1" applyProtection="1">
      <alignment vertical="center"/>
      <protection hidden="1"/>
    </xf>
    <xf numFmtId="0" fontId="0" fillId="0" borderId="0" xfId="0" applyBorder="1" applyAlignment="1">
      <alignment vertical="center"/>
    </xf>
    <xf numFmtId="0" fontId="24" fillId="0" borderId="0" xfId="0" applyFont="1" applyBorder="1"/>
    <xf numFmtId="0" fontId="0" fillId="0" borderId="7" xfId="0" applyBorder="1"/>
    <xf numFmtId="0" fontId="0" fillId="0" borderId="4" xfId="0" applyBorder="1"/>
    <xf numFmtId="6" fontId="37" fillId="0" borderId="3" xfId="0" quotePrefix="1" applyNumberFormat="1" applyFont="1" applyFill="1" applyBorder="1" applyAlignment="1">
      <alignment horizontal="left" vertical="center"/>
    </xf>
    <xf numFmtId="6" fontId="37" fillId="0" borderId="0" xfId="0" quotePrefix="1" applyNumberFormat="1" applyFont="1" applyFill="1" applyBorder="1" applyAlignment="1">
      <alignment horizontal="left" vertical="center"/>
    </xf>
    <xf numFmtId="0" fontId="18" fillId="0" borderId="0" xfId="0" applyFont="1" applyFill="1" applyBorder="1"/>
    <xf numFmtId="0" fontId="9" fillId="0" borderId="0" xfId="0" applyFont="1" applyBorder="1" applyAlignment="1" applyProtection="1">
      <protection hidden="1"/>
    </xf>
    <xf numFmtId="0" fontId="24" fillId="0" borderId="0" xfId="0" applyFont="1" applyBorder="1" applyAlignment="1" applyProtection="1">
      <protection hidden="1"/>
    </xf>
    <xf numFmtId="0" fontId="24" fillId="0" borderId="0" xfId="0" applyFont="1" applyBorder="1" applyProtection="1">
      <protection hidden="1"/>
    </xf>
    <xf numFmtId="0" fontId="24" fillId="0" borderId="0" xfId="0" applyFont="1" applyBorder="1" applyAlignment="1">
      <alignment horizontal="left"/>
    </xf>
    <xf numFmtId="0" fontId="24" fillId="0" borderId="0" xfId="0" applyFont="1" applyBorder="1" applyAlignment="1"/>
    <xf numFmtId="0" fontId="24" fillId="0" borderId="0" xfId="0" applyFont="1" applyBorder="1" applyAlignment="1">
      <alignment vertical="center"/>
    </xf>
    <xf numFmtId="0" fontId="9" fillId="0" borderId="0" xfId="0" applyFont="1" applyBorder="1" applyAlignment="1"/>
    <xf numFmtId="49" fontId="24" fillId="11" borderId="0" xfId="0" quotePrefix="1" applyNumberFormat="1" applyFont="1" applyFill="1" applyBorder="1" applyAlignment="1">
      <alignment horizontal="left"/>
    </xf>
    <xf numFmtId="0" fontId="24" fillId="11" borderId="0" xfId="0" applyFont="1" applyFill="1" applyBorder="1"/>
    <xf numFmtId="0" fontId="24" fillId="11" borderId="0" xfId="0" applyFont="1" applyFill="1" applyBorder="1" applyAlignment="1"/>
    <xf numFmtId="0" fontId="9" fillId="11" borderId="0" xfId="0" applyFont="1" applyFill="1" applyBorder="1" applyAlignment="1" applyProtection="1">
      <protection hidden="1"/>
    </xf>
    <xf numFmtId="0" fontId="24" fillId="11" borderId="0" xfId="0" applyFont="1" applyFill="1" applyBorder="1" applyAlignment="1" applyProtection="1">
      <protection hidden="1"/>
    </xf>
    <xf numFmtId="0" fontId="24" fillId="11" borderId="0" xfId="0" applyFont="1" applyFill="1" applyBorder="1" applyProtection="1">
      <protection hidden="1"/>
    </xf>
    <xf numFmtId="0" fontId="24" fillId="11" borderId="0" xfId="0" applyFont="1" applyFill="1" applyBorder="1" applyAlignment="1">
      <alignment vertical="center"/>
    </xf>
    <xf numFmtId="0" fontId="9" fillId="11" borderId="0" xfId="0" applyFont="1" applyFill="1" applyBorder="1" applyAlignment="1"/>
    <xf numFmtId="0" fontId="0" fillId="0" borderId="0" xfId="0" applyFill="1" applyBorder="1" applyAlignment="1">
      <alignment horizontal="left" vertical="center"/>
    </xf>
    <xf numFmtId="0" fontId="4" fillId="0" borderId="3" xfId="0" applyFont="1" applyBorder="1" applyAlignment="1"/>
    <xf numFmtId="0" fontId="37" fillId="0" borderId="0" xfId="0" applyFont="1" applyFill="1" applyBorder="1" applyAlignment="1">
      <alignment horizontal="left" vertical="center"/>
    </xf>
    <xf numFmtId="0" fontId="39" fillId="0" borderId="11" xfId="0" applyFont="1" applyBorder="1" applyAlignment="1">
      <alignment horizontal="right"/>
    </xf>
    <xf numFmtId="0" fontId="4" fillId="0" borderId="11" xfId="0" applyFont="1" applyBorder="1" applyAlignment="1">
      <alignment vertical="center"/>
    </xf>
    <xf numFmtId="0" fontId="0" fillId="0" borderId="11" xfId="0" applyFill="1" applyBorder="1" applyAlignment="1">
      <alignment vertical="center"/>
    </xf>
    <xf numFmtId="0" fontId="37" fillId="0" borderId="3" xfId="0" applyFont="1" applyFill="1" applyBorder="1" applyAlignment="1">
      <alignment vertical="center"/>
    </xf>
    <xf numFmtId="0" fontId="9" fillId="0" borderId="3" xfId="0" applyFont="1" applyBorder="1" applyAlignment="1"/>
    <xf numFmtId="38" fontId="0" fillId="0" borderId="11" xfId="0" applyNumberFormat="1" applyFill="1" applyBorder="1" applyAlignment="1" applyProtection="1">
      <alignment horizontal="right"/>
      <protection locked="0"/>
    </xf>
    <xf numFmtId="0" fontId="0" fillId="0" borderId="0" xfId="0" applyBorder="1" applyAlignment="1">
      <alignment horizontal="left" vertical="top" wrapText="1"/>
    </xf>
    <xf numFmtId="0" fontId="0" fillId="0" borderId="3" xfId="0" applyBorder="1" applyAlignment="1">
      <alignment wrapText="1"/>
    </xf>
    <xf numFmtId="0" fontId="4" fillId="0" borderId="0" xfId="0" applyFont="1" applyBorder="1" applyAlignment="1">
      <alignment horizontal="left"/>
    </xf>
    <xf numFmtId="0" fontId="4" fillId="0" borderId="11" xfId="0" applyFont="1" applyBorder="1" applyAlignment="1">
      <alignment horizontal="left"/>
    </xf>
    <xf numFmtId="0" fontId="0" fillId="0" borderId="10" xfId="0" applyBorder="1"/>
    <xf numFmtId="6" fontId="42" fillId="25" borderId="0" xfId="0" quotePrefix="1" applyNumberFormat="1" applyFont="1" applyFill="1" applyBorder="1" applyAlignment="1">
      <alignment horizontal="center" vertical="center"/>
    </xf>
    <xf numFmtId="6" fontId="37" fillId="25" borderId="0" xfId="0" quotePrefix="1" applyNumberFormat="1" applyFont="1" applyFill="1" applyBorder="1" applyAlignment="1">
      <alignment horizontal="left" vertical="center"/>
    </xf>
    <xf numFmtId="6" fontId="42" fillId="25" borderId="11" xfId="0" quotePrefix="1" applyNumberFormat="1" applyFont="1" applyFill="1" applyBorder="1" applyAlignment="1">
      <alignment horizontal="center" vertical="center"/>
    </xf>
    <xf numFmtId="0" fontId="0" fillId="0" borderId="0" xfId="0" applyFill="1"/>
    <xf numFmtId="0" fontId="0" fillId="26" borderId="0" xfId="0" applyFill="1"/>
    <xf numFmtId="0" fontId="54" fillId="0" borderId="1" xfId="0" quotePrefix="1" applyFont="1" applyFill="1" applyBorder="1" applyAlignment="1" applyProtection="1">
      <alignment horizontal="center" wrapText="1"/>
      <protection hidden="1"/>
    </xf>
    <xf numFmtId="0" fontId="15" fillId="0" borderId="0" xfId="6" applyFill="1" applyBorder="1" applyAlignment="1" applyProtection="1">
      <alignment horizontal="center" vertical="center" wrapText="1"/>
      <protection hidden="1"/>
    </xf>
    <xf numFmtId="0" fontId="15" fillId="0" borderId="0" xfId="6" applyNumberFormat="1" applyFill="1" applyBorder="1" applyAlignment="1" applyProtection="1">
      <alignment horizontal="center" vertical="center"/>
      <protection hidden="1"/>
    </xf>
    <xf numFmtId="0" fontId="22" fillId="0" borderId="0" xfId="87" applyFill="1" applyBorder="1" applyAlignment="1" applyProtection="1">
      <alignment vertical="top" wrapText="1"/>
      <protection hidden="1"/>
    </xf>
    <xf numFmtId="0" fontId="1" fillId="0" borderId="0" xfId="0" applyFont="1" applyFill="1" applyBorder="1" applyAlignment="1" applyProtection="1">
      <alignment horizontal="left" vertical="center" wrapText="1"/>
      <protection hidden="1"/>
    </xf>
    <xf numFmtId="6" fontId="55" fillId="0" borderId="0" xfId="0" quotePrefix="1" applyNumberFormat="1" applyFont="1" applyFill="1" applyBorder="1" applyAlignment="1">
      <alignment horizontal="center" vertical="center"/>
    </xf>
    <xf numFmtId="0" fontId="39" fillId="0" borderId="0" xfId="0" quotePrefix="1" applyFont="1" applyFill="1" applyBorder="1" applyAlignment="1">
      <alignment horizontal="center"/>
    </xf>
    <xf numFmtId="0" fontId="15" fillId="0" borderId="0" xfId="6" applyFill="1" applyAlignment="1" applyProtection="1">
      <alignment horizontal="center" vertical="center"/>
      <protection hidden="1"/>
    </xf>
    <xf numFmtId="38" fontId="15" fillId="0" borderId="1" xfId="6" applyNumberFormat="1" applyBorder="1" applyAlignment="1" applyProtection="1"/>
    <xf numFmtId="0" fontId="0" fillId="0" borderId="1" xfId="0" applyFill="1" applyBorder="1"/>
    <xf numFmtId="0" fontId="15" fillId="0" borderId="4" xfId="6" applyFill="1" applyBorder="1" applyAlignment="1">
      <alignment vertical="center"/>
    </xf>
    <xf numFmtId="38" fontId="0" fillId="9" borderId="5" xfId="0" applyNumberFormat="1" applyFill="1" applyBorder="1" applyAlignment="1" applyProtection="1">
      <alignment vertical="center"/>
      <protection locked="0"/>
    </xf>
    <xf numFmtId="38" fontId="0" fillId="9" borderId="1" xfId="0" applyNumberFormat="1" applyFill="1" applyBorder="1" applyAlignment="1" applyProtection="1">
      <alignment vertical="center"/>
      <protection locked="0"/>
    </xf>
    <xf numFmtId="38" fontId="15" fillId="0" borderId="4" xfId="6" applyNumberFormat="1" applyFill="1" applyBorder="1" applyAlignment="1"/>
    <xf numFmtId="38" fontId="15" fillId="0" borderId="4" xfId="6" applyNumberFormat="1" applyBorder="1" applyAlignment="1"/>
    <xf numFmtId="38" fontId="15" fillId="0" borderId="5" xfId="6" applyNumberFormat="1" applyFill="1" applyBorder="1"/>
    <xf numFmtId="0" fontId="15" fillId="0" borderId="0" xfId="6" applyNumberFormat="1" applyFill="1" applyBorder="1" applyAlignment="1" applyProtection="1">
      <alignment horizontal="center"/>
      <protection hidden="1"/>
    </xf>
    <xf numFmtId="0" fontId="24" fillId="9" borderId="1" xfId="6" quotePrefix="1" applyNumberFormat="1" applyFont="1" applyFill="1" applyBorder="1" applyAlignment="1" applyProtection="1">
      <alignment vertical="center"/>
      <protection locked="0"/>
    </xf>
    <xf numFmtId="0" fontId="5" fillId="9" borderId="3" xfId="0" applyFont="1" applyFill="1" applyBorder="1" applyAlignment="1" applyProtection="1">
      <alignment horizontal="center" vertical="center"/>
      <protection locked="0"/>
    </xf>
    <xf numFmtId="0" fontId="5" fillId="9" borderId="0"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4" fillId="10" borderId="3" xfId="0" applyFont="1" applyFill="1" applyBorder="1" applyAlignment="1" applyProtection="1">
      <alignment horizontal="center" vertical="center"/>
    </xf>
    <xf numFmtId="0" fontId="14" fillId="10" borderId="0" xfId="0" applyFont="1" applyFill="1" applyBorder="1" applyAlignment="1" applyProtection="1">
      <alignment horizontal="center" vertical="center"/>
    </xf>
    <xf numFmtId="0" fontId="14" fillId="10" borderId="11" xfId="0" applyFont="1" applyFill="1" applyBorder="1" applyAlignment="1" applyProtection="1">
      <alignment horizontal="center" vertical="center"/>
    </xf>
    <xf numFmtId="0" fontId="0" fillId="0" borderId="3" xfId="0" applyBorder="1"/>
    <xf numFmtId="0" fontId="0" fillId="0" borderId="0" xfId="0" applyBorder="1"/>
    <xf numFmtId="0" fontId="0" fillId="0" borderId="11" xfId="0" applyBorder="1"/>
    <xf numFmtId="0" fontId="0" fillId="0" borderId="0" xfId="0" applyBorder="1" applyAlignment="1">
      <alignment horizontal="left"/>
    </xf>
    <xf numFmtId="0" fontId="0" fillId="9" borderId="7" xfId="0" applyFont="1" applyFill="1" applyBorder="1" applyProtection="1">
      <protection locked="0"/>
    </xf>
    <xf numFmtId="0" fontId="0" fillId="9" borderId="10" xfId="0" applyFont="1" applyFill="1" applyBorder="1" applyProtection="1">
      <protection locked="0"/>
    </xf>
    <xf numFmtId="0" fontId="0" fillId="0" borderId="0" xfId="0" applyFont="1" applyBorder="1" applyAlignment="1">
      <alignment horizontal="center" vertical="top"/>
    </xf>
    <xf numFmtId="0" fontId="7" fillId="0" borderId="0" xfId="0" applyFont="1" applyBorder="1" applyAlignment="1">
      <alignment horizontal="center" vertical="top"/>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Border="1" applyAlignment="1">
      <alignment horizontal="right"/>
    </xf>
    <xf numFmtId="0" fontId="27" fillId="0" borderId="0" xfId="0" applyFont="1" applyFill="1" applyBorder="1" applyAlignment="1">
      <alignment horizontal="center" vertical="top"/>
    </xf>
    <xf numFmtId="49" fontId="0" fillId="9" borderId="7" xfId="0" applyNumberForma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0" fontId="14" fillId="0" borderId="3"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14" fillId="0" borderId="11" xfId="0" applyNumberFormat="1" applyFont="1" applyFill="1" applyBorder="1" applyAlignment="1" applyProtection="1">
      <alignment horizontal="center" vertical="center"/>
    </xf>
    <xf numFmtId="0" fontId="0" fillId="0" borderId="0" xfId="0" applyBorder="1" applyAlignment="1">
      <alignment horizontal="left" vertical="top" wrapText="1"/>
    </xf>
    <xf numFmtId="0" fontId="28" fillId="0" borderId="3" xfId="0" applyFont="1" applyBorder="1"/>
    <xf numFmtId="0" fontId="28" fillId="0" borderId="0" xfId="0" applyFont="1" applyBorder="1"/>
    <xf numFmtId="0" fontId="0" fillId="0" borderId="3" xfId="0" applyBorder="1" applyAlignment="1">
      <alignment horizontal="right"/>
    </xf>
    <xf numFmtId="0" fontId="24" fillId="0" borderId="3" xfId="0" applyFont="1" applyFill="1" applyBorder="1" applyAlignment="1">
      <alignment horizontal="right"/>
    </xf>
    <xf numFmtId="0" fontId="24" fillId="0" borderId="0" xfId="0" applyFont="1" applyFill="1" applyBorder="1" applyAlignment="1">
      <alignment horizontal="right"/>
    </xf>
    <xf numFmtId="0" fontId="0" fillId="0" borderId="3" xfId="0" applyBorder="1" applyAlignment="1"/>
    <xf numFmtId="0" fontId="0" fillId="0" borderId="0" xfId="0" applyBorder="1" applyAlignment="1"/>
    <xf numFmtId="0" fontId="0" fillId="0" borderId="11" xfId="0" applyBorder="1" applyAlignment="1"/>
    <xf numFmtId="0" fontId="0" fillId="0" borderId="0" xfId="0" applyBorder="1" applyAlignment="1">
      <alignment horizontal="right" wrapText="1"/>
    </xf>
    <xf numFmtId="0" fontId="0" fillId="0" borderId="3" xfId="0" applyBorder="1" applyAlignment="1">
      <alignment horizontal="right" wrapText="1"/>
    </xf>
    <xf numFmtId="0" fontId="7" fillId="0" borderId="30"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0" fillId="0" borderId="23" xfId="0" applyBorder="1" applyAlignment="1" applyProtection="1">
      <protection locked="0"/>
    </xf>
    <xf numFmtId="0" fontId="0" fillId="0" borderId="31" xfId="0" applyBorder="1" applyAlignment="1" applyProtection="1">
      <protection locked="0"/>
    </xf>
    <xf numFmtId="0" fontId="0" fillId="0" borderId="14" xfId="0" applyBorder="1" applyAlignment="1" applyProtection="1">
      <protection locked="0"/>
    </xf>
    <xf numFmtId="0" fontId="0" fillId="0" borderId="3"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11" borderId="0" xfId="0" applyFill="1" applyBorder="1" applyAlignment="1">
      <alignment horizontal="left"/>
    </xf>
    <xf numFmtId="0" fontId="0" fillId="11" borderId="11" xfId="0" applyFill="1" applyBorder="1" applyAlignment="1">
      <alignment horizontal="left"/>
    </xf>
    <xf numFmtId="0" fontId="0" fillId="9" borderId="7" xfId="0" applyFill="1" applyBorder="1" applyAlignment="1" applyProtection="1">
      <alignment horizontal="left"/>
      <protection locked="0"/>
    </xf>
    <xf numFmtId="0" fontId="0" fillId="9" borderId="10" xfId="0" applyFill="1" applyBorder="1" applyAlignment="1" applyProtection="1">
      <alignment horizontal="left"/>
      <protection locked="0"/>
    </xf>
    <xf numFmtId="0" fontId="14" fillId="27" borderId="3" xfId="0" applyFont="1" applyFill="1" applyBorder="1" applyAlignment="1">
      <alignment horizontal="center" vertical="center"/>
    </xf>
    <xf numFmtId="0" fontId="14" fillId="27" borderId="0" xfId="0" applyFont="1" applyFill="1" applyBorder="1" applyAlignment="1">
      <alignment horizontal="center" vertical="center"/>
    </xf>
    <xf numFmtId="0" fontId="14" fillId="27" borderId="11" xfId="0" applyFont="1" applyFill="1" applyBorder="1" applyAlignment="1">
      <alignment horizontal="center" vertical="center"/>
    </xf>
    <xf numFmtId="0" fontId="0" fillId="0" borderId="3" xfId="0" applyBorder="1" applyAlignment="1">
      <alignment horizontal="left"/>
    </xf>
    <xf numFmtId="0" fontId="7" fillId="0" borderId="30" xfId="0" applyFont="1"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0" fillId="11" borderId="0" xfId="0" applyFill="1" applyBorder="1" applyAlignment="1">
      <alignment horizontal="center"/>
    </xf>
    <xf numFmtId="0" fontId="0" fillId="11" borderId="11" xfId="0" applyFill="1" applyBorder="1" applyAlignment="1">
      <alignment horizontal="center"/>
    </xf>
    <xf numFmtId="0" fontId="24" fillId="11" borderId="26" xfId="0" applyFont="1" applyFill="1" applyBorder="1" applyAlignment="1">
      <alignment horizontal="left"/>
    </xf>
    <xf numFmtId="0" fontId="15" fillId="9" borderId="7" xfId="6" applyFill="1" applyBorder="1" applyAlignment="1" applyProtection="1">
      <alignment horizontal="left"/>
      <protection locked="0"/>
    </xf>
    <xf numFmtId="0" fontId="0" fillId="0" borderId="28" xfId="0" applyBorder="1"/>
    <xf numFmtId="0" fontId="0" fillId="0" borderId="26" xfId="0" applyBorder="1"/>
    <xf numFmtId="0" fontId="37" fillId="12" borderId="3" xfId="0" applyFont="1" applyFill="1" applyBorder="1" applyAlignment="1">
      <alignment horizontal="left" vertical="center"/>
    </xf>
    <xf numFmtId="0" fontId="37" fillId="12" borderId="0" xfId="0" applyFont="1" applyFill="1" applyBorder="1" applyAlignment="1">
      <alignment horizontal="left" vertical="center"/>
    </xf>
    <xf numFmtId="6" fontId="7" fillId="0" borderId="3" xfId="0" quotePrefix="1" applyNumberFormat="1" applyFont="1" applyBorder="1" applyAlignment="1" applyProtection="1">
      <alignment horizontal="center"/>
      <protection hidden="1"/>
    </xf>
    <xf numFmtId="6" fontId="7" fillId="0" borderId="0" xfId="0" quotePrefix="1" applyNumberFormat="1" applyFont="1" applyBorder="1" applyAlignment="1" applyProtection="1">
      <alignment horizontal="center"/>
      <protection hidden="1"/>
    </xf>
    <xf numFmtId="6" fontId="7" fillId="0" borderId="11" xfId="0" quotePrefix="1" applyNumberFormat="1" applyFont="1" applyBorder="1" applyAlignment="1" applyProtection="1">
      <alignment horizontal="center"/>
      <protection hidden="1"/>
    </xf>
    <xf numFmtId="0" fontId="8" fillId="0" borderId="3" xfId="0" applyFont="1" applyBorder="1" applyAlignment="1" applyProtection="1">
      <protection hidden="1"/>
    </xf>
    <xf numFmtId="0" fontId="8" fillId="0" borderId="0" xfId="0" applyFont="1" applyBorder="1" applyAlignment="1" applyProtection="1">
      <protection hidden="1"/>
    </xf>
    <xf numFmtId="0" fontId="8" fillId="0" borderId="11" xfId="0" applyFont="1" applyBorder="1" applyAlignment="1" applyProtection="1">
      <protection hidden="1"/>
    </xf>
    <xf numFmtId="0" fontId="4" fillId="0" borderId="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9" fillId="0" borderId="3"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4" fillId="0" borderId="0" xfId="0" applyFont="1" applyFill="1" applyBorder="1" applyAlignment="1">
      <alignment horizontal="center"/>
    </xf>
    <xf numFmtId="0" fontId="4" fillId="0" borderId="11" xfId="0" applyFont="1" applyFill="1" applyBorder="1" applyAlignment="1">
      <alignment horizontal="center"/>
    </xf>
    <xf numFmtId="0" fontId="0" fillId="0" borderId="3" xfId="0" applyBorder="1" applyProtection="1">
      <protection hidden="1"/>
    </xf>
    <xf numFmtId="0" fontId="0" fillId="0" borderId="0" xfId="0" applyBorder="1" applyProtection="1">
      <protection hidden="1"/>
    </xf>
    <xf numFmtId="0" fontId="0" fillId="0" borderId="11" xfId="0" applyBorder="1" applyProtection="1">
      <protection hidden="1"/>
    </xf>
    <xf numFmtId="0" fontId="7" fillId="0" borderId="30"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10" xfId="0" applyFont="1" applyBorder="1" applyAlignment="1" applyProtection="1">
      <alignment horizontal="center"/>
      <protection hidden="1"/>
    </xf>
    <xf numFmtId="0" fontId="29" fillId="0" borderId="28" xfId="0" applyFont="1" applyBorder="1" applyAlignment="1" applyProtection="1">
      <alignment horizontal="left"/>
      <protection hidden="1"/>
    </xf>
    <xf numFmtId="0" fontId="29" fillId="0" borderId="26" xfId="0" applyFont="1" applyBorder="1" applyAlignment="1" applyProtection="1">
      <alignment horizontal="left"/>
      <protection hidden="1"/>
    </xf>
    <xf numFmtId="0" fontId="29" fillId="0" borderId="29" xfId="0" applyFont="1" applyBorder="1" applyAlignment="1" applyProtection="1">
      <alignment horizontal="left"/>
      <protection hidden="1"/>
    </xf>
    <xf numFmtId="6" fontId="37" fillId="12" borderId="3" xfId="0" quotePrefix="1" applyNumberFormat="1" applyFont="1" applyFill="1" applyBorder="1" applyAlignment="1">
      <alignment horizontal="left" vertical="center"/>
    </xf>
    <xf numFmtId="6" fontId="37" fillId="12" borderId="0" xfId="0" quotePrefix="1" applyNumberFormat="1" applyFont="1" applyFill="1" applyBorder="1" applyAlignment="1">
      <alignment horizontal="left" vertical="center"/>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0" xfId="0" applyFont="1" applyBorder="1" applyAlignment="1">
      <alignment horizontal="left" indent="2"/>
    </xf>
    <xf numFmtId="0" fontId="0" fillId="0" borderId="11" xfId="0" applyFont="1" applyBorder="1" applyAlignment="1">
      <alignment horizontal="left" indent="2"/>
    </xf>
    <xf numFmtId="0" fontId="0" fillId="0" borderId="0" xfId="0" applyFont="1" applyFill="1" applyBorder="1" applyAlignment="1">
      <alignment horizontal="left" wrapText="1" indent="2"/>
    </xf>
    <xf numFmtId="0" fontId="0" fillId="0" borderId="11" xfId="0" applyFont="1" applyFill="1" applyBorder="1" applyAlignment="1">
      <alignment horizontal="left" wrapText="1" indent="2"/>
    </xf>
    <xf numFmtId="0" fontId="0" fillId="0" borderId="0" xfId="0" applyBorder="1" applyAlignment="1">
      <alignment horizontal="left" vertical="center"/>
    </xf>
    <xf numFmtId="0" fontId="40" fillId="0" borderId="28" xfId="0" applyFont="1" applyBorder="1" applyAlignment="1" applyProtection="1">
      <alignment horizontal="left" vertical="center"/>
      <protection hidden="1"/>
    </xf>
    <xf numFmtId="0" fontId="40" fillId="0" borderId="26" xfId="0" applyFont="1" applyBorder="1" applyAlignment="1" applyProtection="1">
      <alignment horizontal="left" vertical="center"/>
      <protection hidden="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6" fontId="7" fillId="0" borderId="3" xfId="0" quotePrefix="1" applyNumberFormat="1" applyFont="1" applyBorder="1" applyAlignment="1">
      <alignment horizontal="center" vertical="center"/>
    </xf>
    <xf numFmtId="6" fontId="7" fillId="0" borderId="0" xfId="0" quotePrefix="1" applyNumberFormat="1" applyFont="1" applyBorder="1" applyAlignment="1">
      <alignment horizontal="center" vertical="center"/>
    </xf>
    <xf numFmtId="6" fontId="7" fillId="0" borderId="11" xfId="0" quotePrefix="1" applyNumberFormat="1" applyFont="1" applyBorder="1" applyAlignment="1">
      <alignment horizontal="center" vertical="center"/>
    </xf>
    <xf numFmtId="0" fontId="4" fillId="0" borderId="0" xfId="0" applyFont="1" applyBorder="1" applyAlignment="1">
      <alignment horizontal="left"/>
    </xf>
    <xf numFmtId="0" fontId="4" fillId="0" borderId="11" xfId="0" applyFont="1" applyBorder="1" applyAlignment="1">
      <alignment horizontal="left"/>
    </xf>
    <xf numFmtId="0" fontId="4" fillId="0" borderId="0" xfId="0" applyFont="1" applyFill="1" applyBorder="1" applyAlignment="1"/>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0" fillId="0" borderId="0" xfId="0" applyFont="1" applyBorder="1" applyAlignment="1">
      <alignment horizontal="left"/>
    </xf>
    <xf numFmtId="0" fontId="0" fillId="0" borderId="11" xfId="0" applyFont="1" applyBorder="1" applyAlignment="1">
      <alignment horizontal="left"/>
    </xf>
    <xf numFmtId="0" fontId="37" fillId="12" borderId="3" xfId="0" applyFont="1" applyFill="1" applyBorder="1" applyAlignment="1" applyProtection="1">
      <alignment vertical="center"/>
      <protection hidden="1"/>
    </xf>
    <xf numFmtId="0" fontId="37" fillId="12" borderId="0" xfId="0" applyFont="1" applyFill="1" applyBorder="1" applyAlignment="1" applyProtection="1">
      <alignment vertical="center"/>
      <protection hidden="1"/>
    </xf>
    <xf numFmtId="0" fontId="37" fillId="12" borderId="3" xfId="0" applyFont="1" applyFill="1" applyBorder="1" applyAlignment="1">
      <alignment vertical="center"/>
    </xf>
    <xf numFmtId="0" fontId="37" fillId="12" borderId="0" xfId="0" applyFont="1" applyFill="1" applyBorder="1" applyAlignment="1">
      <alignment vertical="center"/>
    </xf>
    <xf numFmtId="0" fontId="0" fillId="0" borderId="0" xfId="0" applyBorder="1" applyAlignment="1">
      <alignment horizontal="left" indent="1"/>
    </xf>
    <xf numFmtId="0" fontId="0" fillId="0" borderId="11" xfId="0" applyBorder="1" applyAlignment="1">
      <alignment horizontal="left" indent="1"/>
    </xf>
    <xf numFmtId="0" fontId="9" fillId="0" borderId="3"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8" fillId="0" borderId="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4" fillId="0" borderId="0" xfId="0" applyFont="1" applyBorder="1"/>
    <xf numFmtId="0" fontId="4" fillId="0" borderId="11" xfId="0" applyFont="1" applyBorder="1"/>
    <xf numFmtId="0" fontId="0" fillId="0" borderId="0" xfId="0" applyBorder="1" applyAlignment="1">
      <alignment vertical="center"/>
    </xf>
    <xf numFmtId="6" fontId="7" fillId="0" borderId="3" xfId="0" quotePrefix="1" applyNumberFormat="1" applyFont="1" applyBorder="1" applyAlignment="1" applyProtection="1">
      <alignment horizontal="center" vertical="center"/>
      <protection hidden="1"/>
    </xf>
    <xf numFmtId="6" fontId="7" fillId="0" borderId="0" xfId="0" quotePrefix="1" applyNumberFormat="1" applyFont="1" applyBorder="1" applyAlignment="1" applyProtection="1">
      <alignment horizontal="center" vertical="center"/>
      <protection hidden="1"/>
    </xf>
    <xf numFmtId="6" fontId="7" fillId="0" borderId="11" xfId="0" quotePrefix="1" applyNumberFormat="1" applyFont="1" applyBorder="1" applyAlignment="1" applyProtection="1">
      <alignment horizontal="center" vertical="center"/>
      <protection hidden="1"/>
    </xf>
    <xf numFmtId="0" fontId="4" fillId="0" borderId="11" xfId="0" applyFont="1" applyFill="1" applyBorder="1"/>
    <xf numFmtId="0" fontId="4" fillId="0" borderId="3" xfId="0" applyFont="1" applyBorder="1"/>
    <xf numFmtId="6" fontId="7" fillId="0" borderId="3" xfId="0" quotePrefix="1" applyNumberFormat="1" applyFont="1" applyFill="1" applyBorder="1" applyAlignment="1" applyProtection="1">
      <alignment horizontal="center" vertical="center"/>
      <protection hidden="1"/>
    </xf>
    <xf numFmtId="6" fontId="7" fillId="0" borderId="0" xfId="0" quotePrefix="1" applyNumberFormat="1" applyFont="1" applyFill="1" applyBorder="1" applyAlignment="1" applyProtection="1">
      <alignment horizontal="center" vertical="center"/>
      <protection hidden="1"/>
    </xf>
    <xf numFmtId="6" fontId="7" fillId="0" borderId="11" xfId="0" quotePrefix="1" applyNumberFormat="1" applyFont="1" applyFill="1" applyBorder="1" applyAlignment="1" applyProtection="1">
      <alignment horizontal="center" vertical="center"/>
      <protection hidden="1"/>
    </xf>
    <xf numFmtId="0" fontId="0" fillId="0" borderId="0" xfId="0" applyFont="1" applyBorder="1" applyAlignment="1">
      <alignment horizontal="left" wrapText="1"/>
    </xf>
    <xf numFmtId="0" fontId="24" fillId="0" borderId="3" xfId="0" applyFont="1" applyBorder="1"/>
    <xf numFmtId="0" fontId="24" fillId="0" borderId="0" xfId="0" applyFont="1" applyBorder="1"/>
    <xf numFmtId="0" fontId="24" fillId="0" borderId="11" xfId="0" applyFont="1" applyBorder="1"/>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0" fillId="0" borderId="5" xfId="0" applyFont="1" applyBorder="1" applyAlignment="1">
      <alignment horizontal="center" vertical="center" wrapText="1"/>
    </xf>
    <xf numFmtId="0" fontId="0" fillId="0" borderId="27" xfId="0" applyFont="1" applyBorder="1" applyAlignment="1">
      <alignment horizontal="center" vertical="center" wrapText="1"/>
    </xf>
    <xf numFmtId="0" fontId="4" fillId="0" borderId="4" xfId="0" applyFont="1" applyBorder="1" applyAlignment="1">
      <alignment wrapText="1"/>
    </xf>
    <xf numFmtId="0" fontId="4" fillId="0" borderId="6" xfId="0" applyFont="1" applyBorder="1" applyAlignment="1">
      <alignment wrapText="1"/>
    </xf>
    <xf numFmtId="0" fontId="4" fillId="28" borderId="28" xfId="0" applyFont="1" applyFill="1" applyBorder="1" applyAlignment="1">
      <alignment horizontal="center" vertical="center" wrapText="1"/>
    </xf>
    <xf numFmtId="0" fontId="4" fillId="28" borderId="26" xfId="0" applyFont="1" applyFill="1" applyBorder="1" applyAlignment="1">
      <alignment horizontal="center" vertical="center" wrapText="1"/>
    </xf>
    <xf numFmtId="0" fontId="4" fillId="28" borderId="29" xfId="0" applyFont="1" applyFill="1" applyBorder="1" applyAlignment="1">
      <alignment horizontal="center" vertical="center" wrapText="1"/>
    </xf>
    <xf numFmtId="0" fontId="4" fillId="28" borderId="3" xfId="0" applyFont="1" applyFill="1" applyBorder="1" applyAlignment="1">
      <alignment horizontal="center" vertical="center" wrapText="1"/>
    </xf>
    <xf numFmtId="0" fontId="4" fillId="28" borderId="0" xfId="0" applyFont="1" applyFill="1" applyBorder="1" applyAlignment="1">
      <alignment horizontal="center" vertical="center" wrapText="1"/>
    </xf>
    <xf numFmtId="0" fontId="4" fillId="28" borderId="11" xfId="0" applyFont="1" applyFill="1" applyBorder="1" applyAlignment="1">
      <alignment horizontal="center" vertical="center" wrapText="1"/>
    </xf>
    <xf numFmtId="0" fontId="4" fillId="28" borderId="30" xfId="0" applyFont="1" applyFill="1" applyBorder="1" applyAlignment="1">
      <alignment horizontal="center" vertical="center" wrapText="1"/>
    </xf>
    <xf numFmtId="0" fontId="4" fillId="28" borderId="7"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1" xfId="0" applyFont="1"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6" xfId="0" applyBorder="1" applyAlignment="1">
      <alignment wrapText="1"/>
    </xf>
    <xf numFmtId="6" fontId="0" fillId="0" borderId="12" xfId="0" quotePrefix="1" applyNumberFormat="1" applyFont="1" applyBorder="1" applyAlignment="1" applyProtection="1">
      <alignment horizontal="center" vertical="center"/>
      <protection hidden="1"/>
    </xf>
    <xf numFmtId="6" fontId="0" fillId="0" borderId="6" xfId="0" quotePrefix="1" applyNumberFormat="1" applyFont="1" applyBorder="1" applyAlignment="1" applyProtection="1">
      <alignment horizontal="center" vertical="center"/>
      <protection hidden="1"/>
    </xf>
    <xf numFmtId="0" fontId="51" fillId="0" borderId="28" xfId="0" applyFont="1" applyBorder="1" applyAlignment="1" applyProtection="1">
      <alignment horizontal="left"/>
      <protection hidden="1"/>
    </xf>
    <xf numFmtId="0" fontId="51" fillId="0" borderId="26" xfId="0" applyFont="1" applyBorder="1" applyAlignment="1" applyProtection="1">
      <alignment horizontal="left"/>
      <protection hidden="1"/>
    </xf>
    <xf numFmtId="0" fontId="51" fillId="0" borderId="29" xfId="0" applyFont="1" applyBorder="1" applyAlignment="1" applyProtection="1">
      <alignment horizontal="left"/>
      <protection hidden="1"/>
    </xf>
    <xf numFmtId="0" fontId="0" fillId="0" borderId="5" xfId="0" applyFont="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6" fontId="0" fillId="0" borderId="4" xfId="0" quotePrefix="1" applyNumberFormat="1" applyFont="1" applyBorder="1" applyAlignment="1">
      <alignment horizontal="center" vertical="center"/>
    </xf>
    <xf numFmtId="6" fontId="0" fillId="0" borderId="12" xfId="0" quotePrefix="1" applyNumberFormat="1" applyFont="1" applyBorder="1" applyAlignment="1">
      <alignment horizontal="center" vertical="center"/>
    </xf>
    <xf numFmtId="6" fontId="0" fillId="0" borderId="6" xfId="0" quotePrefix="1" applyNumberFormat="1" applyFont="1" applyBorder="1" applyAlignment="1">
      <alignment horizontal="center" vertical="center"/>
    </xf>
    <xf numFmtId="0" fontId="4" fillId="0" borderId="2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0" fillId="0" borderId="5" xfId="0" applyBorder="1" applyAlignment="1">
      <alignment horizontal="center" vertical="center"/>
    </xf>
    <xf numFmtId="0" fontId="0" fillId="0" borderId="27" xfId="0" applyBorder="1" applyAlignment="1">
      <alignment horizontal="center" vertical="center"/>
    </xf>
    <xf numFmtId="49" fontId="0" fillId="0" borderId="3" xfId="0" applyNumberFormat="1" applyFont="1" applyBorder="1" applyAlignment="1">
      <alignment horizontal="center" vertical="center" wrapText="1" shrinkToFit="1"/>
    </xf>
    <xf numFmtId="49" fontId="0" fillId="0" borderId="7" xfId="0" applyNumberFormat="1" applyFont="1" applyBorder="1" applyAlignment="1">
      <alignment horizontal="center" vertical="center" wrapText="1" shrinkToFit="1"/>
    </xf>
    <xf numFmtId="38" fontId="7" fillId="0" borderId="30" xfId="0" applyNumberFormat="1" applyFont="1" applyBorder="1" applyAlignment="1" applyProtection="1">
      <alignment horizontal="center"/>
      <protection hidden="1"/>
    </xf>
    <xf numFmtId="0" fontId="0" fillId="0" borderId="30" xfId="0" applyBorder="1"/>
    <xf numFmtId="0" fontId="0" fillId="0" borderId="7" xfId="0" applyBorder="1"/>
    <xf numFmtId="0" fontId="0" fillId="0" borderId="10" xfId="0" applyBorder="1"/>
    <xf numFmtId="0" fontId="25" fillId="0" borderId="3"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25" fillId="0" borderId="11" xfId="0" applyFont="1" applyBorder="1" applyAlignment="1" applyProtection="1">
      <alignment horizontal="left"/>
      <protection hidden="1"/>
    </xf>
    <xf numFmtId="0" fontId="4" fillId="0" borderId="3" xfId="0" applyNumberFormat="1"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11" xfId="0" applyNumberFormat="1" applyFont="1" applyBorder="1" applyAlignment="1" applyProtection="1">
      <alignment horizontal="center" vertical="center"/>
      <protection hidden="1"/>
    </xf>
    <xf numFmtId="0" fontId="25" fillId="0" borderId="3"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protection hidden="1"/>
    </xf>
    <xf numFmtId="0" fontId="7" fillId="0" borderId="3" xfId="0" quotePrefix="1" applyFont="1" applyBorder="1" applyAlignment="1" applyProtection="1">
      <alignment horizontal="center" vertical="center"/>
      <protection hidden="1"/>
    </xf>
    <xf numFmtId="0" fontId="7" fillId="0" borderId="0" xfId="0" quotePrefix="1" applyFont="1" applyBorder="1" applyAlignment="1" applyProtection="1">
      <alignment horizontal="center" vertical="center"/>
      <protection hidden="1"/>
    </xf>
    <xf numFmtId="0" fontId="7" fillId="0" borderId="11" xfId="0" quotePrefix="1" applyFont="1" applyBorder="1" applyAlignment="1" applyProtection="1">
      <alignment horizontal="center" vertical="center"/>
      <protection hidden="1"/>
    </xf>
    <xf numFmtId="49" fontId="13" fillId="0" borderId="30" xfId="0" applyNumberFormat="1" applyFont="1" applyBorder="1" applyAlignment="1">
      <alignment horizontal="center" vertical="center" wrapText="1" shrinkToFit="1"/>
    </xf>
    <xf numFmtId="49" fontId="13" fillId="0" borderId="7" xfId="0" applyNumberFormat="1" applyFont="1" applyBorder="1" applyAlignment="1">
      <alignment horizontal="center" vertical="center" wrapText="1" shrinkToFit="1"/>
    </xf>
    <xf numFmtId="49" fontId="13" fillId="0" borderId="10" xfId="0" applyNumberFormat="1" applyFont="1" applyBorder="1" applyAlignment="1">
      <alignment horizontal="center" vertical="center" wrapText="1" shrinkToFit="1"/>
    </xf>
    <xf numFmtId="0" fontId="4" fillId="0" borderId="28" xfId="0" applyFont="1" applyBorder="1" applyAlignment="1">
      <alignment vertical="center"/>
    </xf>
    <xf numFmtId="0" fontId="4" fillId="0" borderId="26" xfId="0" applyFont="1" applyBorder="1" applyAlignment="1">
      <alignment vertical="center"/>
    </xf>
    <xf numFmtId="0" fontId="4" fillId="0" borderId="29" xfId="0" applyFont="1" applyBorder="1" applyAlignment="1">
      <alignment vertical="center"/>
    </xf>
    <xf numFmtId="0" fontId="24" fillId="0" borderId="5"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4" fillId="0" borderId="3" xfId="0" applyFont="1" applyBorder="1" applyAlignment="1">
      <alignment wrapText="1"/>
    </xf>
    <xf numFmtId="0" fontId="4" fillId="0" borderId="0" xfId="0" applyFont="1" applyBorder="1" applyAlignment="1">
      <alignment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xf numFmtId="0" fontId="0" fillId="0" borderId="29" xfId="0" applyBorder="1"/>
    <xf numFmtId="0" fontId="0" fillId="0" borderId="5" xfId="0" applyFill="1" applyBorder="1" applyAlignment="1">
      <alignment horizontal="center" vertical="center" wrapText="1"/>
    </xf>
    <xf numFmtId="0" fontId="0" fillId="0" borderId="27" xfId="0" applyFill="1" applyBorder="1" applyAlignment="1">
      <alignment horizontal="center" vertical="center" wrapText="1"/>
    </xf>
    <xf numFmtId="0" fontId="8" fillId="0" borderId="3"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7" fillId="0" borderId="3"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11" xfId="0" quotePrefix="1" applyFont="1" applyBorder="1" applyAlignment="1">
      <alignment horizontal="center" vertical="center"/>
    </xf>
    <xf numFmtId="49" fontId="0" fillId="0" borderId="10" xfId="0" applyNumberFormat="1" applyFont="1" applyBorder="1" applyAlignment="1">
      <alignment horizontal="center" vertical="center" wrapText="1" shrinkToFit="1"/>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0" fillId="11" borderId="0" xfId="0" applyFill="1" applyBorder="1" applyAlignment="1">
      <alignment horizontal="left" vertical="top" wrapText="1"/>
    </xf>
    <xf numFmtId="0" fontId="4" fillId="0" borderId="30" xfId="0" applyFont="1" applyFill="1" applyBorder="1" applyAlignment="1">
      <alignment horizontal="left" wrapText="1"/>
    </xf>
    <xf numFmtId="0" fontId="4" fillId="0" borderId="10" xfId="0" applyFont="1" applyFill="1" applyBorder="1" applyAlignment="1">
      <alignment horizontal="left" wrapText="1"/>
    </xf>
    <xf numFmtId="0" fontId="0" fillId="0" borderId="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9" fillId="0"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4" fillId="0" borderId="5"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16" fillId="0" borderId="28" xfId="0" applyFont="1" applyBorder="1" applyAlignment="1" applyProtection="1">
      <alignment horizontal="left" vertical="center"/>
      <protection hidden="1"/>
    </xf>
    <xf numFmtId="0" fontId="16" fillId="0" borderId="26"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11" xfId="0" applyFont="1" applyBorder="1" applyAlignment="1" applyProtection="1">
      <alignment horizontal="left" vertical="center"/>
      <protection hidden="1"/>
    </xf>
    <xf numFmtId="0" fontId="4" fillId="0" borderId="4" xfId="0" applyFont="1" applyBorder="1"/>
    <xf numFmtId="0" fontId="4" fillId="0" borderId="12" xfId="0" applyFont="1" applyBorder="1"/>
    <xf numFmtId="0" fontId="4" fillId="0" borderId="4" xfId="0" applyFont="1" applyBorder="1" applyProtection="1">
      <protection hidden="1"/>
    </xf>
    <xf numFmtId="0" fontId="4" fillId="0" borderId="12" xfId="0" applyFont="1" applyBorder="1" applyProtection="1">
      <protection hidden="1"/>
    </xf>
    <xf numFmtId="0" fontId="4" fillId="0" borderId="0" xfId="0" applyFont="1" applyBorder="1" applyProtection="1">
      <protection hidden="1"/>
    </xf>
    <xf numFmtId="0" fontId="4" fillId="0" borderId="11" xfId="0" applyFont="1" applyBorder="1" applyProtection="1">
      <protection hidden="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0" fillId="0" borderId="4" xfId="0" applyBorder="1" applyAlignment="1" applyProtection="1">
      <alignment horizontal="left" vertical="center"/>
      <protection hidden="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26" fillId="0" borderId="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1" xfId="0" applyFont="1" applyFill="1" applyBorder="1" applyAlignment="1">
      <alignment horizontal="left" vertical="center"/>
    </xf>
    <xf numFmtId="0" fontId="0" fillId="0" borderId="28"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29" xfId="0" applyFont="1" applyBorder="1" applyAlignment="1" applyProtection="1">
      <alignment horizontal="center" vertical="center" wrapText="1"/>
      <protection hidden="1"/>
    </xf>
    <xf numFmtId="0" fontId="0" fillId="0" borderId="28" xfId="0" applyFill="1" applyBorder="1" applyAlignment="1">
      <alignment horizontal="left" vertical="center" wrapText="1"/>
    </xf>
    <xf numFmtId="0" fontId="0" fillId="0" borderId="30" xfId="0" applyFill="1" applyBorder="1" applyAlignment="1">
      <alignment horizontal="left" vertical="center" wrapText="1"/>
    </xf>
    <xf numFmtId="38" fontId="20" fillId="0" borderId="30" xfId="0" applyNumberFormat="1" applyFont="1" applyFill="1" applyBorder="1" applyAlignment="1" applyProtection="1">
      <alignment horizontal="center" vertical="center"/>
      <protection hidden="1"/>
    </xf>
    <xf numFmtId="0" fontId="20" fillId="0" borderId="7" xfId="0" applyFont="1" applyFill="1" applyBorder="1" applyAlignment="1" applyProtection="1">
      <alignment horizontal="center" vertical="center"/>
      <protection hidden="1"/>
    </xf>
    <xf numFmtId="0" fontId="20" fillId="0" borderId="10" xfId="0" applyFont="1" applyFill="1" applyBorder="1" applyAlignment="1" applyProtection="1">
      <alignment horizontal="center" vertical="center"/>
      <protection hidden="1"/>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20" fillId="0" borderId="30" xfId="0" applyFont="1" applyFill="1" applyBorder="1" applyAlignment="1" applyProtection="1">
      <alignment horizontal="center"/>
      <protection hidden="1"/>
    </xf>
    <xf numFmtId="0" fontId="20" fillId="0" borderId="7" xfId="0" applyFont="1" applyFill="1" applyBorder="1" applyAlignment="1" applyProtection="1">
      <alignment horizontal="center"/>
      <protection hidden="1"/>
    </xf>
    <xf numFmtId="0" fontId="20" fillId="0" borderId="10" xfId="0" applyFont="1" applyFill="1" applyBorder="1" applyAlignment="1" applyProtection="1">
      <alignment horizontal="center"/>
      <protection hidden="1"/>
    </xf>
    <xf numFmtId="0" fontId="13" fillId="0" borderId="30" xfId="0" quotePrefix="1" applyFont="1" applyBorder="1" applyAlignment="1">
      <alignment horizontal="center" wrapText="1"/>
    </xf>
    <xf numFmtId="0" fontId="13" fillId="0" borderId="7" xfId="0" quotePrefix="1" applyFont="1" applyBorder="1" applyAlignment="1">
      <alignment horizontal="center" wrapText="1"/>
    </xf>
    <xf numFmtId="0" fontId="13" fillId="0" borderId="10" xfId="0" quotePrefix="1" applyFont="1" applyBorder="1" applyAlignment="1">
      <alignment horizontal="center" wrapText="1"/>
    </xf>
    <xf numFmtId="0" fontId="13" fillId="0" borderId="30" xfId="0" quotePrefix="1"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28"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36" fillId="0" borderId="28" xfId="0" quotePrefix="1" applyFont="1" applyFill="1" applyBorder="1"/>
    <xf numFmtId="0" fontId="36" fillId="0" borderId="26" xfId="0" quotePrefix="1" applyFont="1" applyFill="1" applyBorder="1"/>
    <xf numFmtId="0" fontId="36" fillId="0" borderId="0" xfId="0" quotePrefix="1" applyFont="1" applyFill="1" applyBorder="1"/>
    <xf numFmtId="0" fontId="36" fillId="0" borderId="11" xfId="0" quotePrefix="1" applyFont="1" applyFill="1" applyBorder="1"/>
    <xf numFmtId="0" fontId="7" fillId="0" borderId="3" xfId="0" applyFont="1" applyBorder="1"/>
    <xf numFmtId="0" fontId="7" fillId="0" borderId="0" xfId="0" applyFont="1" applyBorder="1"/>
    <xf numFmtId="0" fontId="7" fillId="0" borderId="11" xfId="0" applyFont="1" applyBorder="1"/>
    <xf numFmtId="0" fontId="20" fillId="0" borderId="30" xfId="0" applyFont="1" applyFill="1" applyBorder="1" applyAlignment="1" applyProtection="1">
      <alignment horizontal="center" vertical="top"/>
      <protection hidden="1"/>
    </xf>
    <xf numFmtId="0" fontId="20" fillId="0" borderId="7" xfId="0" applyFont="1" applyFill="1" applyBorder="1" applyAlignment="1" applyProtection="1">
      <alignment horizontal="center" vertical="top"/>
      <protection hidden="1"/>
    </xf>
    <xf numFmtId="0" fontId="20" fillId="0" borderId="10" xfId="0" applyFont="1" applyFill="1" applyBorder="1" applyAlignment="1" applyProtection="1">
      <alignment horizontal="center" vertical="top"/>
      <protection hidden="1"/>
    </xf>
    <xf numFmtId="0" fontId="0" fillId="0" borderId="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27" xfId="0" applyFont="1" applyBorder="1" applyAlignment="1">
      <alignment horizontal="center" vertical="center"/>
    </xf>
    <xf numFmtId="0" fontId="24" fillId="0" borderId="1" xfId="0" applyFont="1" applyFill="1" applyBorder="1" applyAlignment="1" applyProtection="1">
      <alignment horizontal="left"/>
      <protection hidden="1"/>
    </xf>
    <xf numFmtId="0" fontId="20" fillId="0" borderId="30" xfId="0" applyFont="1" applyBorder="1" applyAlignment="1" applyProtection="1">
      <alignment horizontal="center"/>
      <protection hidden="1"/>
    </xf>
    <xf numFmtId="0" fontId="20" fillId="0" borderId="7" xfId="0" applyFont="1" applyBorder="1" applyAlignment="1" applyProtection="1">
      <alignment horizontal="center"/>
      <protection hidden="1"/>
    </xf>
    <xf numFmtId="0" fontId="20" fillId="0" borderId="10" xfId="0" applyFont="1" applyBorder="1" applyAlignment="1" applyProtection="1">
      <alignment horizontal="center"/>
      <protection hidden="1"/>
    </xf>
    <xf numFmtId="0" fontId="5" fillId="0" borderId="3"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9" fillId="0" borderId="30" xfId="0" applyFont="1" applyFill="1" applyBorder="1" applyProtection="1">
      <protection hidden="1"/>
    </xf>
    <xf numFmtId="0" fontId="9" fillId="0" borderId="7" xfId="0" applyFont="1" applyFill="1" applyBorder="1" applyProtection="1">
      <protection hidden="1"/>
    </xf>
    <xf numFmtId="0" fontId="9" fillId="0" borderId="11" xfId="0" applyFont="1" applyFill="1" applyBorder="1" applyProtection="1">
      <protection hidden="1"/>
    </xf>
    <xf numFmtId="0" fontId="9" fillId="0" borderId="1" xfId="0" applyFont="1" applyFill="1" applyBorder="1" applyProtection="1">
      <protection hidden="1"/>
    </xf>
    <xf numFmtId="0" fontId="9" fillId="0" borderId="27" xfId="0" applyFont="1" applyFill="1" applyBorder="1" applyProtection="1">
      <protection hidden="1"/>
    </xf>
    <xf numFmtId="0" fontId="24" fillId="0" borderId="28" xfId="0" applyFont="1" applyFill="1" applyBorder="1" applyAlignment="1">
      <alignment vertical="top" wrapText="1"/>
    </xf>
    <xf numFmtId="0" fontId="24" fillId="0" borderId="26" xfId="0" applyFont="1" applyFill="1" applyBorder="1" applyAlignment="1">
      <alignment vertical="top" wrapText="1"/>
    </xf>
    <xf numFmtId="0" fontId="24" fillId="0" borderId="29" xfId="0" applyFont="1" applyFill="1" applyBorder="1" applyAlignment="1">
      <alignment vertical="top" wrapText="1"/>
    </xf>
    <xf numFmtId="0" fontId="24" fillId="0" borderId="3" xfId="0" applyFont="1" applyFill="1" applyBorder="1" applyAlignment="1">
      <alignment vertical="top" wrapText="1"/>
    </xf>
    <xf numFmtId="0" fontId="24" fillId="0" borderId="0" xfId="0" applyFont="1" applyFill="1" applyBorder="1" applyAlignment="1">
      <alignment vertical="top" wrapText="1"/>
    </xf>
    <xf numFmtId="0" fontId="24" fillId="0" borderId="11" xfId="0" applyFont="1" applyFill="1" applyBorder="1" applyAlignment="1">
      <alignment vertical="top" wrapText="1"/>
    </xf>
    <xf numFmtId="0" fontId="24" fillId="0" borderId="4" xfId="0" applyFont="1" applyFill="1" applyBorder="1" applyAlignment="1" applyProtection="1">
      <alignment horizontal="left"/>
      <protection hidden="1"/>
    </xf>
    <xf numFmtId="0" fontId="24" fillId="0" borderId="6" xfId="0" applyFont="1" applyFill="1" applyBorder="1" applyAlignment="1" applyProtection="1">
      <alignment horizontal="left"/>
      <protection hidden="1"/>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 xfId="0" applyFont="1" applyBorder="1" applyAlignment="1">
      <alignment horizontal="center" vertical="center"/>
    </xf>
    <xf numFmtId="0" fontId="24" fillId="0" borderId="11" xfId="0" applyFont="1" applyBorder="1" applyAlignment="1">
      <alignment horizontal="center" vertical="center"/>
    </xf>
    <xf numFmtId="0" fontId="0" fillId="0" borderId="4" xfId="0" applyBorder="1"/>
    <xf numFmtId="0" fontId="0" fillId="0" borderId="12" xfId="0" applyBorder="1"/>
    <xf numFmtId="0" fontId="7" fillId="0" borderId="3"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24" fillId="0" borderId="3" xfId="0" applyFont="1" applyFill="1" applyBorder="1" applyAlignment="1" applyProtection="1">
      <alignment horizontal="left" wrapText="1"/>
    </xf>
    <xf numFmtId="0" fontId="24" fillId="0" borderId="0" xfId="0" applyFont="1" applyFill="1" applyBorder="1" applyAlignment="1" applyProtection="1">
      <alignment horizontal="left" wrapText="1"/>
    </xf>
    <xf numFmtId="0" fontId="24" fillId="0" borderId="11" xfId="0" applyFont="1" applyFill="1" applyBorder="1" applyAlignment="1" applyProtection="1">
      <alignment horizontal="left" wrapText="1"/>
    </xf>
    <xf numFmtId="0" fontId="8" fillId="0" borderId="3" xfId="0" applyFont="1" applyBorder="1" applyAlignment="1" applyProtection="1">
      <alignment horizontal="left"/>
      <protection hidden="1"/>
    </xf>
    <xf numFmtId="0" fontId="8" fillId="0" borderId="0" xfId="0" applyFont="1" applyBorder="1" applyAlignment="1" applyProtection="1">
      <alignment horizontal="left"/>
      <protection hidden="1"/>
    </xf>
    <xf numFmtId="0" fontId="8" fillId="0" borderId="11" xfId="0" applyFont="1" applyBorder="1" applyAlignment="1" applyProtection="1">
      <alignment horizontal="left"/>
      <protection hidden="1"/>
    </xf>
    <xf numFmtId="0" fontId="9" fillId="0" borderId="0"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4" fillId="0" borderId="0" xfId="0" applyFont="1" applyBorder="1" applyAlignment="1" applyProtection="1">
      <alignment horizontal="center" wrapText="1"/>
    </xf>
    <xf numFmtId="0" fontId="4" fillId="0" borderId="11" xfId="0" applyFont="1" applyBorder="1" applyAlignment="1" applyProtection="1">
      <alignment horizontal="center" wrapText="1"/>
    </xf>
    <xf numFmtId="0" fontId="4" fillId="0" borderId="0" xfId="0" applyFont="1" applyAlignment="1" applyProtection="1">
      <alignment horizontal="center"/>
      <protection hidden="1"/>
    </xf>
    <xf numFmtId="0" fontId="0" fillId="0" borderId="0" xfId="0" applyAlignment="1" applyProtection="1">
      <alignment horizontal="center"/>
      <protection hidden="1"/>
    </xf>
    <xf numFmtId="0" fontId="24" fillId="0" borderId="0" xfId="0" applyFont="1" applyFill="1" applyAlignment="1">
      <alignment horizontal="center"/>
    </xf>
    <xf numFmtId="0" fontId="4" fillId="0" borderId="0" xfId="0" applyFont="1" applyAlignment="1">
      <alignment horizontal="center"/>
    </xf>
    <xf numFmtId="0" fontId="24" fillId="0" borderId="0" xfId="0" applyFont="1" applyFill="1" applyAlignment="1" applyProtection="1">
      <alignment horizontal="center"/>
      <protection hidden="1"/>
    </xf>
  </cellXfs>
  <cellStyles count="810">
    <cellStyle name="checkExposure" xfId="250" xr:uid="{00000000-0005-0000-0000-0000FA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Formula0decimals" xfId="251" xr:uid="{00000000-0005-0000-0000-0000FB000000}"/>
    <cellStyle name="Formula0decimals 2" xfId="252" xr:uid="{00000000-0005-0000-0000-0000FC000000}"/>
    <cellStyle name="Formula0decimals_Feuil1" xfId="253" xr:uid="{00000000-0005-0000-0000-0000FD000000}"/>
    <cellStyle name="Formula1decimal" xfId="254" xr:uid="{00000000-0005-0000-0000-0000FE000000}"/>
    <cellStyle name="Formula1decimal 2" xfId="255" xr:uid="{00000000-0005-0000-0000-0000FF000000}"/>
    <cellStyle name="Formula1decimal_Feuil1" xfId="256" xr:uid="{00000000-0005-0000-0000-000000010000}"/>
    <cellStyle name="Formula2decimals" xfId="257" xr:uid="{00000000-0005-0000-0000-000001010000}"/>
    <cellStyle name="Formula4decimals" xfId="258" xr:uid="{00000000-0005-0000-0000-000002010000}"/>
    <cellStyle name="Formula4decimals 2" xfId="259" xr:uid="{00000000-0005-0000-0000-000003010000}"/>
    <cellStyle name="Formula4decimals_Feuil1" xfId="260" xr:uid="{00000000-0005-0000-0000-000004010000}"/>
    <cellStyle name="FormulaProxy0decimals" xfId="261" xr:uid="{00000000-0005-0000-0000-000005010000}"/>
    <cellStyle name="french - Style1" xfId="262" xr:uid="{00000000-0005-0000-0000-000006010000}"/>
    <cellStyle name="greyed" xfId="263" xr:uid="{00000000-0005-0000-0000-000007010000}"/>
    <cellStyle name="greyed 2" xfId="264" xr:uid="{00000000-0005-0000-0000-000008010000}"/>
    <cellStyle name="greyed 2 2" xfId="265" xr:uid="{00000000-0005-0000-0000-000009010000}"/>
    <cellStyle name="greyed 2 2 2" xfId="266" xr:uid="{00000000-0005-0000-0000-00000A010000}"/>
    <cellStyle name="greyed 2 3" xfId="267" xr:uid="{00000000-0005-0000-0000-00000B010000}"/>
    <cellStyle name="greyed 3" xfId="268" xr:uid="{00000000-0005-0000-0000-00000C010000}"/>
    <cellStyle name="greyed 3 2" xfId="269" xr:uid="{00000000-0005-0000-0000-00000D010000}"/>
    <cellStyle name="greyed 4" xfId="270" xr:uid="{00000000-0005-0000-0000-00000E010000}"/>
    <cellStyle name="Heading 1" xfId="271" xr:uid="{00000000-0005-0000-0000-00000F010000}"/>
    <cellStyle name="Heading 2" xfId="272" xr:uid="{00000000-0005-0000-0000-000010010000}"/>
    <cellStyle name="highlightExposure" xfId="273" xr:uid="{00000000-0005-0000-0000-000011010000}"/>
    <cellStyle name="highlightExposure 2" xfId="274" xr:uid="{00000000-0005-0000-0000-000012010000}"/>
    <cellStyle name="highlightExposure 2 2" xfId="275" xr:uid="{00000000-0005-0000-0000-000013010000}"/>
    <cellStyle name="highlightExposure 2 2 2" xfId="276" xr:uid="{00000000-0005-0000-0000-000014010000}"/>
    <cellStyle name="highlightExposure 2 3" xfId="277" xr:uid="{00000000-0005-0000-0000-000015010000}"/>
    <cellStyle name="highlightExposure 3" xfId="278" xr:uid="{00000000-0005-0000-0000-000016010000}"/>
    <cellStyle name="highlightExposure 3 2" xfId="279" xr:uid="{00000000-0005-0000-0000-000017010000}"/>
    <cellStyle name="highlightExposure 4" xfId="280" xr:uid="{00000000-0005-0000-0000-000018010000}"/>
    <cellStyle name="highlightPD" xfId="281" xr:uid="{00000000-0005-0000-0000-000019010000}"/>
    <cellStyle name="highlightPD 2" xfId="282" xr:uid="{00000000-0005-0000-0000-00001A010000}"/>
    <cellStyle name="highlightPD 2 2" xfId="283" xr:uid="{00000000-0005-0000-0000-00001B010000}"/>
    <cellStyle name="highlightPD 2 2 2" xfId="284" xr:uid="{00000000-0005-0000-0000-00001C010000}"/>
    <cellStyle name="highlightPD 2 3" xfId="285" xr:uid="{00000000-0005-0000-0000-00001D010000}"/>
    <cellStyle name="highlightPD 3" xfId="286" xr:uid="{00000000-0005-0000-0000-00001E010000}"/>
    <cellStyle name="highlightPD 3 2" xfId="287" xr:uid="{00000000-0005-0000-0000-00001F010000}"/>
    <cellStyle name="highlightPD 4" xfId="288" xr:uid="{00000000-0005-0000-0000-000020010000}"/>
    <cellStyle name="highlightPercentage" xfId="289" xr:uid="{00000000-0005-0000-0000-000021010000}"/>
    <cellStyle name="highlightPercentage 2" xfId="290" xr:uid="{00000000-0005-0000-0000-000022010000}"/>
    <cellStyle name="highlightPercentage 2 2" xfId="291" xr:uid="{00000000-0005-0000-0000-000023010000}"/>
    <cellStyle name="highlightPercentage 2 2 2" xfId="292" xr:uid="{00000000-0005-0000-0000-000024010000}"/>
    <cellStyle name="highlightPercentage 2 3" xfId="293" xr:uid="{00000000-0005-0000-0000-000025010000}"/>
    <cellStyle name="highlightPercentage 3" xfId="294" xr:uid="{00000000-0005-0000-0000-000026010000}"/>
    <cellStyle name="highlightPercentage 3 2" xfId="295" xr:uid="{00000000-0005-0000-0000-000027010000}"/>
    <cellStyle name="highlightPercentage 4" xfId="296" xr:uid="{00000000-0005-0000-0000-000028010000}"/>
    <cellStyle name="highlightText" xfId="297" xr:uid="{00000000-0005-0000-0000-000029010000}"/>
    <cellStyle name="highlightText 2" xfId="298" xr:uid="{00000000-0005-0000-0000-00002A010000}"/>
    <cellStyle name="highlightText 2 2" xfId="299" xr:uid="{00000000-0005-0000-0000-00002B010000}"/>
    <cellStyle name="highlightText 2 2 2" xfId="300" xr:uid="{00000000-0005-0000-0000-00002C010000}"/>
    <cellStyle name="highlightText 2 3" xfId="301" xr:uid="{00000000-0005-0000-0000-00002D010000}"/>
    <cellStyle name="highlightText 3" xfId="302" xr:uid="{00000000-0005-0000-0000-00002E010000}"/>
    <cellStyle name="highlightText 3 2" xfId="303" xr:uid="{00000000-0005-0000-0000-00002F010000}"/>
    <cellStyle name="highlightText 4" xfId="304" xr:uid="{00000000-0005-0000-0000-000030010000}"/>
    <cellStyle name="Input0decimals" xfId="305" xr:uid="{00000000-0005-0000-0000-000031010000}"/>
    <cellStyle name="Input1decimals" xfId="306" xr:uid="{00000000-0005-0000-0000-000032010000}"/>
    <cellStyle name="Input2decimals" xfId="9" xr:uid="{00000000-0005-0000-0000-000009000000}"/>
    <cellStyle name="Input2decimals 2" xfId="27" xr:uid="{00000000-0005-0000-0000-00001B000000}"/>
    <cellStyle name="Input2decimals 2 2" xfId="85" xr:uid="{00000000-0005-0000-0000-000055000000}"/>
    <cellStyle name="Input2decimals 3" xfId="28" xr:uid="{00000000-0005-0000-0000-00001C000000}"/>
    <cellStyle name="Input2decimals 3 2" xfId="86" xr:uid="{00000000-0005-0000-0000-000056000000}"/>
    <cellStyle name="Input2decimals 4" xfId="84" xr:uid="{00000000-0005-0000-0000-000054000000}"/>
    <cellStyle name="Input4decimals" xfId="307" xr:uid="{00000000-0005-0000-0000-000033010000}"/>
    <cellStyle name="inputDate" xfId="308" xr:uid="{00000000-0005-0000-0000-000034010000}"/>
    <cellStyle name="inputDate 2" xfId="309" xr:uid="{00000000-0005-0000-0000-000035010000}"/>
    <cellStyle name="inputDate 2 2" xfId="310" xr:uid="{00000000-0005-0000-0000-000036010000}"/>
    <cellStyle name="inputDate 2 2 2" xfId="311" xr:uid="{00000000-0005-0000-0000-000037010000}"/>
    <cellStyle name="inputDate 2 3" xfId="312" xr:uid="{00000000-0005-0000-0000-000038010000}"/>
    <cellStyle name="inputDate 3" xfId="313" xr:uid="{00000000-0005-0000-0000-000039010000}"/>
    <cellStyle name="inputDate 3 2" xfId="314" xr:uid="{00000000-0005-0000-0000-00003A010000}"/>
    <cellStyle name="inputDate 4" xfId="315" xr:uid="{00000000-0005-0000-0000-00003B010000}"/>
    <cellStyle name="inputExposure" xfId="316" xr:uid="{00000000-0005-0000-0000-00003C010000}"/>
    <cellStyle name="inputExposure 2" xfId="317" xr:uid="{00000000-0005-0000-0000-00003D010000}"/>
    <cellStyle name="inputExposure 2 2" xfId="318" xr:uid="{00000000-0005-0000-0000-00003E010000}"/>
    <cellStyle name="inputExposure 2 2 2" xfId="319" xr:uid="{00000000-0005-0000-0000-00003F010000}"/>
    <cellStyle name="inputExposure 2 3" xfId="320" xr:uid="{00000000-0005-0000-0000-000040010000}"/>
    <cellStyle name="inputExposure 3" xfId="321" xr:uid="{00000000-0005-0000-0000-000041010000}"/>
    <cellStyle name="inputExposure 3 2" xfId="322" xr:uid="{00000000-0005-0000-0000-000042010000}"/>
    <cellStyle name="inputExposure 4" xfId="323" xr:uid="{00000000-0005-0000-0000-000043010000}"/>
    <cellStyle name="inputMaturity" xfId="324" xr:uid="{00000000-0005-0000-0000-000044010000}"/>
    <cellStyle name="inputMaturity 2" xfId="325" xr:uid="{00000000-0005-0000-0000-000045010000}"/>
    <cellStyle name="inputMaturity 2 2" xfId="326" xr:uid="{00000000-0005-0000-0000-000046010000}"/>
    <cellStyle name="inputMaturity 2 2 2" xfId="327" xr:uid="{00000000-0005-0000-0000-000047010000}"/>
    <cellStyle name="inputMaturity 2 3" xfId="328" xr:uid="{00000000-0005-0000-0000-000048010000}"/>
    <cellStyle name="inputMaturity 3" xfId="329" xr:uid="{00000000-0005-0000-0000-000049010000}"/>
    <cellStyle name="inputMaturity 3 2" xfId="330" xr:uid="{00000000-0005-0000-0000-00004A010000}"/>
    <cellStyle name="inputMaturity 4" xfId="331" xr:uid="{00000000-0005-0000-0000-00004B010000}"/>
    <cellStyle name="inputPD" xfId="332" xr:uid="{00000000-0005-0000-0000-00004C010000}"/>
    <cellStyle name="inputPD 2" xfId="333" xr:uid="{00000000-0005-0000-0000-00004D010000}"/>
    <cellStyle name="inputPD 2 2" xfId="334" xr:uid="{00000000-0005-0000-0000-00004E010000}"/>
    <cellStyle name="inputPD 2 2 2" xfId="335" xr:uid="{00000000-0005-0000-0000-00004F010000}"/>
    <cellStyle name="inputPD 2 3" xfId="336" xr:uid="{00000000-0005-0000-0000-000050010000}"/>
    <cellStyle name="inputPD 3" xfId="337" xr:uid="{00000000-0005-0000-0000-000051010000}"/>
    <cellStyle name="inputPD 3 2" xfId="338" xr:uid="{00000000-0005-0000-0000-000052010000}"/>
    <cellStyle name="inputPD 4" xfId="339" xr:uid="{00000000-0005-0000-0000-000053010000}"/>
    <cellStyle name="inputPercentage" xfId="340" xr:uid="{00000000-0005-0000-0000-000054010000}"/>
    <cellStyle name="inputPercentage 2" xfId="341" xr:uid="{00000000-0005-0000-0000-000055010000}"/>
    <cellStyle name="inputPercentage 2 2" xfId="342" xr:uid="{00000000-0005-0000-0000-000056010000}"/>
    <cellStyle name="inputPercentage 2 2 2" xfId="343" xr:uid="{00000000-0005-0000-0000-000057010000}"/>
    <cellStyle name="inputPercentage 2 3" xfId="344" xr:uid="{00000000-0005-0000-0000-000058010000}"/>
    <cellStyle name="inputPercentage 3" xfId="345" xr:uid="{00000000-0005-0000-0000-000059010000}"/>
    <cellStyle name="inputPercentage 3 2" xfId="346" xr:uid="{00000000-0005-0000-0000-00005A010000}"/>
    <cellStyle name="inputPercentage 4" xfId="347" xr:uid="{00000000-0005-0000-0000-00005B010000}"/>
    <cellStyle name="inputSelection" xfId="348" xr:uid="{00000000-0005-0000-0000-00005C010000}"/>
    <cellStyle name="inputSelection 2" xfId="349" xr:uid="{00000000-0005-0000-0000-00005D010000}"/>
    <cellStyle name="inputSelection 2 2" xfId="350" xr:uid="{00000000-0005-0000-0000-00005E010000}"/>
    <cellStyle name="inputSelection 2 2 2" xfId="351" xr:uid="{00000000-0005-0000-0000-00005F010000}"/>
    <cellStyle name="inputSelection 2 3" xfId="352" xr:uid="{00000000-0005-0000-0000-000060010000}"/>
    <cellStyle name="inputSelection 3" xfId="353" xr:uid="{00000000-0005-0000-0000-000061010000}"/>
    <cellStyle name="inputSelection 3 2" xfId="354" xr:uid="{00000000-0005-0000-0000-000062010000}"/>
    <cellStyle name="inputSelection 4" xfId="355" xr:uid="{00000000-0005-0000-0000-000063010000}"/>
    <cellStyle name="inputText" xfId="356" xr:uid="{00000000-0005-0000-0000-000064010000}"/>
    <cellStyle name="inputText 2" xfId="357" xr:uid="{00000000-0005-0000-0000-000065010000}"/>
    <cellStyle name="inputText 2 2" xfId="358" xr:uid="{00000000-0005-0000-0000-000066010000}"/>
    <cellStyle name="inputText 2 2 2" xfId="359" xr:uid="{00000000-0005-0000-0000-000067010000}"/>
    <cellStyle name="inputText 2 3" xfId="360" xr:uid="{00000000-0005-0000-0000-000068010000}"/>
    <cellStyle name="inputText 3" xfId="361" xr:uid="{00000000-0005-0000-0000-000069010000}"/>
    <cellStyle name="inputText 3 2" xfId="362" xr:uid="{00000000-0005-0000-0000-00006A010000}"/>
    <cellStyle name="inputText 4" xfId="363" xr:uid="{00000000-0005-0000-0000-00006B010000}"/>
    <cellStyle name="Lien hypertexte" xfId="6" xr:uid="{00000000-0005-0000-0000-000006000000}"/>
    <cellStyle name="Lien hypertexte 2" xfId="11" xr:uid="{00000000-0005-0000-0000-00000B000000}"/>
    <cellStyle name="Lien hypertexte 2 2" xfId="138" xr:uid="{00000000-0005-0000-0000-00008A000000}"/>
    <cellStyle name="Lien hypertexte 3" xfId="137" xr:uid="{00000000-0005-0000-0000-000089000000}"/>
    <cellStyle name="Milliers 2" xfId="12" xr:uid="{00000000-0005-0000-0000-00000C000000}"/>
    <cellStyle name="Milliers 2 2" xfId="150" xr:uid="{00000000-0005-0000-0000-000096000000}"/>
    <cellStyle name="Milliers 2 2 2" xfId="364" xr:uid="{00000000-0005-0000-0000-00006C010000}"/>
    <cellStyle name="Milliers 2 2 2 2" xfId="365" xr:uid="{00000000-0005-0000-0000-00006D010000}"/>
    <cellStyle name="Milliers 2 2 3" xfId="366" xr:uid="{00000000-0005-0000-0000-00006E010000}"/>
    <cellStyle name="Milliers 2 3" xfId="367" xr:uid="{00000000-0005-0000-0000-00006F010000}"/>
    <cellStyle name="Milliers 2 3 2" xfId="368" xr:uid="{00000000-0005-0000-0000-000070010000}"/>
    <cellStyle name="Milliers 2 4" xfId="369" xr:uid="{00000000-0005-0000-0000-000071010000}"/>
    <cellStyle name="Milliers 2 5" xfId="370" xr:uid="{00000000-0005-0000-0000-000072010000}"/>
    <cellStyle name="Milliers 2 5 2" xfId="371" xr:uid="{00000000-0005-0000-0000-000073010000}"/>
    <cellStyle name="Milliers 2 5 2 2" xfId="372" xr:uid="{00000000-0005-0000-0000-000074010000}"/>
    <cellStyle name="Milliers 2 6" xfId="587" xr:uid="{00000000-0005-0000-0000-00004B020000}"/>
    <cellStyle name="Milliers 3" xfId="29" xr:uid="{00000000-0005-0000-0000-00001D000000}"/>
    <cellStyle name="Milliers 3 2" xfId="373" xr:uid="{00000000-0005-0000-0000-000075010000}"/>
    <cellStyle name="Milliers 3 2 2" xfId="374" xr:uid="{00000000-0005-0000-0000-000076010000}"/>
    <cellStyle name="Milliers 3 3" xfId="375" xr:uid="{00000000-0005-0000-0000-000077010000}"/>
    <cellStyle name="Milliers 4" xfId="376" xr:uid="{00000000-0005-0000-0000-000078010000}"/>
    <cellStyle name="Monétaire 2" xfId="30" xr:uid="{00000000-0005-0000-0000-00001E000000}"/>
    <cellStyle name="Monétaire 2 2" xfId="377" xr:uid="{00000000-0005-0000-0000-000079010000}"/>
    <cellStyle name="Monétaire 2 2 2" xfId="378" xr:uid="{00000000-0005-0000-0000-00007A010000}"/>
    <cellStyle name="Monétaire 2 3" xfId="379" xr:uid="{00000000-0005-0000-0000-00007B010000}"/>
    <cellStyle name="Monétaire 3" xfId="380" xr:uid="{00000000-0005-0000-0000-00007C010000}"/>
    <cellStyle name="Normal" xfId="0" builtinId="0"/>
    <cellStyle name="Normal 10" xfId="57" xr:uid="{00000000-0005-0000-0000-000039000000}"/>
    <cellStyle name="Normal 10 2" xfId="83" xr:uid="{00000000-0005-0000-0000-000053000000}"/>
    <cellStyle name="Normal 11" xfId="88" xr:uid="{00000000-0005-0000-0000-000058000000}"/>
    <cellStyle name="Normal 11 2" xfId="200" xr:uid="{00000000-0005-0000-0000-0000C8000000}"/>
    <cellStyle name="Normal 11 2 2" xfId="757" xr:uid="{00000000-0005-0000-0000-0000F5020000}"/>
    <cellStyle name="Normal 11 3" xfId="660" xr:uid="{00000000-0005-0000-0000-000094020000}"/>
    <cellStyle name="Normal 12" xfId="149" xr:uid="{00000000-0005-0000-0000-000095000000}"/>
    <cellStyle name="Normal 12 2" xfId="249" xr:uid="{00000000-0005-0000-0000-0000F9000000}"/>
    <cellStyle name="Normal 2" xfId="13" xr:uid="{00000000-0005-0000-0000-00000D000000}"/>
    <cellStyle name="Normal 2 2" xfId="151" xr:uid="{00000000-0005-0000-0000-000097000000}"/>
    <cellStyle name="Normal 2 2 2" xfId="381" xr:uid="{00000000-0005-0000-0000-00007D010000}"/>
    <cellStyle name="Normal 2 2 2 2" xfId="87" xr:uid="{00000000-0005-0000-0000-000057000000}"/>
    <cellStyle name="Normal 2 3" xfId="382" xr:uid="{00000000-0005-0000-0000-00007E010000}"/>
    <cellStyle name="Normal 2 3 2" xfId="383" xr:uid="{00000000-0005-0000-0000-00007F010000}"/>
    <cellStyle name="Normal 2 3 2 2" xfId="384" xr:uid="{00000000-0005-0000-0000-000080010000}"/>
    <cellStyle name="Normal 3" xfId="10" xr:uid="{00000000-0005-0000-0000-00000A000000}"/>
    <cellStyle name="Normal 3 2" xfId="385" xr:uid="{00000000-0005-0000-0000-000081010000}"/>
    <cellStyle name="Normal 3 2 2" xfId="386" xr:uid="{00000000-0005-0000-0000-000082010000}"/>
    <cellStyle name="Normal 3 3" xfId="387" xr:uid="{00000000-0005-0000-0000-000083010000}"/>
    <cellStyle name="Normal 3 4" xfId="586" xr:uid="{00000000-0005-0000-0000-00004A020000}"/>
    <cellStyle name="Normal 4" xfId="14" xr:uid="{00000000-0005-0000-0000-00000E000000}"/>
    <cellStyle name="Normal 4 2" xfId="15" xr:uid="{00000000-0005-0000-0000-00000F000000}"/>
    <cellStyle name="Normal 4 2 2" xfId="388" xr:uid="{00000000-0005-0000-0000-000084010000}"/>
    <cellStyle name="Normal 4 3" xfId="389" xr:uid="{00000000-0005-0000-0000-000085010000}"/>
    <cellStyle name="Normal 5" xfId="16" xr:uid="{00000000-0005-0000-0000-000010000000}"/>
    <cellStyle name="Normal 5 2" xfId="139" xr:uid="{00000000-0005-0000-0000-00008B000000}"/>
    <cellStyle name="Normal 6" xfId="17" xr:uid="{00000000-0005-0000-0000-000011000000}"/>
    <cellStyle name="Normal 6 10" xfId="152" xr:uid="{00000000-0005-0000-0000-000098000000}"/>
    <cellStyle name="Normal 6 10 2" xfId="709" xr:uid="{00000000-0005-0000-0000-0000C5020000}"/>
    <cellStyle name="Normal 6 11" xfId="588" xr:uid="{00000000-0005-0000-0000-00004C020000}"/>
    <cellStyle name="Normal 6 12" xfId="612" xr:uid="{00000000-0005-0000-0000-000064020000}"/>
    <cellStyle name="Normal 6 2" xfId="18" xr:uid="{00000000-0005-0000-0000-000012000000}"/>
    <cellStyle name="Normal 6 2 10" xfId="589" xr:uid="{00000000-0005-0000-0000-00004D020000}"/>
    <cellStyle name="Normal 6 2 11" xfId="613" xr:uid="{00000000-0005-0000-0000-000065020000}"/>
    <cellStyle name="Normal 6 2 2" xfId="31" xr:uid="{00000000-0005-0000-0000-00001F000000}"/>
    <cellStyle name="Normal 6 2 2 2" xfId="32" xr:uid="{00000000-0005-0000-0000-000020000000}"/>
    <cellStyle name="Normal 6 2 2 2 2" xfId="33" xr:uid="{00000000-0005-0000-0000-000021000000}"/>
    <cellStyle name="Normal 6 2 2 2 2 2" xfId="62" xr:uid="{00000000-0005-0000-0000-00003E000000}"/>
    <cellStyle name="Normal 6 2 2 2 2 2 2" xfId="117" xr:uid="{00000000-0005-0000-0000-000075000000}"/>
    <cellStyle name="Normal 6 2 2 2 2 2 2 2" xfId="229" xr:uid="{00000000-0005-0000-0000-0000E5000000}"/>
    <cellStyle name="Normal 6 2 2 2 2 2 2 2 2" xfId="786" xr:uid="{00000000-0005-0000-0000-000012030000}"/>
    <cellStyle name="Normal 6 2 2 2 2 2 2 3" xfId="689" xr:uid="{00000000-0005-0000-0000-0000B1020000}"/>
    <cellStyle name="Normal 6 2 2 2 2 2 3" xfId="180" xr:uid="{00000000-0005-0000-0000-0000B4000000}"/>
    <cellStyle name="Normal 6 2 2 2 2 2 3 2" xfId="737" xr:uid="{00000000-0005-0000-0000-0000E1020000}"/>
    <cellStyle name="Normal 6 2 2 2 2 2 4" xfId="640" xr:uid="{00000000-0005-0000-0000-000080020000}"/>
    <cellStyle name="Normal 6 2 2 2 2 3" xfId="93" xr:uid="{00000000-0005-0000-0000-00005D000000}"/>
    <cellStyle name="Normal 6 2 2 2 2 3 2" xfId="205" xr:uid="{00000000-0005-0000-0000-0000CD000000}"/>
    <cellStyle name="Normal 6 2 2 2 2 3 2 2" xfId="762" xr:uid="{00000000-0005-0000-0000-0000FA020000}"/>
    <cellStyle name="Normal 6 2 2 2 2 3 3" xfId="665" xr:uid="{00000000-0005-0000-0000-000099020000}"/>
    <cellStyle name="Normal 6 2 2 2 2 4" xfId="156" xr:uid="{00000000-0005-0000-0000-00009C000000}"/>
    <cellStyle name="Normal 6 2 2 2 2 4 2" xfId="713" xr:uid="{00000000-0005-0000-0000-0000C9020000}"/>
    <cellStyle name="Normal 6 2 2 2 2 5" xfId="611" xr:uid="{00000000-0005-0000-0000-000063020000}"/>
    <cellStyle name="Normal 6 2 2 2 2 6" xfId="616" xr:uid="{00000000-0005-0000-0000-000068020000}"/>
    <cellStyle name="Normal 6 2 2 2 3" xfId="61" xr:uid="{00000000-0005-0000-0000-00003D000000}"/>
    <cellStyle name="Normal 6 2 2 2 3 2" xfId="116" xr:uid="{00000000-0005-0000-0000-000074000000}"/>
    <cellStyle name="Normal 6 2 2 2 3 2 2" xfId="228" xr:uid="{00000000-0005-0000-0000-0000E4000000}"/>
    <cellStyle name="Normal 6 2 2 2 3 2 2 2" xfId="785" xr:uid="{00000000-0005-0000-0000-000011030000}"/>
    <cellStyle name="Normal 6 2 2 2 3 2 3" xfId="688" xr:uid="{00000000-0005-0000-0000-0000B0020000}"/>
    <cellStyle name="Normal 6 2 2 2 3 3" xfId="179" xr:uid="{00000000-0005-0000-0000-0000B3000000}"/>
    <cellStyle name="Normal 6 2 2 2 3 3 2" xfId="736" xr:uid="{00000000-0005-0000-0000-0000E0020000}"/>
    <cellStyle name="Normal 6 2 2 2 3 4" xfId="639" xr:uid="{00000000-0005-0000-0000-00007F020000}"/>
    <cellStyle name="Normal 6 2 2 2 4" xfId="92" xr:uid="{00000000-0005-0000-0000-00005C000000}"/>
    <cellStyle name="Normal 6 2 2 2 4 2" xfId="204" xr:uid="{00000000-0005-0000-0000-0000CC000000}"/>
    <cellStyle name="Normal 6 2 2 2 4 2 2" xfId="761" xr:uid="{00000000-0005-0000-0000-0000F9020000}"/>
    <cellStyle name="Normal 6 2 2 2 4 3" xfId="664" xr:uid="{00000000-0005-0000-0000-000098020000}"/>
    <cellStyle name="Normal 6 2 2 2 5" xfId="155" xr:uid="{00000000-0005-0000-0000-00009B000000}"/>
    <cellStyle name="Normal 6 2 2 2 5 2" xfId="712" xr:uid="{00000000-0005-0000-0000-0000C8020000}"/>
    <cellStyle name="Normal 6 2 2 2 6" xfId="597" xr:uid="{00000000-0005-0000-0000-000055020000}"/>
    <cellStyle name="Normal 6 2 2 2 7" xfId="615" xr:uid="{00000000-0005-0000-0000-000067020000}"/>
    <cellStyle name="Normal 6 2 2 3" xfId="34" xr:uid="{00000000-0005-0000-0000-000022000000}"/>
    <cellStyle name="Normal 6 2 2 3 2" xfId="63" xr:uid="{00000000-0005-0000-0000-00003F000000}"/>
    <cellStyle name="Normal 6 2 2 3 2 2" xfId="118" xr:uid="{00000000-0005-0000-0000-000076000000}"/>
    <cellStyle name="Normal 6 2 2 3 2 2 2" xfId="230" xr:uid="{00000000-0005-0000-0000-0000E6000000}"/>
    <cellStyle name="Normal 6 2 2 3 2 2 2 2" xfId="787" xr:uid="{00000000-0005-0000-0000-000013030000}"/>
    <cellStyle name="Normal 6 2 2 3 2 2 3" xfId="690" xr:uid="{00000000-0005-0000-0000-0000B2020000}"/>
    <cellStyle name="Normal 6 2 2 3 2 3" xfId="181" xr:uid="{00000000-0005-0000-0000-0000B5000000}"/>
    <cellStyle name="Normal 6 2 2 3 2 3 2" xfId="738" xr:uid="{00000000-0005-0000-0000-0000E2020000}"/>
    <cellStyle name="Normal 6 2 2 3 2 4" xfId="641" xr:uid="{00000000-0005-0000-0000-000081020000}"/>
    <cellStyle name="Normal 6 2 2 3 3" xfId="94" xr:uid="{00000000-0005-0000-0000-00005E000000}"/>
    <cellStyle name="Normal 6 2 2 3 3 2" xfId="206" xr:uid="{00000000-0005-0000-0000-0000CE000000}"/>
    <cellStyle name="Normal 6 2 2 3 3 2 2" xfId="763" xr:uid="{00000000-0005-0000-0000-0000FB020000}"/>
    <cellStyle name="Normal 6 2 2 3 3 3" xfId="666" xr:uid="{00000000-0005-0000-0000-00009A020000}"/>
    <cellStyle name="Normal 6 2 2 3 4" xfId="157" xr:uid="{00000000-0005-0000-0000-00009D000000}"/>
    <cellStyle name="Normal 6 2 2 3 4 2" xfId="714" xr:uid="{00000000-0005-0000-0000-0000CA020000}"/>
    <cellStyle name="Normal 6 2 2 3 5" xfId="605" xr:uid="{00000000-0005-0000-0000-00005D020000}"/>
    <cellStyle name="Normal 6 2 2 3 6" xfId="617" xr:uid="{00000000-0005-0000-0000-000069020000}"/>
    <cellStyle name="Normal 6 2 2 4" xfId="35" xr:uid="{00000000-0005-0000-0000-000023000000}"/>
    <cellStyle name="Normal 6 2 2 4 2" xfId="64" xr:uid="{00000000-0005-0000-0000-000040000000}"/>
    <cellStyle name="Normal 6 2 2 4 2 2" xfId="119" xr:uid="{00000000-0005-0000-0000-000077000000}"/>
    <cellStyle name="Normal 6 2 2 4 2 2 2" xfId="231" xr:uid="{00000000-0005-0000-0000-0000E7000000}"/>
    <cellStyle name="Normal 6 2 2 4 2 2 2 2" xfId="788" xr:uid="{00000000-0005-0000-0000-000014030000}"/>
    <cellStyle name="Normal 6 2 2 4 2 2 3" xfId="691" xr:uid="{00000000-0005-0000-0000-0000B3020000}"/>
    <cellStyle name="Normal 6 2 2 4 2 3" xfId="182" xr:uid="{00000000-0005-0000-0000-0000B6000000}"/>
    <cellStyle name="Normal 6 2 2 4 2 3 2" xfId="739" xr:uid="{00000000-0005-0000-0000-0000E3020000}"/>
    <cellStyle name="Normal 6 2 2 4 2 4" xfId="642" xr:uid="{00000000-0005-0000-0000-000082020000}"/>
    <cellStyle name="Normal 6 2 2 4 3" xfId="95" xr:uid="{00000000-0005-0000-0000-00005F000000}"/>
    <cellStyle name="Normal 6 2 2 4 3 2" xfId="207" xr:uid="{00000000-0005-0000-0000-0000CF000000}"/>
    <cellStyle name="Normal 6 2 2 4 3 2 2" xfId="764" xr:uid="{00000000-0005-0000-0000-0000FC020000}"/>
    <cellStyle name="Normal 6 2 2 4 3 3" xfId="667" xr:uid="{00000000-0005-0000-0000-00009B020000}"/>
    <cellStyle name="Normal 6 2 2 4 4" xfId="158" xr:uid="{00000000-0005-0000-0000-00009E000000}"/>
    <cellStyle name="Normal 6 2 2 4 4 2" xfId="715" xr:uid="{00000000-0005-0000-0000-0000CB020000}"/>
    <cellStyle name="Normal 6 2 2 4 5" xfId="600" xr:uid="{00000000-0005-0000-0000-000058020000}"/>
    <cellStyle name="Normal 6 2 2 4 6" xfId="618" xr:uid="{00000000-0005-0000-0000-00006A020000}"/>
    <cellStyle name="Normal 6 2 2 5" xfId="60" xr:uid="{00000000-0005-0000-0000-00003C000000}"/>
    <cellStyle name="Normal 6 2 2 5 2" xfId="115" xr:uid="{00000000-0005-0000-0000-000073000000}"/>
    <cellStyle name="Normal 6 2 2 5 2 2" xfId="227" xr:uid="{00000000-0005-0000-0000-0000E3000000}"/>
    <cellStyle name="Normal 6 2 2 5 2 2 2" xfId="784" xr:uid="{00000000-0005-0000-0000-000010030000}"/>
    <cellStyle name="Normal 6 2 2 5 2 3" xfId="687" xr:uid="{00000000-0005-0000-0000-0000AF020000}"/>
    <cellStyle name="Normal 6 2 2 5 3" xfId="178" xr:uid="{00000000-0005-0000-0000-0000B2000000}"/>
    <cellStyle name="Normal 6 2 2 5 3 2" xfId="735" xr:uid="{00000000-0005-0000-0000-0000DF020000}"/>
    <cellStyle name="Normal 6 2 2 5 4" xfId="638" xr:uid="{00000000-0005-0000-0000-00007E020000}"/>
    <cellStyle name="Normal 6 2 2 6" xfId="91" xr:uid="{00000000-0005-0000-0000-00005B000000}"/>
    <cellStyle name="Normal 6 2 2 6 2" xfId="203" xr:uid="{00000000-0005-0000-0000-0000CB000000}"/>
    <cellStyle name="Normal 6 2 2 6 2 2" xfId="760" xr:uid="{00000000-0005-0000-0000-0000F8020000}"/>
    <cellStyle name="Normal 6 2 2 6 3" xfId="663" xr:uid="{00000000-0005-0000-0000-000097020000}"/>
    <cellStyle name="Normal 6 2 2 7" xfId="154" xr:uid="{00000000-0005-0000-0000-00009A000000}"/>
    <cellStyle name="Normal 6 2 2 7 2" xfId="711" xr:uid="{00000000-0005-0000-0000-0000C7020000}"/>
    <cellStyle name="Normal 6 2 2 8" xfId="591" xr:uid="{00000000-0005-0000-0000-00004F020000}"/>
    <cellStyle name="Normal 6 2 2 9" xfId="614" xr:uid="{00000000-0005-0000-0000-000066020000}"/>
    <cellStyle name="Normal 6 2 3" xfId="36" xr:uid="{00000000-0005-0000-0000-000024000000}"/>
    <cellStyle name="Normal 6 2 3 2" xfId="37" xr:uid="{00000000-0005-0000-0000-000025000000}"/>
    <cellStyle name="Normal 6 2 3 2 2" xfId="66" xr:uid="{00000000-0005-0000-0000-000042000000}"/>
    <cellStyle name="Normal 6 2 3 2 2 2" xfId="121" xr:uid="{00000000-0005-0000-0000-000079000000}"/>
    <cellStyle name="Normal 6 2 3 2 2 2 2" xfId="233" xr:uid="{00000000-0005-0000-0000-0000E9000000}"/>
    <cellStyle name="Normal 6 2 3 2 2 2 2 2" xfId="790" xr:uid="{00000000-0005-0000-0000-000016030000}"/>
    <cellStyle name="Normal 6 2 3 2 2 2 3" xfId="693" xr:uid="{00000000-0005-0000-0000-0000B5020000}"/>
    <cellStyle name="Normal 6 2 3 2 2 3" xfId="184" xr:uid="{00000000-0005-0000-0000-0000B8000000}"/>
    <cellStyle name="Normal 6 2 3 2 2 3 2" xfId="741" xr:uid="{00000000-0005-0000-0000-0000E5020000}"/>
    <cellStyle name="Normal 6 2 3 2 2 4" xfId="644" xr:uid="{00000000-0005-0000-0000-000084020000}"/>
    <cellStyle name="Normal 6 2 3 2 3" xfId="97" xr:uid="{00000000-0005-0000-0000-000061000000}"/>
    <cellStyle name="Normal 6 2 3 2 3 2" xfId="209" xr:uid="{00000000-0005-0000-0000-0000D1000000}"/>
    <cellStyle name="Normal 6 2 3 2 3 2 2" xfId="766" xr:uid="{00000000-0005-0000-0000-0000FE020000}"/>
    <cellStyle name="Normal 6 2 3 2 3 3" xfId="669" xr:uid="{00000000-0005-0000-0000-00009D020000}"/>
    <cellStyle name="Normal 6 2 3 2 4" xfId="160" xr:uid="{00000000-0005-0000-0000-0000A0000000}"/>
    <cellStyle name="Normal 6 2 3 2 4 2" xfId="717" xr:uid="{00000000-0005-0000-0000-0000CD020000}"/>
    <cellStyle name="Normal 6 2 3 2 5" xfId="607" xr:uid="{00000000-0005-0000-0000-00005F020000}"/>
    <cellStyle name="Normal 6 2 3 2 6" xfId="620" xr:uid="{00000000-0005-0000-0000-00006C020000}"/>
    <cellStyle name="Normal 6 2 3 3" xfId="65" xr:uid="{00000000-0005-0000-0000-000041000000}"/>
    <cellStyle name="Normal 6 2 3 3 2" xfId="120" xr:uid="{00000000-0005-0000-0000-000078000000}"/>
    <cellStyle name="Normal 6 2 3 3 2 2" xfId="232" xr:uid="{00000000-0005-0000-0000-0000E8000000}"/>
    <cellStyle name="Normal 6 2 3 3 2 2 2" xfId="789" xr:uid="{00000000-0005-0000-0000-000015030000}"/>
    <cellStyle name="Normal 6 2 3 3 2 3" xfId="692" xr:uid="{00000000-0005-0000-0000-0000B4020000}"/>
    <cellStyle name="Normal 6 2 3 3 3" xfId="183" xr:uid="{00000000-0005-0000-0000-0000B7000000}"/>
    <cellStyle name="Normal 6 2 3 3 3 2" xfId="740" xr:uid="{00000000-0005-0000-0000-0000E4020000}"/>
    <cellStyle name="Normal 6 2 3 3 4" xfId="643" xr:uid="{00000000-0005-0000-0000-000083020000}"/>
    <cellStyle name="Normal 6 2 3 4" xfId="96" xr:uid="{00000000-0005-0000-0000-000060000000}"/>
    <cellStyle name="Normal 6 2 3 4 2" xfId="208" xr:uid="{00000000-0005-0000-0000-0000D0000000}"/>
    <cellStyle name="Normal 6 2 3 4 2 2" xfId="765" xr:uid="{00000000-0005-0000-0000-0000FD020000}"/>
    <cellStyle name="Normal 6 2 3 4 3" xfId="668" xr:uid="{00000000-0005-0000-0000-00009C020000}"/>
    <cellStyle name="Normal 6 2 3 5" xfId="159" xr:uid="{00000000-0005-0000-0000-00009F000000}"/>
    <cellStyle name="Normal 6 2 3 5 2" xfId="716" xr:uid="{00000000-0005-0000-0000-0000CC020000}"/>
    <cellStyle name="Normal 6 2 3 6" xfId="593" xr:uid="{00000000-0005-0000-0000-000051020000}"/>
    <cellStyle name="Normal 6 2 3 7" xfId="619" xr:uid="{00000000-0005-0000-0000-00006B020000}"/>
    <cellStyle name="Normal 6 2 4" xfId="38" xr:uid="{00000000-0005-0000-0000-000026000000}"/>
    <cellStyle name="Normal 6 2 4 2" xfId="39" xr:uid="{00000000-0005-0000-0000-000027000000}"/>
    <cellStyle name="Normal 6 2 4 2 2" xfId="68" xr:uid="{00000000-0005-0000-0000-000044000000}"/>
    <cellStyle name="Normal 6 2 4 2 2 2" xfId="123" xr:uid="{00000000-0005-0000-0000-00007B000000}"/>
    <cellStyle name="Normal 6 2 4 2 2 2 2" xfId="235" xr:uid="{00000000-0005-0000-0000-0000EB000000}"/>
    <cellStyle name="Normal 6 2 4 2 2 2 2 2" xfId="792" xr:uid="{00000000-0005-0000-0000-000018030000}"/>
    <cellStyle name="Normal 6 2 4 2 2 2 3" xfId="695" xr:uid="{00000000-0005-0000-0000-0000B7020000}"/>
    <cellStyle name="Normal 6 2 4 2 2 3" xfId="186" xr:uid="{00000000-0005-0000-0000-0000BA000000}"/>
    <cellStyle name="Normal 6 2 4 2 2 3 2" xfId="743" xr:uid="{00000000-0005-0000-0000-0000E7020000}"/>
    <cellStyle name="Normal 6 2 4 2 2 4" xfId="646" xr:uid="{00000000-0005-0000-0000-000086020000}"/>
    <cellStyle name="Normal 6 2 4 2 3" xfId="99" xr:uid="{00000000-0005-0000-0000-000063000000}"/>
    <cellStyle name="Normal 6 2 4 2 3 2" xfId="211" xr:uid="{00000000-0005-0000-0000-0000D3000000}"/>
    <cellStyle name="Normal 6 2 4 2 3 2 2" xfId="768" xr:uid="{00000000-0005-0000-0000-000000030000}"/>
    <cellStyle name="Normal 6 2 4 2 3 3" xfId="671" xr:uid="{00000000-0005-0000-0000-00009F020000}"/>
    <cellStyle name="Normal 6 2 4 2 4" xfId="162" xr:uid="{00000000-0005-0000-0000-0000A2000000}"/>
    <cellStyle name="Normal 6 2 4 2 4 2" xfId="719" xr:uid="{00000000-0005-0000-0000-0000CF020000}"/>
    <cellStyle name="Normal 6 2 4 2 5" xfId="609" xr:uid="{00000000-0005-0000-0000-000061020000}"/>
    <cellStyle name="Normal 6 2 4 2 6" xfId="622" xr:uid="{00000000-0005-0000-0000-00006E020000}"/>
    <cellStyle name="Normal 6 2 4 3" xfId="67" xr:uid="{00000000-0005-0000-0000-000043000000}"/>
    <cellStyle name="Normal 6 2 4 3 2" xfId="122" xr:uid="{00000000-0005-0000-0000-00007A000000}"/>
    <cellStyle name="Normal 6 2 4 3 2 2" xfId="234" xr:uid="{00000000-0005-0000-0000-0000EA000000}"/>
    <cellStyle name="Normal 6 2 4 3 2 2 2" xfId="791" xr:uid="{00000000-0005-0000-0000-000017030000}"/>
    <cellStyle name="Normal 6 2 4 3 2 3" xfId="694" xr:uid="{00000000-0005-0000-0000-0000B6020000}"/>
    <cellStyle name="Normal 6 2 4 3 3" xfId="185" xr:uid="{00000000-0005-0000-0000-0000B9000000}"/>
    <cellStyle name="Normal 6 2 4 3 3 2" xfId="742" xr:uid="{00000000-0005-0000-0000-0000E6020000}"/>
    <cellStyle name="Normal 6 2 4 3 4" xfId="645" xr:uid="{00000000-0005-0000-0000-000085020000}"/>
    <cellStyle name="Normal 6 2 4 4" xfId="98" xr:uid="{00000000-0005-0000-0000-000062000000}"/>
    <cellStyle name="Normal 6 2 4 4 2" xfId="210" xr:uid="{00000000-0005-0000-0000-0000D2000000}"/>
    <cellStyle name="Normal 6 2 4 4 2 2" xfId="767" xr:uid="{00000000-0005-0000-0000-0000FF020000}"/>
    <cellStyle name="Normal 6 2 4 4 3" xfId="670" xr:uid="{00000000-0005-0000-0000-00009E020000}"/>
    <cellStyle name="Normal 6 2 4 5" xfId="161" xr:uid="{00000000-0005-0000-0000-0000A1000000}"/>
    <cellStyle name="Normal 6 2 4 5 2" xfId="718" xr:uid="{00000000-0005-0000-0000-0000CE020000}"/>
    <cellStyle name="Normal 6 2 4 6" xfId="595" xr:uid="{00000000-0005-0000-0000-000053020000}"/>
    <cellStyle name="Normal 6 2 4 7" xfId="621" xr:uid="{00000000-0005-0000-0000-00006D020000}"/>
    <cellStyle name="Normal 6 2 5" xfId="40" xr:uid="{00000000-0005-0000-0000-000028000000}"/>
    <cellStyle name="Normal 6 2 5 2" xfId="69" xr:uid="{00000000-0005-0000-0000-000045000000}"/>
    <cellStyle name="Normal 6 2 5 2 2" xfId="124" xr:uid="{00000000-0005-0000-0000-00007C000000}"/>
    <cellStyle name="Normal 6 2 5 2 2 2" xfId="236" xr:uid="{00000000-0005-0000-0000-0000EC000000}"/>
    <cellStyle name="Normal 6 2 5 2 2 2 2" xfId="793" xr:uid="{00000000-0005-0000-0000-000019030000}"/>
    <cellStyle name="Normal 6 2 5 2 2 3" xfId="696" xr:uid="{00000000-0005-0000-0000-0000B8020000}"/>
    <cellStyle name="Normal 6 2 5 2 3" xfId="187" xr:uid="{00000000-0005-0000-0000-0000BB000000}"/>
    <cellStyle name="Normal 6 2 5 2 3 2" xfId="744" xr:uid="{00000000-0005-0000-0000-0000E8020000}"/>
    <cellStyle name="Normal 6 2 5 2 4" xfId="647" xr:uid="{00000000-0005-0000-0000-000087020000}"/>
    <cellStyle name="Normal 6 2 5 3" xfId="100" xr:uid="{00000000-0005-0000-0000-000064000000}"/>
    <cellStyle name="Normal 6 2 5 3 2" xfId="212" xr:uid="{00000000-0005-0000-0000-0000D4000000}"/>
    <cellStyle name="Normal 6 2 5 3 2 2" xfId="769" xr:uid="{00000000-0005-0000-0000-000001030000}"/>
    <cellStyle name="Normal 6 2 5 3 3" xfId="672" xr:uid="{00000000-0005-0000-0000-0000A0020000}"/>
    <cellStyle name="Normal 6 2 5 4" xfId="163" xr:uid="{00000000-0005-0000-0000-0000A3000000}"/>
    <cellStyle name="Normal 6 2 5 4 2" xfId="720" xr:uid="{00000000-0005-0000-0000-0000D0020000}"/>
    <cellStyle name="Normal 6 2 5 5" xfId="603" xr:uid="{00000000-0005-0000-0000-00005B020000}"/>
    <cellStyle name="Normal 6 2 5 6" xfId="623" xr:uid="{00000000-0005-0000-0000-00006F020000}"/>
    <cellStyle name="Normal 6 2 6" xfId="41" xr:uid="{00000000-0005-0000-0000-000029000000}"/>
    <cellStyle name="Normal 6 2 6 2" xfId="70" xr:uid="{00000000-0005-0000-0000-000046000000}"/>
    <cellStyle name="Normal 6 2 6 2 2" xfId="125" xr:uid="{00000000-0005-0000-0000-00007D000000}"/>
    <cellStyle name="Normal 6 2 6 2 2 2" xfId="237" xr:uid="{00000000-0005-0000-0000-0000ED000000}"/>
    <cellStyle name="Normal 6 2 6 2 2 2 2" xfId="794" xr:uid="{00000000-0005-0000-0000-00001A030000}"/>
    <cellStyle name="Normal 6 2 6 2 2 3" xfId="697" xr:uid="{00000000-0005-0000-0000-0000B9020000}"/>
    <cellStyle name="Normal 6 2 6 2 3" xfId="188" xr:uid="{00000000-0005-0000-0000-0000BC000000}"/>
    <cellStyle name="Normal 6 2 6 2 3 2" xfId="745" xr:uid="{00000000-0005-0000-0000-0000E9020000}"/>
    <cellStyle name="Normal 6 2 6 2 4" xfId="648" xr:uid="{00000000-0005-0000-0000-000088020000}"/>
    <cellStyle name="Normal 6 2 6 3" xfId="101" xr:uid="{00000000-0005-0000-0000-000065000000}"/>
    <cellStyle name="Normal 6 2 6 3 2" xfId="213" xr:uid="{00000000-0005-0000-0000-0000D5000000}"/>
    <cellStyle name="Normal 6 2 6 3 2 2" xfId="770" xr:uid="{00000000-0005-0000-0000-000002030000}"/>
    <cellStyle name="Normal 6 2 6 3 3" xfId="673" xr:uid="{00000000-0005-0000-0000-0000A1020000}"/>
    <cellStyle name="Normal 6 2 6 4" xfId="164" xr:uid="{00000000-0005-0000-0000-0000A4000000}"/>
    <cellStyle name="Normal 6 2 6 4 2" xfId="721" xr:uid="{00000000-0005-0000-0000-0000D1020000}"/>
    <cellStyle name="Normal 6 2 6 5" xfId="599" xr:uid="{00000000-0005-0000-0000-000057020000}"/>
    <cellStyle name="Normal 6 2 6 6" xfId="624" xr:uid="{00000000-0005-0000-0000-000070020000}"/>
    <cellStyle name="Normal 6 2 7" xfId="59" xr:uid="{00000000-0005-0000-0000-00003B000000}"/>
    <cellStyle name="Normal 6 2 7 2" xfId="114" xr:uid="{00000000-0005-0000-0000-000072000000}"/>
    <cellStyle name="Normal 6 2 7 2 2" xfId="226" xr:uid="{00000000-0005-0000-0000-0000E2000000}"/>
    <cellStyle name="Normal 6 2 7 2 2 2" xfId="783" xr:uid="{00000000-0005-0000-0000-00000F030000}"/>
    <cellStyle name="Normal 6 2 7 2 3" xfId="686" xr:uid="{00000000-0005-0000-0000-0000AE020000}"/>
    <cellStyle name="Normal 6 2 7 3" xfId="177" xr:uid="{00000000-0005-0000-0000-0000B1000000}"/>
    <cellStyle name="Normal 6 2 7 3 2" xfId="734" xr:uid="{00000000-0005-0000-0000-0000DE020000}"/>
    <cellStyle name="Normal 6 2 7 4" xfId="637" xr:uid="{00000000-0005-0000-0000-00007D020000}"/>
    <cellStyle name="Normal 6 2 8" xfId="90" xr:uid="{00000000-0005-0000-0000-00005A000000}"/>
    <cellStyle name="Normal 6 2 8 2" xfId="202" xr:uid="{00000000-0005-0000-0000-0000CA000000}"/>
    <cellStyle name="Normal 6 2 8 2 2" xfId="759" xr:uid="{00000000-0005-0000-0000-0000F7020000}"/>
    <cellStyle name="Normal 6 2 8 3" xfId="662" xr:uid="{00000000-0005-0000-0000-000096020000}"/>
    <cellStyle name="Normal 6 2 9" xfId="153" xr:uid="{00000000-0005-0000-0000-000099000000}"/>
    <cellStyle name="Normal 6 2 9 2" xfId="710" xr:uid="{00000000-0005-0000-0000-0000C6020000}"/>
    <cellStyle name="Normal 6 3" xfId="42" xr:uid="{00000000-0005-0000-0000-00002A000000}"/>
    <cellStyle name="Normal 6 3 2" xfId="43" xr:uid="{00000000-0005-0000-0000-00002B000000}"/>
    <cellStyle name="Normal 6 3 2 2" xfId="44" xr:uid="{00000000-0005-0000-0000-00002C000000}"/>
    <cellStyle name="Normal 6 3 2 2 2" xfId="73" xr:uid="{00000000-0005-0000-0000-000049000000}"/>
    <cellStyle name="Normal 6 3 2 2 2 2" xfId="128" xr:uid="{00000000-0005-0000-0000-000080000000}"/>
    <cellStyle name="Normal 6 3 2 2 2 2 2" xfId="240" xr:uid="{00000000-0005-0000-0000-0000F0000000}"/>
    <cellStyle name="Normal 6 3 2 2 2 2 2 2" xfId="797" xr:uid="{00000000-0005-0000-0000-00001D030000}"/>
    <cellStyle name="Normal 6 3 2 2 2 2 3" xfId="700" xr:uid="{00000000-0005-0000-0000-0000BC020000}"/>
    <cellStyle name="Normal 6 3 2 2 2 3" xfId="191" xr:uid="{00000000-0005-0000-0000-0000BF000000}"/>
    <cellStyle name="Normal 6 3 2 2 2 3 2" xfId="748" xr:uid="{00000000-0005-0000-0000-0000EC020000}"/>
    <cellStyle name="Normal 6 3 2 2 2 4" xfId="651" xr:uid="{00000000-0005-0000-0000-00008B020000}"/>
    <cellStyle name="Normal 6 3 2 2 3" xfId="104" xr:uid="{00000000-0005-0000-0000-000068000000}"/>
    <cellStyle name="Normal 6 3 2 2 3 2" xfId="216" xr:uid="{00000000-0005-0000-0000-0000D8000000}"/>
    <cellStyle name="Normal 6 3 2 2 3 2 2" xfId="773" xr:uid="{00000000-0005-0000-0000-000005030000}"/>
    <cellStyle name="Normal 6 3 2 2 3 3" xfId="676" xr:uid="{00000000-0005-0000-0000-0000A4020000}"/>
    <cellStyle name="Normal 6 3 2 2 4" xfId="167" xr:uid="{00000000-0005-0000-0000-0000A7000000}"/>
    <cellStyle name="Normal 6 3 2 2 4 2" xfId="724" xr:uid="{00000000-0005-0000-0000-0000D4020000}"/>
    <cellStyle name="Normal 6 3 2 2 5" xfId="610" xr:uid="{00000000-0005-0000-0000-000062020000}"/>
    <cellStyle name="Normal 6 3 2 2 6" xfId="627" xr:uid="{00000000-0005-0000-0000-000073020000}"/>
    <cellStyle name="Normal 6 3 2 3" xfId="72" xr:uid="{00000000-0005-0000-0000-000048000000}"/>
    <cellStyle name="Normal 6 3 2 3 2" xfId="127" xr:uid="{00000000-0005-0000-0000-00007F000000}"/>
    <cellStyle name="Normal 6 3 2 3 2 2" xfId="239" xr:uid="{00000000-0005-0000-0000-0000EF000000}"/>
    <cellStyle name="Normal 6 3 2 3 2 2 2" xfId="796" xr:uid="{00000000-0005-0000-0000-00001C030000}"/>
    <cellStyle name="Normal 6 3 2 3 2 3" xfId="699" xr:uid="{00000000-0005-0000-0000-0000BB020000}"/>
    <cellStyle name="Normal 6 3 2 3 3" xfId="190" xr:uid="{00000000-0005-0000-0000-0000BE000000}"/>
    <cellStyle name="Normal 6 3 2 3 3 2" xfId="747" xr:uid="{00000000-0005-0000-0000-0000EB020000}"/>
    <cellStyle name="Normal 6 3 2 3 4" xfId="650" xr:uid="{00000000-0005-0000-0000-00008A020000}"/>
    <cellStyle name="Normal 6 3 2 4" xfId="103" xr:uid="{00000000-0005-0000-0000-000067000000}"/>
    <cellStyle name="Normal 6 3 2 4 2" xfId="215" xr:uid="{00000000-0005-0000-0000-0000D7000000}"/>
    <cellStyle name="Normal 6 3 2 4 2 2" xfId="772" xr:uid="{00000000-0005-0000-0000-000004030000}"/>
    <cellStyle name="Normal 6 3 2 4 3" xfId="675" xr:uid="{00000000-0005-0000-0000-0000A3020000}"/>
    <cellStyle name="Normal 6 3 2 5" xfId="166" xr:uid="{00000000-0005-0000-0000-0000A6000000}"/>
    <cellStyle name="Normal 6 3 2 5 2" xfId="723" xr:uid="{00000000-0005-0000-0000-0000D3020000}"/>
    <cellStyle name="Normal 6 3 2 6" xfId="596" xr:uid="{00000000-0005-0000-0000-000054020000}"/>
    <cellStyle name="Normal 6 3 2 7" xfId="626" xr:uid="{00000000-0005-0000-0000-000072020000}"/>
    <cellStyle name="Normal 6 3 3" xfId="45" xr:uid="{00000000-0005-0000-0000-00002D000000}"/>
    <cellStyle name="Normal 6 3 3 2" xfId="74" xr:uid="{00000000-0005-0000-0000-00004A000000}"/>
    <cellStyle name="Normal 6 3 3 2 2" xfId="129" xr:uid="{00000000-0005-0000-0000-000081000000}"/>
    <cellStyle name="Normal 6 3 3 2 2 2" xfId="241" xr:uid="{00000000-0005-0000-0000-0000F1000000}"/>
    <cellStyle name="Normal 6 3 3 2 2 2 2" xfId="798" xr:uid="{00000000-0005-0000-0000-00001E030000}"/>
    <cellStyle name="Normal 6 3 3 2 2 3" xfId="701" xr:uid="{00000000-0005-0000-0000-0000BD020000}"/>
    <cellStyle name="Normal 6 3 3 2 3" xfId="192" xr:uid="{00000000-0005-0000-0000-0000C0000000}"/>
    <cellStyle name="Normal 6 3 3 2 3 2" xfId="749" xr:uid="{00000000-0005-0000-0000-0000ED020000}"/>
    <cellStyle name="Normal 6 3 3 2 4" xfId="652" xr:uid="{00000000-0005-0000-0000-00008C020000}"/>
    <cellStyle name="Normal 6 3 3 3" xfId="105" xr:uid="{00000000-0005-0000-0000-000069000000}"/>
    <cellStyle name="Normal 6 3 3 3 2" xfId="217" xr:uid="{00000000-0005-0000-0000-0000D9000000}"/>
    <cellStyle name="Normal 6 3 3 3 2 2" xfId="774" xr:uid="{00000000-0005-0000-0000-000006030000}"/>
    <cellStyle name="Normal 6 3 3 3 3" xfId="677" xr:uid="{00000000-0005-0000-0000-0000A5020000}"/>
    <cellStyle name="Normal 6 3 3 4" xfId="168" xr:uid="{00000000-0005-0000-0000-0000A8000000}"/>
    <cellStyle name="Normal 6 3 3 4 2" xfId="725" xr:uid="{00000000-0005-0000-0000-0000D5020000}"/>
    <cellStyle name="Normal 6 3 3 5" xfId="604" xr:uid="{00000000-0005-0000-0000-00005C020000}"/>
    <cellStyle name="Normal 6 3 3 6" xfId="628" xr:uid="{00000000-0005-0000-0000-000074020000}"/>
    <cellStyle name="Normal 6 3 4" xfId="46" xr:uid="{00000000-0005-0000-0000-00002E000000}"/>
    <cellStyle name="Normal 6 3 4 2" xfId="75" xr:uid="{00000000-0005-0000-0000-00004B000000}"/>
    <cellStyle name="Normal 6 3 4 2 2" xfId="130" xr:uid="{00000000-0005-0000-0000-000082000000}"/>
    <cellStyle name="Normal 6 3 4 2 2 2" xfId="242" xr:uid="{00000000-0005-0000-0000-0000F2000000}"/>
    <cellStyle name="Normal 6 3 4 2 2 2 2" xfId="799" xr:uid="{00000000-0005-0000-0000-00001F030000}"/>
    <cellStyle name="Normal 6 3 4 2 2 3" xfId="702" xr:uid="{00000000-0005-0000-0000-0000BE020000}"/>
    <cellStyle name="Normal 6 3 4 2 3" xfId="193" xr:uid="{00000000-0005-0000-0000-0000C1000000}"/>
    <cellStyle name="Normal 6 3 4 2 3 2" xfId="750" xr:uid="{00000000-0005-0000-0000-0000EE020000}"/>
    <cellStyle name="Normal 6 3 4 2 4" xfId="653" xr:uid="{00000000-0005-0000-0000-00008D020000}"/>
    <cellStyle name="Normal 6 3 4 3" xfId="106" xr:uid="{00000000-0005-0000-0000-00006A000000}"/>
    <cellStyle name="Normal 6 3 4 3 2" xfId="218" xr:uid="{00000000-0005-0000-0000-0000DA000000}"/>
    <cellStyle name="Normal 6 3 4 3 2 2" xfId="775" xr:uid="{00000000-0005-0000-0000-000007030000}"/>
    <cellStyle name="Normal 6 3 4 3 3" xfId="678" xr:uid="{00000000-0005-0000-0000-0000A6020000}"/>
    <cellStyle name="Normal 6 3 4 4" xfId="169" xr:uid="{00000000-0005-0000-0000-0000A9000000}"/>
    <cellStyle name="Normal 6 3 4 4 2" xfId="726" xr:uid="{00000000-0005-0000-0000-0000D6020000}"/>
    <cellStyle name="Normal 6 3 4 5" xfId="601" xr:uid="{00000000-0005-0000-0000-000059020000}"/>
    <cellStyle name="Normal 6 3 4 6" xfId="629" xr:uid="{00000000-0005-0000-0000-000075020000}"/>
    <cellStyle name="Normal 6 3 5" xfId="71" xr:uid="{00000000-0005-0000-0000-000047000000}"/>
    <cellStyle name="Normal 6 3 5 2" xfId="126" xr:uid="{00000000-0005-0000-0000-00007E000000}"/>
    <cellStyle name="Normal 6 3 5 2 2" xfId="238" xr:uid="{00000000-0005-0000-0000-0000EE000000}"/>
    <cellStyle name="Normal 6 3 5 2 2 2" xfId="795" xr:uid="{00000000-0005-0000-0000-00001B030000}"/>
    <cellStyle name="Normal 6 3 5 2 3" xfId="698" xr:uid="{00000000-0005-0000-0000-0000BA020000}"/>
    <cellStyle name="Normal 6 3 5 3" xfId="189" xr:uid="{00000000-0005-0000-0000-0000BD000000}"/>
    <cellStyle name="Normal 6 3 5 3 2" xfId="746" xr:uid="{00000000-0005-0000-0000-0000EA020000}"/>
    <cellStyle name="Normal 6 3 5 4" xfId="649" xr:uid="{00000000-0005-0000-0000-000089020000}"/>
    <cellStyle name="Normal 6 3 6" xfId="102" xr:uid="{00000000-0005-0000-0000-000066000000}"/>
    <cellStyle name="Normal 6 3 6 2" xfId="214" xr:uid="{00000000-0005-0000-0000-0000D6000000}"/>
    <cellStyle name="Normal 6 3 6 2 2" xfId="771" xr:uid="{00000000-0005-0000-0000-000003030000}"/>
    <cellStyle name="Normal 6 3 6 3" xfId="674" xr:uid="{00000000-0005-0000-0000-0000A2020000}"/>
    <cellStyle name="Normal 6 3 7" xfId="165" xr:uid="{00000000-0005-0000-0000-0000A5000000}"/>
    <cellStyle name="Normal 6 3 7 2" xfId="722" xr:uid="{00000000-0005-0000-0000-0000D2020000}"/>
    <cellStyle name="Normal 6 3 8" xfId="590" xr:uid="{00000000-0005-0000-0000-00004E020000}"/>
    <cellStyle name="Normal 6 3 9" xfId="625" xr:uid="{00000000-0005-0000-0000-000071020000}"/>
    <cellStyle name="Normal 6 4" xfId="47" xr:uid="{00000000-0005-0000-0000-00002F000000}"/>
    <cellStyle name="Normal 6 4 2" xfId="48" xr:uid="{00000000-0005-0000-0000-000030000000}"/>
    <cellStyle name="Normal 6 4 2 2" xfId="77" xr:uid="{00000000-0005-0000-0000-00004D000000}"/>
    <cellStyle name="Normal 6 4 2 2 2" xfId="132" xr:uid="{00000000-0005-0000-0000-000084000000}"/>
    <cellStyle name="Normal 6 4 2 2 2 2" xfId="244" xr:uid="{00000000-0005-0000-0000-0000F4000000}"/>
    <cellStyle name="Normal 6 4 2 2 2 2 2" xfId="801" xr:uid="{00000000-0005-0000-0000-000021030000}"/>
    <cellStyle name="Normal 6 4 2 2 2 3" xfId="704" xr:uid="{00000000-0005-0000-0000-0000C0020000}"/>
    <cellStyle name="Normal 6 4 2 2 3" xfId="195" xr:uid="{00000000-0005-0000-0000-0000C3000000}"/>
    <cellStyle name="Normal 6 4 2 2 3 2" xfId="752" xr:uid="{00000000-0005-0000-0000-0000F0020000}"/>
    <cellStyle name="Normal 6 4 2 2 4" xfId="655" xr:uid="{00000000-0005-0000-0000-00008F020000}"/>
    <cellStyle name="Normal 6 4 2 3" xfId="108" xr:uid="{00000000-0005-0000-0000-00006C000000}"/>
    <cellStyle name="Normal 6 4 2 3 2" xfId="220" xr:uid="{00000000-0005-0000-0000-0000DC000000}"/>
    <cellStyle name="Normal 6 4 2 3 2 2" xfId="777" xr:uid="{00000000-0005-0000-0000-000009030000}"/>
    <cellStyle name="Normal 6 4 2 3 3" xfId="680" xr:uid="{00000000-0005-0000-0000-0000A8020000}"/>
    <cellStyle name="Normal 6 4 2 4" xfId="171" xr:uid="{00000000-0005-0000-0000-0000AB000000}"/>
    <cellStyle name="Normal 6 4 2 4 2" xfId="728" xr:uid="{00000000-0005-0000-0000-0000D8020000}"/>
    <cellStyle name="Normal 6 4 2 5" xfId="606" xr:uid="{00000000-0005-0000-0000-00005E020000}"/>
    <cellStyle name="Normal 6 4 2 6" xfId="631" xr:uid="{00000000-0005-0000-0000-000077020000}"/>
    <cellStyle name="Normal 6 4 3" xfId="76" xr:uid="{00000000-0005-0000-0000-00004C000000}"/>
    <cellStyle name="Normal 6 4 3 2" xfId="131" xr:uid="{00000000-0005-0000-0000-000083000000}"/>
    <cellStyle name="Normal 6 4 3 2 2" xfId="243" xr:uid="{00000000-0005-0000-0000-0000F3000000}"/>
    <cellStyle name="Normal 6 4 3 2 2 2" xfId="800" xr:uid="{00000000-0005-0000-0000-000020030000}"/>
    <cellStyle name="Normal 6 4 3 2 3" xfId="703" xr:uid="{00000000-0005-0000-0000-0000BF020000}"/>
    <cellStyle name="Normal 6 4 3 3" xfId="194" xr:uid="{00000000-0005-0000-0000-0000C2000000}"/>
    <cellStyle name="Normal 6 4 3 3 2" xfId="751" xr:uid="{00000000-0005-0000-0000-0000EF020000}"/>
    <cellStyle name="Normal 6 4 3 4" xfId="654" xr:uid="{00000000-0005-0000-0000-00008E020000}"/>
    <cellStyle name="Normal 6 4 4" xfId="107" xr:uid="{00000000-0005-0000-0000-00006B000000}"/>
    <cellStyle name="Normal 6 4 4 2" xfId="219" xr:uid="{00000000-0005-0000-0000-0000DB000000}"/>
    <cellStyle name="Normal 6 4 4 2 2" xfId="776" xr:uid="{00000000-0005-0000-0000-000008030000}"/>
    <cellStyle name="Normal 6 4 4 3" xfId="679" xr:uid="{00000000-0005-0000-0000-0000A7020000}"/>
    <cellStyle name="Normal 6 4 5" xfId="170" xr:uid="{00000000-0005-0000-0000-0000AA000000}"/>
    <cellStyle name="Normal 6 4 5 2" xfId="727" xr:uid="{00000000-0005-0000-0000-0000D7020000}"/>
    <cellStyle name="Normal 6 4 6" xfId="592" xr:uid="{00000000-0005-0000-0000-000050020000}"/>
    <cellStyle name="Normal 6 4 7" xfId="630" xr:uid="{00000000-0005-0000-0000-000076020000}"/>
    <cellStyle name="Normal 6 5" xfId="49" xr:uid="{00000000-0005-0000-0000-000031000000}"/>
    <cellStyle name="Normal 6 5 2" xfId="50" xr:uid="{00000000-0005-0000-0000-000032000000}"/>
    <cellStyle name="Normal 6 5 2 2" xfId="79" xr:uid="{00000000-0005-0000-0000-00004F000000}"/>
    <cellStyle name="Normal 6 5 2 2 2" xfId="134" xr:uid="{00000000-0005-0000-0000-000086000000}"/>
    <cellStyle name="Normal 6 5 2 2 2 2" xfId="246" xr:uid="{00000000-0005-0000-0000-0000F6000000}"/>
    <cellStyle name="Normal 6 5 2 2 2 2 2" xfId="803" xr:uid="{00000000-0005-0000-0000-000023030000}"/>
    <cellStyle name="Normal 6 5 2 2 2 3" xfId="706" xr:uid="{00000000-0005-0000-0000-0000C2020000}"/>
    <cellStyle name="Normal 6 5 2 2 3" xfId="197" xr:uid="{00000000-0005-0000-0000-0000C5000000}"/>
    <cellStyle name="Normal 6 5 2 2 3 2" xfId="754" xr:uid="{00000000-0005-0000-0000-0000F2020000}"/>
    <cellStyle name="Normal 6 5 2 2 4" xfId="657" xr:uid="{00000000-0005-0000-0000-000091020000}"/>
    <cellStyle name="Normal 6 5 2 3" xfId="110" xr:uid="{00000000-0005-0000-0000-00006E000000}"/>
    <cellStyle name="Normal 6 5 2 3 2" xfId="222" xr:uid="{00000000-0005-0000-0000-0000DE000000}"/>
    <cellStyle name="Normal 6 5 2 3 2 2" xfId="779" xr:uid="{00000000-0005-0000-0000-00000B030000}"/>
    <cellStyle name="Normal 6 5 2 3 3" xfId="682" xr:uid="{00000000-0005-0000-0000-0000AA020000}"/>
    <cellStyle name="Normal 6 5 2 4" xfId="173" xr:uid="{00000000-0005-0000-0000-0000AD000000}"/>
    <cellStyle name="Normal 6 5 2 4 2" xfId="730" xr:uid="{00000000-0005-0000-0000-0000DA020000}"/>
    <cellStyle name="Normal 6 5 2 5" xfId="608" xr:uid="{00000000-0005-0000-0000-000060020000}"/>
    <cellStyle name="Normal 6 5 2 6" xfId="633" xr:uid="{00000000-0005-0000-0000-000079020000}"/>
    <cellStyle name="Normal 6 5 3" xfId="78" xr:uid="{00000000-0005-0000-0000-00004E000000}"/>
    <cellStyle name="Normal 6 5 3 2" xfId="133" xr:uid="{00000000-0005-0000-0000-000085000000}"/>
    <cellStyle name="Normal 6 5 3 2 2" xfId="245" xr:uid="{00000000-0005-0000-0000-0000F5000000}"/>
    <cellStyle name="Normal 6 5 3 2 2 2" xfId="802" xr:uid="{00000000-0005-0000-0000-000022030000}"/>
    <cellStyle name="Normal 6 5 3 2 3" xfId="705" xr:uid="{00000000-0005-0000-0000-0000C1020000}"/>
    <cellStyle name="Normal 6 5 3 3" xfId="196" xr:uid="{00000000-0005-0000-0000-0000C4000000}"/>
    <cellStyle name="Normal 6 5 3 3 2" xfId="753" xr:uid="{00000000-0005-0000-0000-0000F1020000}"/>
    <cellStyle name="Normal 6 5 3 4" xfId="656" xr:uid="{00000000-0005-0000-0000-000090020000}"/>
    <cellStyle name="Normal 6 5 4" xfId="109" xr:uid="{00000000-0005-0000-0000-00006D000000}"/>
    <cellStyle name="Normal 6 5 4 2" xfId="221" xr:uid="{00000000-0005-0000-0000-0000DD000000}"/>
    <cellStyle name="Normal 6 5 4 2 2" xfId="778" xr:uid="{00000000-0005-0000-0000-00000A030000}"/>
    <cellStyle name="Normal 6 5 4 3" xfId="681" xr:uid="{00000000-0005-0000-0000-0000A9020000}"/>
    <cellStyle name="Normal 6 5 5" xfId="172" xr:uid="{00000000-0005-0000-0000-0000AC000000}"/>
    <cellStyle name="Normal 6 5 5 2" xfId="729" xr:uid="{00000000-0005-0000-0000-0000D9020000}"/>
    <cellStyle name="Normal 6 5 6" xfId="594" xr:uid="{00000000-0005-0000-0000-000052020000}"/>
    <cellStyle name="Normal 6 5 7" xfId="632" xr:uid="{00000000-0005-0000-0000-000078020000}"/>
    <cellStyle name="Normal 6 6" xfId="51" xr:uid="{00000000-0005-0000-0000-000033000000}"/>
    <cellStyle name="Normal 6 6 2" xfId="80" xr:uid="{00000000-0005-0000-0000-000050000000}"/>
    <cellStyle name="Normal 6 6 2 2" xfId="135" xr:uid="{00000000-0005-0000-0000-000087000000}"/>
    <cellStyle name="Normal 6 6 2 2 2" xfId="247" xr:uid="{00000000-0005-0000-0000-0000F7000000}"/>
    <cellStyle name="Normal 6 6 2 2 2 2" xfId="804" xr:uid="{00000000-0005-0000-0000-000024030000}"/>
    <cellStyle name="Normal 6 6 2 2 3" xfId="707" xr:uid="{00000000-0005-0000-0000-0000C3020000}"/>
    <cellStyle name="Normal 6 6 2 3" xfId="198" xr:uid="{00000000-0005-0000-0000-0000C6000000}"/>
    <cellStyle name="Normal 6 6 2 3 2" xfId="755" xr:uid="{00000000-0005-0000-0000-0000F3020000}"/>
    <cellStyle name="Normal 6 6 2 4" xfId="658" xr:uid="{00000000-0005-0000-0000-000092020000}"/>
    <cellStyle name="Normal 6 6 3" xfId="111" xr:uid="{00000000-0005-0000-0000-00006F000000}"/>
    <cellStyle name="Normal 6 6 3 2" xfId="223" xr:uid="{00000000-0005-0000-0000-0000DF000000}"/>
    <cellStyle name="Normal 6 6 3 2 2" xfId="780" xr:uid="{00000000-0005-0000-0000-00000C030000}"/>
    <cellStyle name="Normal 6 6 3 3" xfId="683" xr:uid="{00000000-0005-0000-0000-0000AB020000}"/>
    <cellStyle name="Normal 6 6 4" xfId="174" xr:uid="{00000000-0005-0000-0000-0000AE000000}"/>
    <cellStyle name="Normal 6 6 4 2" xfId="731" xr:uid="{00000000-0005-0000-0000-0000DB020000}"/>
    <cellStyle name="Normal 6 6 5" xfId="602" xr:uid="{00000000-0005-0000-0000-00005A020000}"/>
    <cellStyle name="Normal 6 6 6" xfId="634" xr:uid="{00000000-0005-0000-0000-00007A020000}"/>
    <cellStyle name="Normal 6 7" xfId="52" xr:uid="{00000000-0005-0000-0000-000034000000}"/>
    <cellStyle name="Normal 6 7 2" xfId="81" xr:uid="{00000000-0005-0000-0000-000051000000}"/>
    <cellStyle name="Normal 6 7 2 2" xfId="136" xr:uid="{00000000-0005-0000-0000-000088000000}"/>
    <cellStyle name="Normal 6 7 2 2 2" xfId="248" xr:uid="{00000000-0005-0000-0000-0000F8000000}"/>
    <cellStyle name="Normal 6 7 2 2 2 2" xfId="805" xr:uid="{00000000-0005-0000-0000-000025030000}"/>
    <cellStyle name="Normal 6 7 2 2 3" xfId="708" xr:uid="{00000000-0005-0000-0000-0000C4020000}"/>
    <cellStyle name="Normal 6 7 2 3" xfId="199" xr:uid="{00000000-0005-0000-0000-0000C7000000}"/>
    <cellStyle name="Normal 6 7 2 3 2" xfId="756" xr:uid="{00000000-0005-0000-0000-0000F4020000}"/>
    <cellStyle name="Normal 6 7 2 4" xfId="659" xr:uid="{00000000-0005-0000-0000-000093020000}"/>
    <cellStyle name="Normal 6 7 3" xfId="112" xr:uid="{00000000-0005-0000-0000-000070000000}"/>
    <cellStyle name="Normal 6 7 3 2" xfId="224" xr:uid="{00000000-0005-0000-0000-0000E0000000}"/>
    <cellStyle name="Normal 6 7 3 2 2" xfId="781" xr:uid="{00000000-0005-0000-0000-00000D030000}"/>
    <cellStyle name="Normal 6 7 3 3" xfId="684" xr:uid="{00000000-0005-0000-0000-0000AC020000}"/>
    <cellStyle name="Normal 6 7 4" xfId="175" xr:uid="{00000000-0005-0000-0000-0000AF000000}"/>
    <cellStyle name="Normal 6 7 4 2" xfId="732" xr:uid="{00000000-0005-0000-0000-0000DC020000}"/>
    <cellStyle name="Normal 6 7 5" xfId="598" xr:uid="{00000000-0005-0000-0000-000056020000}"/>
    <cellStyle name="Normal 6 7 6" xfId="635" xr:uid="{00000000-0005-0000-0000-00007B020000}"/>
    <cellStyle name="Normal 6 8" xfId="58" xr:uid="{00000000-0005-0000-0000-00003A000000}"/>
    <cellStyle name="Normal 6 8 2" xfId="113" xr:uid="{00000000-0005-0000-0000-000071000000}"/>
    <cellStyle name="Normal 6 8 2 2" xfId="225" xr:uid="{00000000-0005-0000-0000-0000E1000000}"/>
    <cellStyle name="Normal 6 8 2 2 2" xfId="782" xr:uid="{00000000-0005-0000-0000-00000E030000}"/>
    <cellStyle name="Normal 6 8 2 3" xfId="685" xr:uid="{00000000-0005-0000-0000-0000AD020000}"/>
    <cellStyle name="Normal 6 8 3" xfId="176" xr:uid="{00000000-0005-0000-0000-0000B0000000}"/>
    <cellStyle name="Normal 6 8 3 2" xfId="733" xr:uid="{00000000-0005-0000-0000-0000DD020000}"/>
    <cellStyle name="Normal 6 8 4" xfId="636" xr:uid="{00000000-0005-0000-0000-00007C020000}"/>
    <cellStyle name="Normal 6 9" xfId="89" xr:uid="{00000000-0005-0000-0000-000059000000}"/>
    <cellStyle name="Normal 6 9 2" xfId="201" xr:uid="{00000000-0005-0000-0000-0000C9000000}"/>
    <cellStyle name="Normal 6 9 2 2" xfId="758" xr:uid="{00000000-0005-0000-0000-0000F6020000}"/>
    <cellStyle name="Normal 6 9 3" xfId="661" xr:uid="{00000000-0005-0000-0000-000095020000}"/>
    <cellStyle name="Normal 7" xfId="53" xr:uid="{00000000-0005-0000-0000-000035000000}"/>
    <cellStyle name="Normal 7 2" xfId="390" xr:uid="{00000000-0005-0000-0000-000086010000}"/>
    <cellStyle name="Normal 7 2 2" xfId="391" xr:uid="{00000000-0005-0000-0000-000087010000}"/>
    <cellStyle name="Normal 7 2 2 2" xfId="807" xr:uid="{00000000-0005-0000-0000-000027030000}"/>
    <cellStyle name="Normal 7 2 3" xfId="806" xr:uid="{00000000-0005-0000-0000-000026030000}"/>
    <cellStyle name="Normal 7 3" xfId="392" xr:uid="{00000000-0005-0000-0000-000088010000}"/>
    <cellStyle name="Normal 7 3 2" xfId="808" xr:uid="{00000000-0005-0000-0000-000028030000}"/>
    <cellStyle name="Normal 7 4" xfId="393" xr:uid="{00000000-0005-0000-0000-000089010000}"/>
    <cellStyle name="Normal 7 4 2" xfId="809" xr:uid="{00000000-0005-0000-0000-000029030000}"/>
    <cellStyle name="Normal 8" xfId="54" xr:uid="{00000000-0005-0000-0000-000036000000}"/>
    <cellStyle name="Normal 9" xfId="56" xr:uid="{00000000-0005-0000-0000-000038000000}"/>
    <cellStyle name="Normal 9 2" xfId="82" xr:uid="{00000000-0005-0000-0000-000052000000}"/>
    <cellStyle name="optionalExposure" xfId="394" xr:uid="{00000000-0005-0000-0000-00008A010000}"/>
    <cellStyle name="optionalExposure 2" xfId="395" xr:uid="{00000000-0005-0000-0000-00008B010000}"/>
    <cellStyle name="optionalExposure 2 2" xfId="396" xr:uid="{00000000-0005-0000-0000-00008C010000}"/>
    <cellStyle name="optionalExposure 2 2 2" xfId="397" xr:uid="{00000000-0005-0000-0000-00008D010000}"/>
    <cellStyle name="optionalExposure 2 3" xfId="398" xr:uid="{00000000-0005-0000-0000-00008E010000}"/>
    <cellStyle name="optionalExposure 3" xfId="399" xr:uid="{00000000-0005-0000-0000-00008F010000}"/>
    <cellStyle name="optionalExposure 3 2" xfId="400" xr:uid="{00000000-0005-0000-0000-000090010000}"/>
    <cellStyle name="optionalExposure 4" xfId="401" xr:uid="{00000000-0005-0000-0000-000091010000}"/>
    <cellStyle name="optionalMaturity" xfId="402" xr:uid="{00000000-0005-0000-0000-000092010000}"/>
    <cellStyle name="optionalMaturity 2" xfId="403" xr:uid="{00000000-0005-0000-0000-000093010000}"/>
    <cellStyle name="optionalMaturity 2 2" xfId="404" xr:uid="{00000000-0005-0000-0000-000094010000}"/>
    <cellStyle name="optionalMaturity 2 2 2" xfId="405" xr:uid="{00000000-0005-0000-0000-000095010000}"/>
    <cellStyle name="optionalMaturity 2 3" xfId="406" xr:uid="{00000000-0005-0000-0000-000096010000}"/>
    <cellStyle name="optionalMaturity 3" xfId="407" xr:uid="{00000000-0005-0000-0000-000097010000}"/>
    <cellStyle name="optionalMaturity 3 2" xfId="408" xr:uid="{00000000-0005-0000-0000-000098010000}"/>
    <cellStyle name="optionalMaturity 4" xfId="409" xr:uid="{00000000-0005-0000-0000-000099010000}"/>
    <cellStyle name="optionalPD" xfId="410" xr:uid="{00000000-0005-0000-0000-00009A010000}"/>
    <cellStyle name="optionalPD 2" xfId="411" xr:uid="{00000000-0005-0000-0000-00009B010000}"/>
    <cellStyle name="optionalPD 2 2" xfId="412" xr:uid="{00000000-0005-0000-0000-00009C010000}"/>
    <cellStyle name="optionalPD 2 2 2" xfId="413" xr:uid="{00000000-0005-0000-0000-00009D010000}"/>
    <cellStyle name="optionalPD 2 3" xfId="414" xr:uid="{00000000-0005-0000-0000-00009E010000}"/>
    <cellStyle name="optionalPD 3" xfId="415" xr:uid="{00000000-0005-0000-0000-00009F010000}"/>
    <cellStyle name="optionalPD 3 2" xfId="416" xr:uid="{00000000-0005-0000-0000-0000A0010000}"/>
    <cellStyle name="optionalPD 4" xfId="417" xr:uid="{00000000-0005-0000-0000-0000A1010000}"/>
    <cellStyle name="optionalPercentage" xfId="418" xr:uid="{00000000-0005-0000-0000-0000A2010000}"/>
    <cellStyle name="optionalPercentage 2" xfId="419" xr:uid="{00000000-0005-0000-0000-0000A3010000}"/>
    <cellStyle name="optionalPercentage 2 2" xfId="420" xr:uid="{00000000-0005-0000-0000-0000A4010000}"/>
    <cellStyle name="optionalPercentage 2 2 2" xfId="421" xr:uid="{00000000-0005-0000-0000-0000A5010000}"/>
    <cellStyle name="optionalPercentage 2 3" xfId="422" xr:uid="{00000000-0005-0000-0000-0000A6010000}"/>
    <cellStyle name="optionalPercentage 3" xfId="423" xr:uid="{00000000-0005-0000-0000-0000A7010000}"/>
    <cellStyle name="optionalPercentage 3 2" xfId="424" xr:uid="{00000000-0005-0000-0000-0000A8010000}"/>
    <cellStyle name="optionalPercentage 4" xfId="425" xr:uid="{00000000-0005-0000-0000-0000A9010000}"/>
    <cellStyle name="optionalSelection" xfId="426" xr:uid="{00000000-0005-0000-0000-0000AA010000}"/>
    <cellStyle name="optionalSelection 2" xfId="427" xr:uid="{00000000-0005-0000-0000-0000AB010000}"/>
    <cellStyle name="optionalSelection 2 2" xfId="428" xr:uid="{00000000-0005-0000-0000-0000AC010000}"/>
    <cellStyle name="optionalSelection 2 2 2" xfId="429" xr:uid="{00000000-0005-0000-0000-0000AD010000}"/>
    <cellStyle name="optionalSelection 2 3" xfId="430" xr:uid="{00000000-0005-0000-0000-0000AE010000}"/>
    <cellStyle name="optionalSelection 3" xfId="431" xr:uid="{00000000-0005-0000-0000-0000AF010000}"/>
    <cellStyle name="optionalSelection 3 2" xfId="432" xr:uid="{00000000-0005-0000-0000-0000B0010000}"/>
    <cellStyle name="optionalSelection 4" xfId="433" xr:uid="{00000000-0005-0000-0000-0000B1010000}"/>
    <cellStyle name="optionalText" xfId="434" xr:uid="{00000000-0005-0000-0000-0000B2010000}"/>
    <cellStyle name="optionalText 2" xfId="435" xr:uid="{00000000-0005-0000-0000-0000B3010000}"/>
    <cellStyle name="optionalText 2 2" xfId="436" xr:uid="{00000000-0005-0000-0000-0000B4010000}"/>
    <cellStyle name="optionalText 2 2 2" xfId="437" xr:uid="{00000000-0005-0000-0000-0000B5010000}"/>
    <cellStyle name="optionalText 2 3" xfId="438" xr:uid="{00000000-0005-0000-0000-0000B6010000}"/>
    <cellStyle name="optionalText 3" xfId="439" xr:uid="{00000000-0005-0000-0000-0000B7010000}"/>
    <cellStyle name="optionalText 3 2" xfId="440" xr:uid="{00000000-0005-0000-0000-0000B8010000}"/>
    <cellStyle name="optionalText 4" xfId="441" xr:uid="{00000000-0005-0000-0000-0000B9010000}"/>
    <cellStyle name="Percent" xfId="1" xr:uid="{00000000-0005-0000-0000-000001000000}"/>
    <cellStyle name="Pourcentage" xfId="7" xr:uid="{00000000-0005-0000-0000-000007000000}"/>
    <cellStyle name="Pourcentage 2" xfId="55" xr:uid="{00000000-0005-0000-0000-000037000000}"/>
    <cellStyle name="Pourcentage 2 2" xfId="442" xr:uid="{00000000-0005-0000-0000-0000BA010000}"/>
    <cellStyle name="Pourcentage 2 2 2" xfId="443" xr:uid="{00000000-0005-0000-0000-0000BB010000}"/>
    <cellStyle name="Pourcentage 2 2 2 2" xfId="444" xr:uid="{00000000-0005-0000-0000-0000BC010000}"/>
    <cellStyle name="Pourcentage 2 2 3" xfId="445" xr:uid="{00000000-0005-0000-0000-0000BD010000}"/>
    <cellStyle name="Pourcentage 2 3" xfId="446" xr:uid="{00000000-0005-0000-0000-0000BE010000}"/>
    <cellStyle name="Pourcentage 2 3 2" xfId="447" xr:uid="{00000000-0005-0000-0000-0000BF010000}"/>
    <cellStyle name="Pourcentage 2 4" xfId="448" xr:uid="{00000000-0005-0000-0000-0000C0010000}"/>
    <cellStyle name="Pourcentage 2 5" xfId="449" xr:uid="{00000000-0005-0000-0000-0000C1010000}"/>
    <cellStyle name="Pourcentage 2 5 2" xfId="450" xr:uid="{00000000-0005-0000-0000-0000C2010000}"/>
    <cellStyle name="Pourcentage 2 5 2 2" xfId="451" xr:uid="{00000000-0005-0000-0000-0000C3010000}"/>
    <cellStyle name="Pourcentage 3" xfId="148" xr:uid="{00000000-0005-0000-0000-000094000000}"/>
    <cellStyle name="Pourcentage 3 2" xfId="452" xr:uid="{00000000-0005-0000-0000-0000C4010000}"/>
    <cellStyle name="Pourcentage 3 2 2" xfId="453" xr:uid="{00000000-0005-0000-0000-0000C5010000}"/>
    <cellStyle name="Pourcentage 3 3" xfId="454" xr:uid="{00000000-0005-0000-0000-0000C6010000}"/>
    <cellStyle name="Pourcentage 4" xfId="455" xr:uid="{00000000-0005-0000-0000-0000C7010000}"/>
    <cellStyle name="showExposure" xfId="456" xr:uid="{00000000-0005-0000-0000-0000C8010000}"/>
    <cellStyle name="showExposure 2" xfId="457" xr:uid="{00000000-0005-0000-0000-0000C9010000}"/>
    <cellStyle name="showExposure 2 2" xfId="458" xr:uid="{00000000-0005-0000-0000-0000CA010000}"/>
    <cellStyle name="showExposure 2 2 2" xfId="459" xr:uid="{00000000-0005-0000-0000-0000CB010000}"/>
    <cellStyle name="showExposure 2 3" xfId="460" xr:uid="{00000000-0005-0000-0000-0000CC010000}"/>
    <cellStyle name="showExposure 3" xfId="461" xr:uid="{00000000-0005-0000-0000-0000CD010000}"/>
    <cellStyle name="showExposure 3 2" xfId="462" xr:uid="{00000000-0005-0000-0000-0000CE010000}"/>
    <cellStyle name="showExposure 4" xfId="463" xr:uid="{00000000-0005-0000-0000-0000CF010000}"/>
    <cellStyle name="showParameterE" xfId="464" xr:uid="{00000000-0005-0000-0000-0000D0010000}"/>
    <cellStyle name="showParameterE 2" xfId="465" xr:uid="{00000000-0005-0000-0000-0000D1010000}"/>
    <cellStyle name="showParameterE 2 2" xfId="466" xr:uid="{00000000-0005-0000-0000-0000D2010000}"/>
    <cellStyle name="showParameterE 2 2 2" xfId="467" xr:uid="{00000000-0005-0000-0000-0000D3010000}"/>
    <cellStyle name="showParameterE 2 3" xfId="468" xr:uid="{00000000-0005-0000-0000-0000D4010000}"/>
    <cellStyle name="showParameterE 3" xfId="469" xr:uid="{00000000-0005-0000-0000-0000D5010000}"/>
    <cellStyle name="showParameterE 3 2" xfId="470" xr:uid="{00000000-0005-0000-0000-0000D6010000}"/>
    <cellStyle name="showParameterE 4" xfId="471" xr:uid="{00000000-0005-0000-0000-0000D7010000}"/>
    <cellStyle name="showParameterS" xfId="472" xr:uid="{00000000-0005-0000-0000-0000D8010000}"/>
    <cellStyle name="showParameterS 2" xfId="473" xr:uid="{00000000-0005-0000-0000-0000D9010000}"/>
    <cellStyle name="showParameterS 2 2" xfId="474" xr:uid="{00000000-0005-0000-0000-0000DA010000}"/>
    <cellStyle name="showParameterS 2 2 2" xfId="475" xr:uid="{00000000-0005-0000-0000-0000DB010000}"/>
    <cellStyle name="showParameterS 2 3" xfId="476" xr:uid="{00000000-0005-0000-0000-0000DC010000}"/>
    <cellStyle name="showParameterS 3" xfId="477" xr:uid="{00000000-0005-0000-0000-0000DD010000}"/>
    <cellStyle name="showParameterS 3 2" xfId="478" xr:uid="{00000000-0005-0000-0000-0000DE010000}"/>
    <cellStyle name="showParameterS 4" xfId="479" xr:uid="{00000000-0005-0000-0000-0000DF010000}"/>
    <cellStyle name="showPD" xfId="480" xr:uid="{00000000-0005-0000-0000-0000E0010000}"/>
    <cellStyle name="showPD 2" xfId="481" xr:uid="{00000000-0005-0000-0000-0000E1010000}"/>
    <cellStyle name="showPD 2 2" xfId="482" xr:uid="{00000000-0005-0000-0000-0000E2010000}"/>
    <cellStyle name="showPD 2 2 2" xfId="483" xr:uid="{00000000-0005-0000-0000-0000E3010000}"/>
    <cellStyle name="showPD 2 3" xfId="484" xr:uid="{00000000-0005-0000-0000-0000E4010000}"/>
    <cellStyle name="showPD 3" xfId="485" xr:uid="{00000000-0005-0000-0000-0000E5010000}"/>
    <cellStyle name="showPD 3 2" xfId="486" xr:uid="{00000000-0005-0000-0000-0000E6010000}"/>
    <cellStyle name="showPD 4" xfId="487" xr:uid="{00000000-0005-0000-0000-0000E7010000}"/>
    <cellStyle name="showPercentage" xfId="488" xr:uid="{00000000-0005-0000-0000-0000E8010000}"/>
    <cellStyle name="showPercentage 2" xfId="489" xr:uid="{00000000-0005-0000-0000-0000E9010000}"/>
    <cellStyle name="showPercentage 2 2" xfId="490" xr:uid="{00000000-0005-0000-0000-0000EA010000}"/>
    <cellStyle name="showPercentage 2 2 2" xfId="491" xr:uid="{00000000-0005-0000-0000-0000EB010000}"/>
    <cellStyle name="showPercentage 2 3" xfId="492" xr:uid="{00000000-0005-0000-0000-0000EC010000}"/>
    <cellStyle name="showPercentage 3" xfId="493" xr:uid="{00000000-0005-0000-0000-0000ED010000}"/>
    <cellStyle name="showPercentage 3 2" xfId="494" xr:uid="{00000000-0005-0000-0000-0000EE010000}"/>
    <cellStyle name="showPercentage 4" xfId="495" xr:uid="{00000000-0005-0000-0000-0000EF010000}"/>
    <cellStyle name="showSelection" xfId="496" xr:uid="{00000000-0005-0000-0000-0000F0010000}"/>
    <cellStyle name="showSelection 2" xfId="497" xr:uid="{00000000-0005-0000-0000-0000F1010000}"/>
    <cellStyle name="showSelection 2 2" xfId="498" xr:uid="{00000000-0005-0000-0000-0000F2010000}"/>
    <cellStyle name="showSelection 2 2 2" xfId="499" xr:uid="{00000000-0005-0000-0000-0000F3010000}"/>
    <cellStyle name="showSelection 2 3" xfId="500" xr:uid="{00000000-0005-0000-0000-0000F4010000}"/>
    <cellStyle name="showSelection 3" xfId="501" xr:uid="{00000000-0005-0000-0000-0000F5010000}"/>
    <cellStyle name="showSelection 3 2" xfId="502" xr:uid="{00000000-0005-0000-0000-0000F6010000}"/>
    <cellStyle name="showSelection 4" xfId="503" xr:uid="{00000000-0005-0000-0000-0000F7010000}"/>
    <cellStyle name="STYL0 - Style1" xfId="19" xr:uid="{00000000-0005-0000-0000-000013000000}"/>
    <cellStyle name="STYL0 - Style1 2" xfId="140" xr:uid="{00000000-0005-0000-0000-00008C000000}"/>
    <cellStyle name="STYL1 - Style2" xfId="20" xr:uid="{00000000-0005-0000-0000-000014000000}"/>
    <cellStyle name="STYL1 - Style2 2" xfId="141" xr:uid="{00000000-0005-0000-0000-00008D000000}"/>
    <cellStyle name="STYL2 - Style3" xfId="21" xr:uid="{00000000-0005-0000-0000-000015000000}"/>
    <cellStyle name="STYL2 - Style3 2" xfId="142" xr:uid="{00000000-0005-0000-0000-00008E000000}"/>
    <cellStyle name="STYL3 - Style4" xfId="22" xr:uid="{00000000-0005-0000-0000-000016000000}"/>
    <cellStyle name="STYL3 - Style4 2" xfId="143" xr:uid="{00000000-0005-0000-0000-00008F000000}"/>
    <cellStyle name="STYL4 - Style5" xfId="23" xr:uid="{00000000-0005-0000-0000-000017000000}"/>
    <cellStyle name="STYL4 - Style5 2" xfId="144" xr:uid="{00000000-0005-0000-0000-000090000000}"/>
    <cellStyle name="STYL5 - Style6" xfId="24" xr:uid="{00000000-0005-0000-0000-000018000000}"/>
    <cellStyle name="STYL5 - Style6 2" xfId="145" xr:uid="{00000000-0005-0000-0000-000091000000}"/>
    <cellStyle name="STYL6 - Style7" xfId="25" xr:uid="{00000000-0005-0000-0000-000019000000}"/>
    <cellStyle name="STYL6 - Style7 2" xfId="146" xr:uid="{00000000-0005-0000-0000-000092000000}"/>
    <cellStyle name="STYL7 - Style8" xfId="26" xr:uid="{00000000-0005-0000-0000-00001A000000}"/>
    <cellStyle name="STYL7 - Style8 2" xfId="147" xr:uid="{00000000-0005-0000-0000-000093000000}"/>
    <cellStyle name="supFloat" xfId="504" xr:uid="{00000000-0005-0000-0000-0000F8010000}"/>
    <cellStyle name="supFloat 2" xfId="505" xr:uid="{00000000-0005-0000-0000-0000F9010000}"/>
    <cellStyle name="supFloat 2 2" xfId="506" xr:uid="{00000000-0005-0000-0000-0000FA010000}"/>
    <cellStyle name="supFloat 2 2 2" xfId="507" xr:uid="{00000000-0005-0000-0000-0000FB010000}"/>
    <cellStyle name="supFloat 2 3" xfId="508" xr:uid="{00000000-0005-0000-0000-0000FC010000}"/>
    <cellStyle name="supFloat 3" xfId="509" xr:uid="{00000000-0005-0000-0000-0000FD010000}"/>
    <cellStyle name="supFloat 3 2" xfId="510" xr:uid="{00000000-0005-0000-0000-0000FE010000}"/>
    <cellStyle name="supFloat 4" xfId="511" xr:uid="{00000000-0005-0000-0000-0000FF010000}"/>
    <cellStyle name="supInt" xfId="512" xr:uid="{00000000-0005-0000-0000-000000020000}"/>
    <cellStyle name="supInt 2" xfId="513" xr:uid="{00000000-0005-0000-0000-000001020000}"/>
    <cellStyle name="supInt 2 2" xfId="514" xr:uid="{00000000-0005-0000-0000-000002020000}"/>
    <cellStyle name="supInt 2 2 2" xfId="515" xr:uid="{00000000-0005-0000-0000-000003020000}"/>
    <cellStyle name="supInt 2 3" xfId="516" xr:uid="{00000000-0005-0000-0000-000004020000}"/>
    <cellStyle name="supInt 3" xfId="517" xr:uid="{00000000-0005-0000-0000-000005020000}"/>
    <cellStyle name="supInt 3 2" xfId="518" xr:uid="{00000000-0005-0000-0000-000006020000}"/>
    <cellStyle name="supInt 4" xfId="519" xr:uid="{00000000-0005-0000-0000-000007020000}"/>
    <cellStyle name="supParameterE" xfId="520" xr:uid="{00000000-0005-0000-0000-000008020000}"/>
    <cellStyle name="supParameterE 2" xfId="521" xr:uid="{00000000-0005-0000-0000-000009020000}"/>
    <cellStyle name="supParameterE 2 2" xfId="522" xr:uid="{00000000-0005-0000-0000-00000A020000}"/>
    <cellStyle name="supParameterE 2 2 2" xfId="523" xr:uid="{00000000-0005-0000-0000-00000B020000}"/>
    <cellStyle name="supParameterE 2 3" xfId="524" xr:uid="{00000000-0005-0000-0000-00000C020000}"/>
    <cellStyle name="supParameterE 3" xfId="525" xr:uid="{00000000-0005-0000-0000-00000D020000}"/>
    <cellStyle name="supParameterE 3 2" xfId="526" xr:uid="{00000000-0005-0000-0000-00000E020000}"/>
    <cellStyle name="supParameterE 4" xfId="527" xr:uid="{00000000-0005-0000-0000-00000F020000}"/>
    <cellStyle name="supParameterS" xfId="528" xr:uid="{00000000-0005-0000-0000-000010020000}"/>
    <cellStyle name="supParameterS 2" xfId="529" xr:uid="{00000000-0005-0000-0000-000011020000}"/>
    <cellStyle name="supParameterS 2 2" xfId="530" xr:uid="{00000000-0005-0000-0000-000012020000}"/>
    <cellStyle name="supParameterS 2 2 2" xfId="531" xr:uid="{00000000-0005-0000-0000-000013020000}"/>
    <cellStyle name="supParameterS 2 3" xfId="532" xr:uid="{00000000-0005-0000-0000-000014020000}"/>
    <cellStyle name="supParameterS 3" xfId="533" xr:uid="{00000000-0005-0000-0000-000015020000}"/>
    <cellStyle name="supParameterS 3 2" xfId="534" xr:uid="{00000000-0005-0000-0000-000016020000}"/>
    <cellStyle name="supParameterS 4" xfId="535" xr:uid="{00000000-0005-0000-0000-000017020000}"/>
    <cellStyle name="supPD" xfId="536" xr:uid="{00000000-0005-0000-0000-000018020000}"/>
    <cellStyle name="supPD 2" xfId="537" xr:uid="{00000000-0005-0000-0000-000019020000}"/>
    <cellStyle name="supPD 2 2" xfId="538" xr:uid="{00000000-0005-0000-0000-00001A020000}"/>
    <cellStyle name="supPD 2 2 2" xfId="539" xr:uid="{00000000-0005-0000-0000-00001B020000}"/>
    <cellStyle name="supPD 2 3" xfId="540" xr:uid="{00000000-0005-0000-0000-00001C020000}"/>
    <cellStyle name="supPD 3" xfId="541" xr:uid="{00000000-0005-0000-0000-00001D020000}"/>
    <cellStyle name="supPD 3 2" xfId="542" xr:uid="{00000000-0005-0000-0000-00001E020000}"/>
    <cellStyle name="supPD 4" xfId="543" xr:uid="{00000000-0005-0000-0000-00001F020000}"/>
    <cellStyle name="supPercentage" xfId="544" xr:uid="{00000000-0005-0000-0000-000020020000}"/>
    <cellStyle name="supPercentage 2" xfId="545" xr:uid="{00000000-0005-0000-0000-000021020000}"/>
    <cellStyle name="supPercentage 2 2" xfId="546" xr:uid="{00000000-0005-0000-0000-000022020000}"/>
    <cellStyle name="supPercentage 2 2 2" xfId="547" xr:uid="{00000000-0005-0000-0000-000023020000}"/>
    <cellStyle name="supPercentage 2 3" xfId="548" xr:uid="{00000000-0005-0000-0000-000024020000}"/>
    <cellStyle name="supPercentage 3" xfId="549" xr:uid="{00000000-0005-0000-0000-000025020000}"/>
    <cellStyle name="supPercentage 3 2" xfId="550" xr:uid="{00000000-0005-0000-0000-000026020000}"/>
    <cellStyle name="supPercentage 4" xfId="551" xr:uid="{00000000-0005-0000-0000-000027020000}"/>
    <cellStyle name="supPercentageL" xfId="552" xr:uid="{00000000-0005-0000-0000-000028020000}"/>
    <cellStyle name="supPercentageL 2" xfId="553" xr:uid="{00000000-0005-0000-0000-000029020000}"/>
    <cellStyle name="supPercentageL 2 2" xfId="554" xr:uid="{00000000-0005-0000-0000-00002A020000}"/>
    <cellStyle name="supPercentageL 2 2 2" xfId="555" xr:uid="{00000000-0005-0000-0000-00002B020000}"/>
    <cellStyle name="supPercentageL 2 3" xfId="556" xr:uid="{00000000-0005-0000-0000-00002C020000}"/>
    <cellStyle name="supPercentageL 3" xfId="557" xr:uid="{00000000-0005-0000-0000-00002D020000}"/>
    <cellStyle name="supPercentageL 3 2" xfId="558" xr:uid="{00000000-0005-0000-0000-00002E020000}"/>
    <cellStyle name="supPercentageL 4" xfId="559" xr:uid="{00000000-0005-0000-0000-00002F020000}"/>
    <cellStyle name="supSelection" xfId="560" xr:uid="{00000000-0005-0000-0000-000030020000}"/>
    <cellStyle name="supSelection 2" xfId="561" xr:uid="{00000000-0005-0000-0000-000031020000}"/>
    <cellStyle name="supSelection 2 2" xfId="562" xr:uid="{00000000-0005-0000-0000-000032020000}"/>
    <cellStyle name="supSelection 2 2 2" xfId="563" xr:uid="{00000000-0005-0000-0000-000033020000}"/>
    <cellStyle name="supSelection 2 3" xfId="564" xr:uid="{00000000-0005-0000-0000-000034020000}"/>
    <cellStyle name="supSelection 3" xfId="565" xr:uid="{00000000-0005-0000-0000-000035020000}"/>
    <cellStyle name="supSelection 3 2" xfId="566" xr:uid="{00000000-0005-0000-0000-000036020000}"/>
    <cellStyle name="supSelection 4" xfId="567" xr:uid="{00000000-0005-0000-0000-000037020000}"/>
    <cellStyle name="supText" xfId="568" xr:uid="{00000000-0005-0000-0000-000038020000}"/>
    <cellStyle name="supText 2" xfId="569" xr:uid="{00000000-0005-0000-0000-000039020000}"/>
    <cellStyle name="supText 2 2" xfId="570" xr:uid="{00000000-0005-0000-0000-00003A020000}"/>
    <cellStyle name="supText 2 2 2" xfId="571" xr:uid="{00000000-0005-0000-0000-00003B020000}"/>
    <cellStyle name="supText 2 3" xfId="572" xr:uid="{00000000-0005-0000-0000-00003C020000}"/>
    <cellStyle name="supText 3" xfId="573" xr:uid="{00000000-0005-0000-0000-00003D020000}"/>
    <cellStyle name="supText 3 2" xfId="574" xr:uid="{00000000-0005-0000-0000-00003E020000}"/>
    <cellStyle name="supText 4" xfId="575" xr:uid="{00000000-0005-0000-0000-00003F020000}"/>
    <cellStyle name="Titre 2 2" xfId="576" xr:uid="{00000000-0005-0000-0000-000040020000}"/>
    <cellStyle name="Unlocked" xfId="577" xr:uid="{00000000-0005-0000-0000-000041020000}"/>
    <cellStyle name="Unlocked Input" xfId="8" xr:uid="{00000000-0005-0000-0000-000008000000}"/>
    <cellStyle name="Unlocked Input 2" xfId="578" xr:uid="{00000000-0005-0000-0000-000042020000}"/>
    <cellStyle name="Unlocked Input 2 2" xfId="579" xr:uid="{00000000-0005-0000-0000-000043020000}"/>
    <cellStyle name="Unlocked Input 2 2 2" xfId="580" xr:uid="{00000000-0005-0000-0000-000044020000}"/>
    <cellStyle name="Unlocked Input 2 2 2 2" xfId="581" xr:uid="{00000000-0005-0000-0000-000045020000}"/>
    <cellStyle name="Unlocked Input 2 2 3" xfId="582" xr:uid="{00000000-0005-0000-0000-000046020000}"/>
    <cellStyle name="Unlocked Input 3" xfId="583" xr:uid="{00000000-0005-0000-0000-000047020000}"/>
    <cellStyle name="Unlocked Input 3 2" xfId="584" xr:uid="{00000000-0005-0000-0000-000048020000}"/>
    <cellStyle name="Unlocked Input 3 2 2" xfId="585" xr:uid="{00000000-0005-0000-0000-000049020000}"/>
  </cellStyles>
  <dxfs count="5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66277047029022"/>
      </font>
    </dxf>
    <dxf>
      <font>
        <color theme="0" tint="-0.14966277047029022"/>
      </font>
    </dxf>
    <dxf>
      <font>
        <color theme="0" tint="-0.149662770470290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F$26" lockText="1" noThreeD="1"/>
</file>

<file path=xl/ctrlProps/ctrlProp10.xml><?xml version="1.0" encoding="utf-8"?>
<formControlPr xmlns="http://schemas.microsoft.com/office/spreadsheetml/2009/9/main" objectType="CheckBox" fmlaLink="R26" lockText="1" noThreeD="1"/>
</file>

<file path=xl/ctrlProps/ctrlProp11.xml><?xml version="1.0" encoding="utf-8"?>
<formControlPr xmlns="http://schemas.microsoft.com/office/spreadsheetml/2009/9/main" objectType="CheckBox" fmlaLink="R28" lockText="1" noThreeD="1"/>
</file>

<file path=xl/ctrlProps/ctrlProp12.xml><?xml version="1.0" encoding="utf-8"?>
<formControlPr xmlns="http://schemas.microsoft.com/office/spreadsheetml/2009/9/main" objectType="CheckBox" fmlaLink="R30" lockText="1" noThreeD="1"/>
</file>

<file path=xl/ctrlProps/ctrlProp2.xml><?xml version="1.0" encoding="utf-8"?>
<formControlPr xmlns="http://schemas.microsoft.com/office/spreadsheetml/2009/9/main" objectType="CheckBox" fmlaLink="$F$28" lockText="1" noThreeD="1"/>
</file>

<file path=xl/ctrlProps/ctrlProp3.xml><?xml version="1.0" encoding="utf-8"?>
<formControlPr xmlns="http://schemas.microsoft.com/office/spreadsheetml/2009/9/main" objectType="CheckBox" fmlaLink="$F$30" lockText="1" noThreeD="1"/>
</file>

<file path=xl/ctrlProps/ctrlProp4.xml><?xml version="1.0" encoding="utf-8"?>
<formControlPr xmlns="http://schemas.microsoft.com/office/spreadsheetml/2009/9/main" objectType="CheckBox" fmlaLink="J26" lockText="1" noThreeD="1"/>
</file>

<file path=xl/ctrlProps/ctrlProp5.xml><?xml version="1.0" encoding="utf-8"?>
<formControlPr xmlns="http://schemas.microsoft.com/office/spreadsheetml/2009/9/main" objectType="CheckBox" fmlaLink="J28" lockText="1" noThreeD="1"/>
</file>

<file path=xl/ctrlProps/ctrlProp6.xml><?xml version="1.0" encoding="utf-8"?>
<formControlPr xmlns="http://schemas.microsoft.com/office/spreadsheetml/2009/9/main" objectType="CheckBox" fmlaLink="J30" lockText="1" noThreeD="1"/>
</file>

<file path=xl/ctrlProps/ctrlProp7.xml><?xml version="1.0" encoding="utf-8"?>
<formControlPr xmlns="http://schemas.microsoft.com/office/spreadsheetml/2009/9/main" objectType="CheckBox" fmlaLink="N30" lockText="1" noThreeD="1"/>
</file>

<file path=xl/ctrlProps/ctrlProp8.xml><?xml version="1.0" encoding="utf-8"?>
<formControlPr xmlns="http://schemas.microsoft.com/office/spreadsheetml/2009/9/main" objectType="CheckBox" fmlaLink="N28" lockText="1" noThreeD="1"/>
</file>

<file path=xl/ctrlProps/ctrlProp9.xml><?xml version="1.0" encoding="utf-8"?>
<formControlPr xmlns="http://schemas.microsoft.com/office/spreadsheetml/2009/9/main" objectType="CheckBox" fmlaLink="N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TM_1665"/></Relationships>
</file>

<file path=xl/drawings/_rels/drawing11.xml.rels><?xml version="1.0" encoding="UTF-8" standalone="yes"?>
<Relationships xmlns="http://schemas.openxmlformats.org/package/2006/relationships"><Relationship Id="rId1" Type="http://schemas.openxmlformats.org/officeDocument/2006/relationships/hyperlink" Target="#TM_2345"/></Relationships>
</file>

<file path=xl/drawings/_rels/drawing12.xml.rels><?xml version="1.0" encoding="UTF-8" standalone="yes"?>
<Relationships xmlns="http://schemas.openxmlformats.org/package/2006/relationships"><Relationship Id="rId1" Type="http://schemas.openxmlformats.org/officeDocument/2006/relationships/hyperlink" Target="#TM_4010"/></Relationships>
</file>

<file path=xl/drawings/_rels/drawing13.xml.rels><?xml version="1.0" encoding="UTF-8" standalone="yes"?>
<Relationships xmlns="http://schemas.openxmlformats.org/package/2006/relationships"><Relationship Id="rId1" Type="http://schemas.openxmlformats.org/officeDocument/2006/relationships/hyperlink" Target="#TM_4050"/></Relationships>
</file>

<file path=xl/drawings/_rels/drawing14.xml.rels><?xml version="1.0" encoding="UTF-8" standalone="yes"?>
<Relationships xmlns="http://schemas.openxmlformats.org/package/2006/relationships"><Relationship Id="rId1" Type="http://schemas.openxmlformats.org/officeDocument/2006/relationships/hyperlink" Target="#TM_4060"/></Relationships>
</file>

<file path=xl/drawings/_rels/drawing15.xml.rels><?xml version="1.0" encoding="UTF-8" standalone="yes"?>
<Relationships xmlns="http://schemas.openxmlformats.org/package/2006/relationships"><Relationship Id="rId1" Type="http://schemas.openxmlformats.org/officeDocument/2006/relationships/hyperlink" Target="#TM_4090"/></Relationships>
</file>

<file path=xl/drawings/_rels/drawing16.xml.rels><?xml version="1.0" encoding="UTF-8" standalone="yes"?>
<Relationships xmlns="http://schemas.openxmlformats.org/package/2006/relationships"><Relationship Id="rId1" Type="http://schemas.openxmlformats.org/officeDocument/2006/relationships/hyperlink" Target="../../TM_600"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TM_100"/></Relationships>
</file>

<file path=xl/drawings/_rels/drawing5.xml.rels><?xml version="1.0" encoding="UTF-8" standalone="yes"?>
<Relationships xmlns="http://schemas.openxmlformats.org/package/2006/relationships"><Relationship Id="rId1" Type="http://schemas.openxmlformats.org/officeDocument/2006/relationships/hyperlink" Target="#TM_300"/></Relationships>
</file>

<file path=xl/drawings/_rels/drawing6.xml.rels><?xml version="1.0" encoding="UTF-8" standalone="yes"?>
<Relationships xmlns="http://schemas.openxmlformats.org/package/2006/relationships"><Relationship Id="rId1" Type="http://schemas.openxmlformats.org/officeDocument/2006/relationships/hyperlink" Target="#TM_400"/></Relationships>
</file>

<file path=xl/drawings/_rels/drawing7.xml.rels><?xml version="1.0" encoding="UTF-8" standalone="yes"?>
<Relationships xmlns="http://schemas.openxmlformats.org/package/2006/relationships"><Relationship Id="rId1" Type="http://schemas.openxmlformats.org/officeDocument/2006/relationships/hyperlink" Target="#TM_500"/></Relationships>
</file>

<file path=xl/drawings/_rels/drawing8.xml.rels><?xml version="1.0" encoding="UTF-8" standalone="yes"?>
<Relationships xmlns="http://schemas.openxmlformats.org/package/2006/relationships"><Relationship Id="rId1" Type="http://schemas.openxmlformats.org/officeDocument/2006/relationships/hyperlink" Target="#TM_1665"/></Relationships>
</file>

<file path=xl/drawings/_rels/drawing9.xml.rels><?xml version="1.0" encoding="UTF-8" standalone="yes"?>
<Relationships xmlns="http://schemas.openxmlformats.org/package/2006/relationships"><Relationship Id="rId1" Type="http://schemas.openxmlformats.org/officeDocument/2006/relationships/hyperlink" Target="#TM_1200"/></Relationships>
</file>

<file path=xl/drawings/drawing1.xml><?xml version="1.0" encoding="utf-8"?>
<xdr:wsDr xmlns:xdr="http://schemas.openxmlformats.org/drawingml/2006/spreadsheetDrawing" xmlns:a="http://schemas.openxmlformats.org/drawingml/2006/main">
  <xdr:twoCellAnchor editAs="oneCell">
    <xdr:from>
      <xdr:col>0</xdr:col>
      <xdr:colOff>11910</xdr:colOff>
      <xdr:row>0</xdr:row>
      <xdr:rowOff>35718</xdr:rowOff>
    </xdr:from>
    <xdr:to>
      <xdr:col>5</xdr:col>
      <xdr:colOff>96418</xdr:colOff>
      <xdr:row>0</xdr:row>
      <xdr:rowOff>950118</xdr:rowOff>
    </xdr:to>
    <xdr:pic>
      <xdr:nvPicPr>
        <xdr:cNvPr id="2" name="Image 1" descr="http://intranet.lautorite.qc.ca/documents/relations-publiques/amf-couleur-peti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 y="38100"/>
          <a:ext cx="17621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25</xdr:row>
          <xdr:rowOff>95250</xdr:rowOff>
        </xdr:from>
        <xdr:to>
          <xdr:col>5</xdr:col>
          <xdr:colOff>247650</xdr:colOff>
          <xdr:row>25</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133350</xdr:rowOff>
        </xdr:from>
        <xdr:to>
          <xdr:col>5</xdr:col>
          <xdr:colOff>266700</xdr:colOff>
          <xdr:row>28</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142875</xdr:rowOff>
        </xdr:from>
        <xdr:to>
          <xdr:col>5</xdr:col>
          <xdr:colOff>266700</xdr:colOff>
          <xdr:row>30</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25</xdr:row>
          <xdr:rowOff>95250</xdr:rowOff>
        </xdr:from>
        <xdr:to>
          <xdr:col>9</xdr:col>
          <xdr:colOff>276225</xdr:colOff>
          <xdr:row>25</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123825</xdr:rowOff>
        </xdr:from>
        <xdr:to>
          <xdr:col>9</xdr:col>
          <xdr:colOff>266700</xdr:colOff>
          <xdr:row>28</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142875</xdr:rowOff>
        </xdr:from>
        <xdr:to>
          <xdr:col>9</xdr:col>
          <xdr:colOff>276225</xdr:colOff>
          <xdr:row>30</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xdr:row>
          <xdr:rowOff>133350</xdr:rowOff>
        </xdr:from>
        <xdr:to>
          <xdr:col>13</xdr:col>
          <xdr:colOff>266700</xdr:colOff>
          <xdr:row>30</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142875</xdr:rowOff>
        </xdr:from>
        <xdr:to>
          <xdr:col>13</xdr:col>
          <xdr:colOff>276225</xdr:colOff>
          <xdr:row>28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25</xdr:row>
          <xdr:rowOff>123825</xdr:rowOff>
        </xdr:from>
        <xdr:to>
          <xdr:col>13</xdr:col>
          <xdr:colOff>257175</xdr:colOff>
          <xdr:row>25</xdr:row>
          <xdr:rowOff>304800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123825</xdr:rowOff>
        </xdr:from>
        <xdr:to>
          <xdr:col>17</xdr:col>
          <xdr:colOff>266700</xdr:colOff>
          <xdr:row>25</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114300</xdr:rowOff>
        </xdr:from>
        <xdr:to>
          <xdr:col>17</xdr:col>
          <xdr:colOff>266700</xdr:colOff>
          <xdr:row>27</xdr:row>
          <xdr:rowOff>323850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xdr:row>
          <xdr:rowOff>95250</xdr:rowOff>
        </xdr:from>
        <xdr:to>
          <xdr:col>17</xdr:col>
          <xdr:colOff>247650</xdr:colOff>
          <xdr:row>29</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900-000002000000}"/>
            </a:ext>
          </a:extLst>
        </xdr:cNvPr>
        <xdr:cNvSpPr/>
      </xdr:nvSpPr>
      <xdr:spPr>
        <a:xfrm>
          <a:off x="53721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A00-000002000000}"/>
            </a:ext>
          </a:extLst>
        </xdr:cNvPr>
        <xdr:cNvSpPr/>
      </xdr:nvSpPr>
      <xdr:spPr>
        <a:xfrm>
          <a:off x="55054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990600</xdr:colOff>
      <xdr:row>5</xdr:row>
      <xdr:rowOff>180975</xdr:rowOff>
    </xdr:from>
    <xdr:to>
      <xdr:col>3</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B00-000002000000}"/>
            </a:ext>
          </a:extLst>
        </xdr:cNvPr>
        <xdr:cNvSpPr/>
      </xdr:nvSpPr>
      <xdr:spPr>
        <a:xfrm>
          <a:off x="59055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683680</xdr:colOff>
      <xdr:row>5</xdr:row>
      <xdr:rowOff>180975</xdr:rowOff>
    </xdr:from>
    <xdr:to>
      <xdr:col>16</xdr:col>
      <xdr:colOff>939280</xdr:colOff>
      <xdr:row>6</xdr:row>
      <xdr:rowOff>114301</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C00-000002000000}"/>
            </a:ext>
          </a:extLst>
        </xdr:cNvPr>
        <xdr:cNvSpPr/>
      </xdr:nvSpPr>
      <xdr:spPr>
        <a:xfrm>
          <a:off x="17973675" y="1533525"/>
          <a:ext cx="25717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990600</xdr:colOff>
      <xdr:row>5</xdr:row>
      <xdr:rowOff>171450</xdr:rowOff>
    </xdr:from>
    <xdr:to>
      <xdr:col>8</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D00-000002000000}"/>
            </a:ext>
          </a:extLst>
        </xdr:cNvPr>
        <xdr:cNvSpPr/>
      </xdr:nvSpPr>
      <xdr:spPr>
        <a:xfrm>
          <a:off x="116871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990600</xdr:colOff>
      <xdr:row>5</xdr:row>
      <xdr:rowOff>171450</xdr:rowOff>
    </xdr:from>
    <xdr:to>
      <xdr:col>4</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E00-000002000000}"/>
            </a:ext>
          </a:extLst>
        </xdr:cNvPr>
        <xdr:cNvSpPr/>
      </xdr:nvSpPr>
      <xdr:spPr>
        <a:xfrm>
          <a:off x="826770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990600</xdr:colOff>
      <xdr:row>4</xdr:row>
      <xdr:rowOff>266700</xdr:rowOff>
    </xdr:from>
    <xdr:to>
      <xdr:col>2</xdr:col>
      <xdr:colOff>1246200</xdr:colOff>
      <xdr:row>5</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F00-000002000000}"/>
            </a:ext>
          </a:extLst>
        </xdr:cNvPr>
        <xdr:cNvSpPr/>
      </xdr:nvSpPr>
      <xdr:spPr>
        <a:xfrm>
          <a:off x="7019925" y="1333500"/>
          <a:ext cx="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23</xdr:row>
      <xdr:rowOff>180975</xdr:rowOff>
    </xdr:from>
    <xdr:to>
      <xdr:col>0</xdr:col>
      <xdr:colOff>504825</xdr:colOff>
      <xdr:row>25</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285750" y="538162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28575</xdr:rowOff>
    </xdr:from>
    <xdr:ext cx="1352550" cy="657225"/>
    <xdr:pic>
      <xdr:nvPicPr>
        <xdr:cNvPr id="2" name="Image 1" descr="http://intranet.lautorite.qc.ca/documents/relations-publiques/amf-couleur-peti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6</xdr:col>
      <xdr:colOff>422462</xdr:colOff>
      <xdr:row>3</xdr:row>
      <xdr:rowOff>81803</xdr:rowOff>
    </xdr:from>
    <xdr:to>
      <xdr:col>6</xdr:col>
      <xdr:colOff>632012</xdr:colOff>
      <xdr:row>3</xdr:row>
      <xdr:rowOff>215153</xdr:rowOff>
    </xdr:to>
    <xdr:sp macro="" textlink="" fLocksText="0">
      <xdr:nvSpPr>
        <xdr:cNvPr id="6" name="Flèche gauche 5">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300-000006000000}"/>
            </a:ext>
          </a:extLst>
        </xdr:cNvPr>
        <xdr:cNvSpPr/>
      </xdr:nvSpPr>
      <xdr:spPr>
        <a:xfrm>
          <a:off x="7381875" y="866775"/>
          <a:ext cx="20955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612962</xdr:colOff>
      <xdr:row>4</xdr:row>
      <xdr:rowOff>126627</xdr:rowOff>
    </xdr:from>
    <xdr:to>
      <xdr:col>6</xdr:col>
      <xdr:colOff>870137</xdr:colOff>
      <xdr:row>4</xdr:row>
      <xdr:rowOff>259977</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400-000002000000}"/>
            </a:ext>
          </a:extLst>
        </xdr:cNvPr>
        <xdr:cNvSpPr/>
      </xdr:nvSpPr>
      <xdr:spPr>
        <a:xfrm>
          <a:off x="7191375" y="1190625"/>
          <a:ext cx="19050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456078</xdr:colOff>
      <xdr:row>3</xdr:row>
      <xdr:rowOff>66258</xdr:rowOff>
    </xdr:from>
    <xdr:to>
      <xdr:col>6</xdr:col>
      <xdr:colOff>711678</xdr:colOff>
      <xdr:row>3</xdr:row>
      <xdr:rowOff>199608</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500-000002000000}"/>
            </a:ext>
          </a:extLst>
        </xdr:cNvPr>
        <xdr:cNvSpPr/>
      </xdr:nvSpPr>
      <xdr:spPr>
        <a:xfrm>
          <a:off x="7115175" y="8477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990600</xdr:colOff>
      <xdr:row>5</xdr:row>
      <xdr:rowOff>171450</xdr:rowOff>
    </xdr:from>
    <xdr:to>
      <xdr:col>13</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
          <a:extLst>
            <a:ext uri="{FF2B5EF4-FFF2-40B4-BE49-F238E27FC236}">
              <a16:creationId xmlns:a16="http://schemas.microsoft.com/office/drawing/2014/main" id="{00000000-0008-0000-0600-000002000000}"/>
            </a:ext>
          </a:extLst>
        </xdr:cNvPr>
        <xdr:cNvSpPr/>
      </xdr:nvSpPr>
      <xdr:spPr>
        <a:xfrm>
          <a:off x="15420975" y="11239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700-000002000000}"/>
            </a:ext>
          </a:extLst>
        </xdr:cNvPr>
        <xdr:cNvSpPr/>
      </xdr:nvSpPr>
      <xdr:spPr>
        <a:xfrm>
          <a:off x="5372100" y="1133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981075</xdr:colOff>
      <xdr:row>5</xdr:row>
      <xdr:rowOff>171450</xdr:rowOff>
    </xdr:from>
    <xdr:to>
      <xdr:col>10</xdr:col>
      <xdr:colOff>1236675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800-000002000000}"/>
            </a:ext>
          </a:extLst>
        </xdr:cNvPr>
        <xdr:cNvSpPr/>
      </xdr:nvSpPr>
      <xdr:spPr>
        <a:xfrm>
          <a:off x="10544175" y="1524000"/>
          <a:ext cx="285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op&#233;ratives\Formulaire%20COOP_%202015_VF_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tint="-0.24991607409894101"/>
    <pageSetUpPr fitToPage="1"/>
  </sheetPr>
  <dimension ref="A1:AB58"/>
  <sheetViews>
    <sheetView tabSelected="1" zoomScale="85" zoomScaleNormal="85" zoomScalePageLayoutView="80" workbookViewId="0">
      <selection activeCell="J19" sqref="J19:O19"/>
    </sheetView>
  </sheetViews>
  <sheetFormatPr baseColWidth="10" defaultColWidth="0" defaultRowHeight="15" outlineLevelCol="1"/>
  <cols>
    <col min="1" max="2" width="4.28515625" style="182" customWidth="1"/>
    <col min="3" max="3" width="8" style="182" customWidth="1"/>
    <col min="4" max="5" width="4.28515625" style="182" customWidth="1"/>
    <col min="6" max="6" width="4.42578125" style="182" customWidth="1"/>
    <col min="7" max="7" width="6.42578125" style="182" customWidth="1"/>
    <col min="8" max="9" width="9.7109375" style="182" customWidth="1"/>
    <col min="10" max="10" width="5.28515625" style="182" customWidth="1"/>
    <col min="11" max="11" width="6.42578125" style="182" customWidth="1"/>
    <col min="12" max="12" width="4.28515625" style="182" customWidth="1"/>
    <col min="13" max="13" width="14.7109375" style="182" customWidth="1"/>
    <col min="14" max="14" width="4.42578125" style="182" customWidth="1"/>
    <col min="15" max="15" width="6.42578125" style="182" customWidth="1"/>
    <col min="16" max="16" width="4.28515625" style="182" customWidth="1"/>
    <col min="17" max="17" width="10.28515625" style="182" customWidth="1"/>
    <col min="18" max="18" width="4.42578125" style="182" customWidth="1"/>
    <col min="19" max="19" width="6.42578125" style="182" customWidth="1"/>
    <col min="20" max="20" width="2.42578125" style="182" customWidth="1"/>
    <col min="21" max="21" width="6.28515625" style="182" hidden="1" customWidth="1"/>
    <col min="22" max="22" width="45.7109375" style="182" hidden="1" customWidth="1" outlineLevel="1"/>
    <col min="23" max="23" width="38.28515625" style="182" hidden="1" customWidth="1" outlineLevel="1"/>
    <col min="24" max="24" width="9.42578125" style="182" hidden="1" customWidth="1" outlineLevel="1"/>
    <col min="25" max="25" width="8.7109375" style="182" hidden="1" customWidth="1" collapsed="1"/>
    <col min="26" max="16384" width="11.42578125" style="182" hidden="1"/>
  </cols>
  <sheetData>
    <row r="1" spans="1:23" ht="78.75" customHeight="1">
      <c r="A1" s="202"/>
      <c r="B1" s="193"/>
      <c r="C1" s="193"/>
      <c r="D1" s="193"/>
      <c r="E1" s="193"/>
      <c r="F1" s="193"/>
      <c r="G1" s="193"/>
      <c r="H1" s="193"/>
      <c r="I1" s="193"/>
      <c r="J1" s="193"/>
      <c r="K1" s="193"/>
      <c r="L1" s="193"/>
      <c r="M1" s="193"/>
      <c r="N1" s="193"/>
      <c r="O1" s="193"/>
      <c r="P1" s="193"/>
      <c r="Q1" s="193"/>
      <c r="R1" s="193"/>
      <c r="S1" s="203"/>
      <c r="V1" s="182" t="s">
        <v>333</v>
      </c>
    </row>
    <row r="2" spans="1:23" ht="15.75">
      <c r="A2" s="590" t="s">
        <v>323</v>
      </c>
      <c r="B2" s="591"/>
      <c r="C2" s="591"/>
      <c r="D2" s="591"/>
      <c r="E2" s="591"/>
      <c r="F2" s="591"/>
      <c r="G2" s="591"/>
      <c r="H2" s="591"/>
      <c r="I2" s="591"/>
      <c r="J2" s="591"/>
      <c r="K2" s="591"/>
      <c r="L2" s="591"/>
      <c r="M2" s="591"/>
      <c r="N2" s="591"/>
      <c r="O2" s="591"/>
      <c r="P2" s="591"/>
      <c r="Q2" s="591"/>
      <c r="R2" s="591"/>
      <c r="S2" s="592"/>
      <c r="V2" s="182" t="s">
        <v>323</v>
      </c>
      <c r="W2" s="62">
        <f>IF(A2="Formulaire français",0,IF(A2="SÉLECTIONNER LA LANGUE \ SELECT LANGUAGE",0,1))</f>
        <v>0</v>
      </c>
    </row>
    <row r="3" spans="1:23">
      <c r="A3" s="181"/>
      <c r="S3" s="183"/>
      <c r="V3" s="182" t="s">
        <v>334</v>
      </c>
    </row>
    <row r="4" spans="1:23" s="502" customFormat="1">
      <c r="A4" s="501"/>
      <c r="S4" s="503"/>
      <c r="V4" s="309" t="s">
        <v>900</v>
      </c>
      <c r="W4"/>
    </row>
    <row r="5" spans="1:23" s="502" customFormat="1" ht="21.75" customHeight="1">
      <c r="A5" s="610" t="s">
        <v>954</v>
      </c>
      <c r="B5" s="611"/>
      <c r="C5" s="611"/>
      <c r="D5" s="611"/>
      <c r="E5" s="611"/>
      <c r="F5" s="611"/>
      <c r="G5" s="611"/>
      <c r="H5" s="611"/>
      <c r="I5" s="611"/>
      <c r="J5" s="611"/>
      <c r="K5" s="611"/>
      <c r="L5" s="611"/>
      <c r="M5" s="611"/>
      <c r="N5" s="611"/>
      <c r="O5" s="611"/>
      <c r="P5" s="611"/>
      <c r="Q5" s="611"/>
      <c r="R5" s="611"/>
      <c r="S5" s="612"/>
      <c r="V5" s="309" t="s">
        <v>954</v>
      </c>
      <c r="W5" s="62">
        <f>IF(A5="Consolidé \ Consolidated",0,1)</f>
        <v>0</v>
      </c>
    </row>
    <row r="6" spans="1:23" s="502" customFormat="1" ht="21.75" customHeight="1">
      <c r="A6" s="501"/>
      <c r="S6" s="503"/>
      <c r="V6" s="309" t="s">
        <v>955</v>
      </c>
    </row>
    <row r="7" spans="1:23" ht="30" customHeight="1">
      <c r="A7" s="593" t="str">
        <f>IF(Langue=0,V7,W7)</f>
        <v>SOCIÉTÉ DE FIDUCIE \ SOCIÉTÉ D’ÉPARGNE</v>
      </c>
      <c r="B7" s="594"/>
      <c r="C7" s="594"/>
      <c r="D7" s="594"/>
      <c r="E7" s="594"/>
      <c r="F7" s="594"/>
      <c r="G7" s="594"/>
      <c r="H7" s="594"/>
      <c r="I7" s="594"/>
      <c r="J7" s="594"/>
      <c r="K7" s="594"/>
      <c r="L7" s="594"/>
      <c r="M7" s="594"/>
      <c r="N7" s="594"/>
      <c r="O7" s="594"/>
      <c r="P7" s="594"/>
      <c r="Q7" s="594"/>
      <c r="R7" s="594"/>
      <c r="S7" s="595"/>
      <c r="V7" s="182" t="s">
        <v>956</v>
      </c>
      <c r="W7" s="196" t="s">
        <v>957</v>
      </c>
    </row>
    <row r="8" spans="1:23" ht="15.75" customHeight="1">
      <c r="A8" s="602"/>
      <c r="B8" s="603"/>
      <c r="C8" s="603"/>
      <c r="D8" s="603"/>
      <c r="E8" s="603"/>
      <c r="F8" s="603"/>
      <c r="G8" s="603"/>
      <c r="H8" s="603"/>
      <c r="I8" s="603"/>
      <c r="J8" s="603"/>
      <c r="K8" s="603"/>
      <c r="L8" s="603"/>
      <c r="M8" s="603"/>
      <c r="N8" s="603"/>
      <c r="O8" s="603"/>
      <c r="P8" s="603"/>
      <c r="Q8" s="603"/>
      <c r="R8" s="603"/>
      <c r="S8" s="604"/>
      <c r="V8" s="182" t="s">
        <v>337</v>
      </c>
      <c r="W8" s="182" t="s">
        <v>338</v>
      </c>
    </row>
    <row r="9" spans="1:23">
      <c r="A9" s="181"/>
      <c r="G9" s="8"/>
      <c r="H9" s="13"/>
      <c r="J9" s="185" t="s">
        <v>160</v>
      </c>
      <c r="K9" s="608" t="str">
        <f>IF(Langue=0,V8,W8)</f>
        <v>NEQ</v>
      </c>
      <c r="L9" s="608"/>
      <c r="M9" s="21"/>
      <c r="N9" s="63" t="s">
        <v>206</v>
      </c>
      <c r="O9" s="185"/>
      <c r="P9" s="185"/>
      <c r="Q9" s="185"/>
      <c r="R9" s="185"/>
      <c r="S9" s="183"/>
      <c r="V9" s="182" t="s">
        <v>291</v>
      </c>
      <c r="W9" s="182" t="s">
        <v>339</v>
      </c>
    </row>
    <row r="10" spans="1:23">
      <c r="A10" s="181"/>
      <c r="I10" s="185"/>
      <c r="J10" s="609" t="str">
        <f>IF(Langue=0,V9,W9)</f>
        <v>Numéro d’entreprise du Québec (10 chiffres)</v>
      </c>
      <c r="K10" s="609"/>
      <c r="L10" s="609"/>
      <c r="M10" s="609"/>
      <c r="N10" s="609"/>
      <c r="O10" s="609"/>
      <c r="P10" s="609"/>
      <c r="Q10" s="185"/>
      <c r="R10" s="20"/>
      <c r="S10" s="64"/>
    </row>
    <row r="11" spans="1:23" ht="30" customHeight="1">
      <c r="A11" s="602"/>
      <c r="B11" s="603"/>
      <c r="C11" s="603"/>
      <c r="D11" s="603"/>
      <c r="E11" s="603"/>
      <c r="F11" s="603"/>
      <c r="G11" s="603"/>
      <c r="H11" s="603"/>
      <c r="I11" s="603"/>
      <c r="J11" s="603"/>
      <c r="K11" s="603"/>
      <c r="L11" s="603"/>
      <c r="M11" s="603"/>
      <c r="N11" s="603"/>
      <c r="O11" s="603"/>
      <c r="P11" s="603"/>
      <c r="Q11" s="603"/>
      <c r="R11" s="603"/>
      <c r="S11" s="604"/>
    </row>
    <row r="12" spans="1:23">
      <c r="A12" s="65" t="s">
        <v>160</v>
      </c>
      <c r="B12" s="605" t="str">
        <f>IF(Langue=0,V12,W12)</f>
        <v xml:space="preserve">Nom de la société : </v>
      </c>
      <c r="C12" s="605"/>
      <c r="D12" s="605"/>
      <c r="E12" s="605"/>
      <c r="F12" s="605"/>
      <c r="G12" s="606"/>
      <c r="H12" s="606"/>
      <c r="I12" s="606"/>
      <c r="J12" s="606"/>
      <c r="K12" s="606"/>
      <c r="L12" s="606"/>
      <c r="M12" s="606"/>
      <c r="N12" s="606"/>
      <c r="O12" s="606"/>
      <c r="P12" s="606"/>
      <c r="Q12" s="606"/>
      <c r="R12" s="607"/>
      <c r="S12" s="63" t="s">
        <v>111</v>
      </c>
      <c r="V12" s="182" t="s">
        <v>255</v>
      </c>
      <c r="W12" s="182" t="s">
        <v>340</v>
      </c>
    </row>
    <row r="13" spans="1:23" ht="29.25" customHeight="1">
      <c r="A13" s="602"/>
      <c r="B13" s="603"/>
      <c r="C13" s="603"/>
      <c r="D13" s="603"/>
      <c r="E13" s="603"/>
      <c r="F13" s="603"/>
      <c r="G13" s="603"/>
      <c r="H13" s="603"/>
      <c r="I13" s="603"/>
      <c r="J13" s="603"/>
      <c r="K13" s="603"/>
      <c r="L13" s="603"/>
      <c r="M13" s="603"/>
      <c r="N13" s="603"/>
      <c r="O13" s="603"/>
      <c r="P13" s="603"/>
      <c r="Q13" s="603"/>
      <c r="R13" s="603"/>
      <c r="S13" s="604"/>
    </row>
    <row r="14" spans="1:23" ht="31.5" customHeight="1">
      <c r="A14" s="617" t="str">
        <f>IF(Langue=0,V14,W14)</f>
        <v>SOCIÉTÉ À CHARTE QUÉBÉCOISE ET À CHARTE AUTRE QUE QUÉBÉCOISE</v>
      </c>
      <c r="B14" s="618"/>
      <c r="C14" s="618"/>
      <c r="D14" s="618"/>
      <c r="E14" s="618"/>
      <c r="F14" s="618"/>
      <c r="G14" s="618"/>
      <c r="H14" s="618"/>
      <c r="I14" s="618"/>
      <c r="J14" s="618"/>
      <c r="K14" s="618"/>
      <c r="L14" s="618"/>
      <c r="M14" s="618"/>
      <c r="N14" s="618"/>
      <c r="O14" s="618"/>
      <c r="P14" s="618"/>
      <c r="Q14" s="618"/>
      <c r="R14" s="618"/>
      <c r="S14" s="619"/>
      <c r="V14" s="182" t="s">
        <v>641</v>
      </c>
      <c r="W14" s="182" t="s">
        <v>642</v>
      </c>
    </row>
    <row r="15" spans="1:23" ht="36" customHeight="1">
      <c r="A15" s="599" t="str">
        <f>IF(Langue=0,V15,W15)</f>
        <v>ÉTAT SEMESTRIEL</v>
      </c>
      <c r="B15" s="600"/>
      <c r="C15" s="600"/>
      <c r="D15" s="600"/>
      <c r="E15" s="600"/>
      <c r="F15" s="600"/>
      <c r="G15" s="600"/>
      <c r="H15" s="600"/>
      <c r="I15" s="600"/>
      <c r="J15" s="600"/>
      <c r="K15" s="600"/>
      <c r="L15" s="600"/>
      <c r="M15" s="600"/>
      <c r="N15" s="600"/>
      <c r="O15" s="600"/>
      <c r="P15" s="600"/>
      <c r="Q15" s="600"/>
      <c r="R15" s="600"/>
      <c r="S15" s="601"/>
      <c r="V15" s="182" t="s">
        <v>166</v>
      </c>
      <c r="W15" s="182" t="s">
        <v>357</v>
      </c>
    </row>
    <row r="16" spans="1:23" ht="36.75" customHeight="1">
      <c r="A16" s="596" t="str">
        <f>IF(Langue=0,V16,W16)</f>
        <v>Produit à :</v>
      </c>
      <c r="B16" s="597"/>
      <c r="C16" s="597"/>
      <c r="D16" s="597"/>
      <c r="E16" s="597"/>
      <c r="F16" s="597"/>
      <c r="G16" s="597"/>
      <c r="H16" s="597"/>
      <c r="I16" s="597"/>
      <c r="J16" s="597"/>
      <c r="K16" s="597"/>
      <c r="L16" s="597"/>
      <c r="M16" s="597"/>
      <c r="N16" s="597"/>
      <c r="O16" s="597"/>
      <c r="P16" s="597"/>
      <c r="Q16" s="597"/>
      <c r="R16" s="597"/>
      <c r="S16" s="598"/>
      <c r="V16" s="182" t="s">
        <v>235</v>
      </c>
      <c r="W16" s="182" t="s">
        <v>341</v>
      </c>
    </row>
    <row r="17" spans="1:24" ht="22.5" customHeight="1">
      <c r="A17" s="593" t="str">
        <f>IF(Langue=0,V17,W17)</f>
        <v>L’AUTORITÉ DES MARCHÉS FINANCIERS</v>
      </c>
      <c r="B17" s="594"/>
      <c r="C17" s="594"/>
      <c r="D17" s="594"/>
      <c r="E17" s="594"/>
      <c r="F17" s="594"/>
      <c r="G17" s="594"/>
      <c r="H17" s="594"/>
      <c r="I17" s="594"/>
      <c r="J17" s="594"/>
      <c r="K17" s="594"/>
      <c r="L17" s="594"/>
      <c r="M17" s="594"/>
      <c r="N17" s="594"/>
      <c r="O17" s="594"/>
      <c r="P17" s="594"/>
      <c r="Q17" s="594"/>
      <c r="R17" s="594"/>
      <c r="S17" s="595"/>
      <c r="V17" s="182" t="s">
        <v>96</v>
      </c>
      <c r="W17" s="182" t="s">
        <v>350</v>
      </c>
    </row>
    <row r="18" spans="1:24" ht="30" customHeight="1">
      <c r="A18" s="66"/>
      <c r="B18" s="14"/>
      <c r="C18" s="14"/>
      <c r="D18" s="14"/>
      <c r="E18" s="14"/>
      <c r="F18" s="14"/>
      <c r="G18" s="14"/>
      <c r="H18" s="14"/>
      <c r="I18" s="14"/>
      <c r="J18" s="14"/>
      <c r="K18" s="14"/>
      <c r="L18" s="14"/>
      <c r="M18" s="14"/>
      <c r="N18" s="14"/>
      <c r="O18" s="14"/>
      <c r="P18" s="14"/>
      <c r="Q18" s="14"/>
      <c r="R18" s="14"/>
      <c r="S18" s="67" t="s">
        <v>153</v>
      </c>
    </row>
    <row r="19" spans="1:24">
      <c r="A19" s="181"/>
      <c r="C19" s="9" t="s">
        <v>160</v>
      </c>
      <c r="D19" s="22" t="str">
        <f>IF(Langue=0,V19,W19)</f>
        <v xml:space="preserve"> Pour la période terminée le</v>
      </c>
      <c r="E19" s="159"/>
      <c r="F19" s="159"/>
      <c r="G19" s="157"/>
      <c r="H19" s="157"/>
      <c r="I19" s="157"/>
      <c r="J19" s="615"/>
      <c r="K19" s="615"/>
      <c r="L19" s="615"/>
      <c r="M19" s="615"/>
      <c r="N19" s="615"/>
      <c r="O19" s="616"/>
      <c r="P19" s="373" t="s">
        <v>116</v>
      </c>
      <c r="S19" s="183"/>
      <c r="V19" s="22" t="s">
        <v>458</v>
      </c>
      <c r="W19" s="182" t="s">
        <v>459</v>
      </c>
      <c r="X19" s="166" t="s">
        <v>383</v>
      </c>
    </row>
    <row r="20" spans="1:24">
      <c r="A20" s="181"/>
      <c r="D20" s="186"/>
      <c r="F20" s="156"/>
      <c r="G20" s="156"/>
      <c r="H20" s="156"/>
      <c r="I20" s="156"/>
      <c r="J20" s="614"/>
      <c r="K20" s="614"/>
      <c r="L20" s="614"/>
      <c r="M20" s="614"/>
      <c r="N20" s="614"/>
      <c r="O20" s="614"/>
      <c r="S20" s="183"/>
      <c r="V20" s="22"/>
      <c r="X20" s="166" t="s">
        <v>382</v>
      </c>
    </row>
    <row r="21" spans="1:24">
      <c r="A21" s="181"/>
      <c r="S21" s="183"/>
      <c r="V21" s="182" t="s">
        <v>162</v>
      </c>
      <c r="W21" s="182" t="s">
        <v>597</v>
      </c>
    </row>
    <row r="22" spans="1:24">
      <c r="A22" s="181"/>
      <c r="S22" s="183"/>
    </row>
    <row r="23" spans="1:24" ht="30" customHeight="1">
      <c r="A23" s="181"/>
      <c r="K23" s="159"/>
      <c r="L23" s="159"/>
      <c r="M23" s="159"/>
      <c r="N23" s="159"/>
      <c r="O23" s="159"/>
      <c r="P23" s="159"/>
      <c r="Q23" s="159"/>
      <c r="S23" s="183"/>
    </row>
    <row r="24" spans="1:24">
      <c r="A24" s="68" t="s">
        <v>160</v>
      </c>
      <c r="B24" s="182" t="str">
        <f>IF(Langue=0,V24,W24)</f>
        <v>Autres provinces ou territoires dans lesquels la société détient un permis :</v>
      </c>
      <c r="M24" s="158"/>
      <c r="S24" s="183"/>
      <c r="V24" s="620" t="s">
        <v>236</v>
      </c>
      <c r="W24" s="620" t="s">
        <v>342</v>
      </c>
    </row>
    <row r="25" spans="1:24" ht="15" customHeight="1">
      <c r="A25" s="602"/>
      <c r="B25" s="603"/>
      <c r="C25" s="603"/>
      <c r="D25" s="603"/>
      <c r="E25" s="603"/>
      <c r="F25" s="603"/>
      <c r="G25" s="603"/>
      <c r="H25" s="603"/>
      <c r="I25" s="603"/>
      <c r="J25" s="603"/>
      <c r="K25" s="603"/>
      <c r="L25" s="603"/>
      <c r="M25" s="603"/>
      <c r="N25" s="603"/>
      <c r="O25" s="603"/>
      <c r="P25" s="603"/>
      <c r="Q25" s="603"/>
      <c r="R25" s="603"/>
      <c r="S25" s="604"/>
      <c r="V25" s="620"/>
      <c r="W25" s="620"/>
    </row>
    <row r="26" spans="1:24" s="190" customFormat="1" ht="30" customHeight="1">
      <c r="A26" s="623" t="s">
        <v>51</v>
      </c>
      <c r="B26" s="613"/>
      <c r="C26" s="613"/>
      <c r="D26" s="613"/>
      <c r="E26" s="613"/>
      <c r="F26" s="69" t="b">
        <v>0</v>
      </c>
      <c r="G26" s="70" t="s">
        <v>98</v>
      </c>
      <c r="H26" s="613" t="s">
        <v>53</v>
      </c>
      <c r="I26" s="613"/>
      <c r="J26" s="69" t="b">
        <v>0</v>
      </c>
      <c r="K26" s="70" t="s">
        <v>99</v>
      </c>
      <c r="L26" s="630" t="str">
        <f>IF(Langue=0,V30,W30)</f>
        <v>Territoires du Nord-Ouest</v>
      </c>
      <c r="M26" s="629"/>
      <c r="N26" s="69" t="b">
        <v>0</v>
      </c>
      <c r="O26" s="154" t="s">
        <v>100</v>
      </c>
      <c r="P26" s="629" t="str">
        <f>IF(Langue=0,V31,W31)</f>
        <v>Terre-Neuve et Labrador</v>
      </c>
      <c r="Q26" s="613"/>
      <c r="R26" s="69" t="b">
        <v>0</v>
      </c>
      <c r="S26" s="154" t="s">
        <v>101</v>
      </c>
      <c r="V26" s="190" t="s">
        <v>84</v>
      </c>
      <c r="W26" s="190" t="s">
        <v>343</v>
      </c>
    </row>
    <row r="27" spans="1:24">
      <c r="A27" s="626"/>
      <c r="B27" s="627"/>
      <c r="C27" s="627"/>
      <c r="D27" s="627"/>
      <c r="E27" s="627"/>
      <c r="F27" s="627"/>
      <c r="G27" s="627"/>
      <c r="H27" s="627"/>
      <c r="I27" s="627"/>
      <c r="J27" s="627"/>
      <c r="K27" s="627"/>
      <c r="L27" s="627"/>
      <c r="M27" s="627"/>
      <c r="N27" s="627"/>
      <c r="O27" s="627"/>
      <c r="P27" s="627"/>
      <c r="Q27" s="627"/>
      <c r="R27" s="627"/>
      <c r="S27" s="628"/>
      <c r="V27" s="182" t="s">
        <v>150</v>
      </c>
      <c r="W27" s="182" t="s">
        <v>344</v>
      </c>
    </row>
    <row r="28" spans="1:24" ht="30" customHeight="1">
      <c r="A28" s="623" t="str">
        <f>IF(Langue=0,V26,W26)</f>
        <v>Colombie-Britannique</v>
      </c>
      <c r="B28" s="613"/>
      <c r="C28" s="613"/>
      <c r="D28" s="613"/>
      <c r="E28" s="613"/>
      <c r="F28" s="69" t="b">
        <v>0</v>
      </c>
      <c r="G28" s="70" t="s">
        <v>102</v>
      </c>
      <c r="H28" s="625" t="str">
        <f>IF(Langue=0,V28,W28)</f>
        <v>Nouveau-Brunswick</v>
      </c>
      <c r="I28" s="625"/>
      <c r="J28" s="69" t="b">
        <v>0</v>
      </c>
      <c r="K28" s="70" t="s">
        <v>104</v>
      </c>
      <c r="L28" s="613" t="s">
        <v>54</v>
      </c>
      <c r="M28" s="613"/>
      <c r="N28" s="69" t="b">
        <v>0</v>
      </c>
      <c r="O28" s="154" t="s">
        <v>106</v>
      </c>
      <c r="P28" s="613" t="s">
        <v>253</v>
      </c>
      <c r="Q28" s="613"/>
      <c r="R28" s="69" t="b">
        <v>0</v>
      </c>
      <c r="S28" s="154" t="s">
        <v>108</v>
      </c>
      <c r="V28" s="182" t="s">
        <v>57</v>
      </c>
      <c r="W28" s="182" t="s">
        <v>548</v>
      </c>
    </row>
    <row r="29" spans="1:24">
      <c r="A29" s="626"/>
      <c r="B29" s="627"/>
      <c r="C29" s="627"/>
      <c r="D29" s="627"/>
      <c r="E29" s="627"/>
      <c r="F29" s="627"/>
      <c r="G29" s="627"/>
      <c r="H29" s="627"/>
      <c r="I29" s="627"/>
      <c r="J29" s="627"/>
      <c r="K29" s="627"/>
      <c r="L29" s="627"/>
      <c r="M29" s="627"/>
      <c r="N29" s="627"/>
      <c r="O29" s="627"/>
      <c r="P29" s="627"/>
      <c r="Q29" s="627"/>
      <c r="R29" s="627"/>
      <c r="S29" s="628"/>
      <c r="V29" s="182" t="s">
        <v>56</v>
      </c>
      <c r="W29" s="182" t="s">
        <v>547</v>
      </c>
    </row>
    <row r="30" spans="1:24" ht="30" customHeight="1">
      <c r="A30" s="624" t="str">
        <f>IF(Langue=0,V27,W27)</f>
        <v>Ile du Prince-Édouard</v>
      </c>
      <c r="B30" s="625"/>
      <c r="C30" s="625"/>
      <c r="D30" s="625"/>
      <c r="E30" s="625"/>
      <c r="F30" s="69" t="b">
        <v>0</v>
      </c>
      <c r="G30" s="70" t="s">
        <v>103</v>
      </c>
      <c r="H30" s="613" t="str">
        <f>IF(Langue=0,V29,W29)</f>
        <v>Nouvelle-Écosse</v>
      </c>
      <c r="I30" s="613"/>
      <c r="J30" s="69" t="b">
        <v>0</v>
      </c>
      <c r="K30" s="70" t="s">
        <v>105</v>
      </c>
      <c r="L30" s="613" t="s">
        <v>52</v>
      </c>
      <c r="M30" s="613"/>
      <c r="N30" s="69" t="b">
        <v>0</v>
      </c>
      <c r="O30" s="154" t="s">
        <v>107</v>
      </c>
      <c r="P30" s="613" t="s">
        <v>290</v>
      </c>
      <c r="Q30" s="613"/>
      <c r="R30" s="69" t="b">
        <v>0</v>
      </c>
      <c r="S30" s="154" t="s">
        <v>109</v>
      </c>
      <c r="V30" s="182" t="s">
        <v>346</v>
      </c>
      <c r="W30" s="182" t="s">
        <v>345</v>
      </c>
    </row>
    <row r="31" spans="1:24">
      <c r="A31" s="181"/>
      <c r="S31" s="183"/>
      <c r="V31" s="184" t="s">
        <v>692</v>
      </c>
      <c r="W31" s="184" t="s">
        <v>693</v>
      </c>
    </row>
    <row r="32" spans="1:24">
      <c r="A32" s="181"/>
      <c r="S32" s="183"/>
    </row>
    <row r="33" spans="1:28">
      <c r="A33" s="181"/>
      <c r="S33" s="183"/>
      <c r="V33" s="184" t="s">
        <v>110</v>
      </c>
      <c r="W33" s="182" t="s">
        <v>347</v>
      </c>
    </row>
    <row r="34" spans="1:28">
      <c r="A34" s="181"/>
      <c r="S34" s="183"/>
    </row>
    <row r="35" spans="1:28">
      <c r="A35" s="181"/>
      <c r="S35" s="183"/>
      <c r="V35" s="184" t="s">
        <v>182</v>
      </c>
      <c r="W35" s="182" t="s">
        <v>348</v>
      </c>
    </row>
    <row r="36" spans="1:28" ht="30" customHeight="1">
      <c r="A36" s="181"/>
      <c r="S36" s="183"/>
    </row>
    <row r="37" spans="1:28">
      <c r="A37" s="181"/>
      <c r="S37" s="183"/>
      <c r="V37" s="182" t="s">
        <v>254</v>
      </c>
      <c r="W37" s="182" t="s">
        <v>349</v>
      </c>
    </row>
    <row r="38" spans="1:28" ht="15" customHeight="1">
      <c r="A38" s="181"/>
      <c r="S38" s="183"/>
    </row>
    <row r="39" spans="1:28" ht="15" customHeight="1">
      <c r="A39" s="181"/>
      <c r="S39" s="183"/>
    </row>
    <row r="40" spans="1:28" ht="30" customHeight="1">
      <c r="A40" s="181"/>
      <c r="S40" s="183"/>
      <c r="AB40" s="25"/>
    </row>
    <row r="41" spans="1:28">
      <c r="A41" s="621" t="str">
        <f>IF(Langue=0,V41,W41)</f>
        <v>* Champ obligatoire</v>
      </c>
      <c r="B41" s="622"/>
      <c r="C41" s="622"/>
      <c r="D41" s="622"/>
      <c r="S41" s="183"/>
      <c r="V41" s="182" t="s">
        <v>161</v>
      </c>
      <c r="W41" s="182" t="s">
        <v>351</v>
      </c>
    </row>
    <row r="42" spans="1:28">
      <c r="A42" s="213"/>
      <c r="B42" s="16"/>
      <c r="C42" s="16"/>
      <c r="D42" s="16"/>
      <c r="E42" s="205"/>
      <c r="F42" s="205"/>
      <c r="G42" s="205"/>
      <c r="H42" s="205"/>
      <c r="I42" s="205"/>
      <c r="J42" s="205"/>
      <c r="K42" s="205"/>
      <c r="L42" s="205"/>
      <c r="M42" s="205"/>
      <c r="N42" s="205"/>
      <c r="O42" s="205"/>
      <c r="P42" s="205"/>
      <c r="Q42" s="205"/>
      <c r="R42" s="205"/>
      <c r="S42" s="206"/>
    </row>
    <row r="43" spans="1:28">
      <c r="A43" s="71"/>
      <c r="B43" s="71"/>
      <c r="C43" s="71"/>
      <c r="D43" s="71"/>
    </row>
    <row r="44" spans="1:28">
      <c r="V44" s="214" t="s">
        <v>352</v>
      </c>
      <c r="W44" s="215"/>
      <c r="X44" s="216"/>
    </row>
    <row r="45" spans="1:28">
      <c r="V45" s="31" t="s">
        <v>270</v>
      </c>
      <c r="W45" s="32"/>
      <c r="X45" s="55"/>
    </row>
    <row r="46" spans="1:28">
      <c r="V46" s="31" t="s">
        <v>353</v>
      </c>
      <c r="W46" s="32"/>
      <c r="X46" s="55"/>
    </row>
    <row r="47" spans="1:28">
      <c r="V47" s="31" t="s">
        <v>271</v>
      </c>
      <c r="W47" s="32"/>
      <c r="X47" s="55"/>
    </row>
    <row r="48" spans="1:28">
      <c r="V48" s="31" t="s">
        <v>354</v>
      </c>
      <c r="W48" s="32"/>
      <c r="X48" s="55"/>
    </row>
    <row r="49" spans="22:24">
      <c r="V49" s="31" t="s">
        <v>639</v>
      </c>
      <c r="W49" s="32"/>
      <c r="X49" s="55"/>
    </row>
    <row r="50" spans="22:24">
      <c r="V50" s="31" t="s">
        <v>640</v>
      </c>
      <c r="W50" s="32"/>
      <c r="X50" s="55"/>
    </row>
    <row r="51" spans="22:24">
      <c r="V51" s="31" t="s">
        <v>272</v>
      </c>
      <c r="W51" s="32" t="s">
        <v>273</v>
      </c>
      <c r="X51" s="55" t="s">
        <v>275</v>
      </c>
    </row>
    <row r="52" spans="22:24">
      <c r="V52" s="217">
        <f>IF(A14="QUEBEC CHARTERED COMPANY",5,IF(A14="SOCIÉTÉ À CHARTE QUÉBÉCOISE",5,IF(A14="SOCIÉTÉ À CHARTE AUTRE QUE QUÉBÉCOISE",1,IF(A14="COMPANY OTHER THAN QUEBEC CHARTER",1,0))))</f>
        <v>0</v>
      </c>
      <c r="W52" s="33">
        <f>IF(A15="ÉTAT SEMESTRIEL",5,IF(A15="INTERIM STATEMENT",5,IF(A15="ANNUAL STATEMENT",1,IF(A15="ÉTAT ANNUEL",1,0))))</f>
        <v>5</v>
      </c>
      <c r="X52" s="34" t="b">
        <f>IF(AND(V52&gt;1,W52=1),1)</f>
        <v>0</v>
      </c>
    </row>
    <row r="54" spans="22:24">
      <c r="V54" s="214" t="s">
        <v>355</v>
      </c>
      <c r="W54" s="215"/>
      <c r="X54" s="203"/>
    </row>
    <row r="55" spans="22:24">
      <c r="V55" s="31" t="s">
        <v>166</v>
      </c>
      <c r="W55" s="32"/>
      <c r="X55" s="183"/>
    </row>
    <row r="56" spans="22:24">
      <c r="V56" s="31" t="s">
        <v>357</v>
      </c>
      <c r="W56" s="32"/>
      <c r="X56" s="183"/>
    </row>
    <row r="57" spans="22:24">
      <c r="V57" s="31" t="s">
        <v>94</v>
      </c>
      <c r="W57" s="32"/>
      <c r="X57" s="183"/>
    </row>
    <row r="58" spans="22:24">
      <c r="V58" s="217" t="s">
        <v>356</v>
      </c>
      <c r="W58" s="33"/>
      <c r="X58" s="206"/>
    </row>
  </sheetData>
  <sheetProtection algorithmName="SHA-512" hashValue="oghNSOXLITf2PgF8cQoO+5ovUoVNmWYWQUBIhm9peSjMTzn/jafF3CSJco1rS9OQlux4YG5n5V+4hzxNIh7QFw==" saltValue="5d6gl0ih5Qq8lGNnOKBd0g==" spinCount="100000" sheet="1" objects="1" scenarios="1"/>
  <mergeCells count="34">
    <mergeCell ref="V24:V25"/>
    <mergeCell ref="W24:W25"/>
    <mergeCell ref="A41:D41"/>
    <mergeCell ref="L30:M30"/>
    <mergeCell ref="A26:E26"/>
    <mergeCell ref="A28:E28"/>
    <mergeCell ref="A30:E30"/>
    <mergeCell ref="H26:I26"/>
    <mergeCell ref="H28:I28"/>
    <mergeCell ref="H30:I30"/>
    <mergeCell ref="A27:S27"/>
    <mergeCell ref="A29:S29"/>
    <mergeCell ref="P26:Q26"/>
    <mergeCell ref="P28:Q28"/>
    <mergeCell ref="L26:M26"/>
    <mergeCell ref="L28:M28"/>
    <mergeCell ref="P30:Q30"/>
    <mergeCell ref="A25:S25"/>
    <mergeCell ref="J20:O20"/>
    <mergeCell ref="J19:O19"/>
    <mergeCell ref="A14:S14"/>
    <mergeCell ref="A2:S2"/>
    <mergeCell ref="A7:S7"/>
    <mergeCell ref="A16:S16"/>
    <mergeCell ref="A17:S17"/>
    <mergeCell ref="A15:S15"/>
    <mergeCell ref="A8:S8"/>
    <mergeCell ref="A11:S11"/>
    <mergeCell ref="A13:S13"/>
    <mergeCell ref="B12:F12"/>
    <mergeCell ref="G12:R12"/>
    <mergeCell ref="K9:L9"/>
    <mergeCell ref="J10:P10"/>
    <mergeCell ref="A5:S5"/>
  </mergeCells>
  <dataValidations count="4">
    <dataValidation type="whole" errorStyle="warning" allowBlank="1" showInputMessage="1" showErrorMessage="1" error="Le NEQ doit comporter 10 chiffres_x000a__x000a_The QEN is a 10 digit number" prompt="Le NEQ doit comporter 10 chiffres_x000a__x000a_The QEN is a 10 digit number" sqref="M9" xr:uid="{00000000-0002-0000-0000-000000000000}">
      <formula1>1000000000</formula1>
      <formula2>9999999999</formula2>
    </dataValidation>
    <dataValidation type="list" allowBlank="1" showInputMessage="1" showErrorMessage="1" error="Sélectionner la langue à l'aide de la flèche à droite / Click the drop-down arrow to choose the language" prompt="Sélectionner la langue à l'aide de la flèche à droite_x000a__x000a_Click the drop-down arrow to choose the language" sqref="A2:S2" xr:uid="{00000000-0002-0000-0000-000001000000}">
      <formula1>$V$1:$V$3</formula1>
    </dataValidation>
    <dataValidation errorStyle="information" allowBlank="1" showInputMessage="1" prompt="Inscrire la date en format texte._x000a_Exemple: 31 décembre 2017_x000a__x000a_Enter the date in text format. _x000a_Example: December 31, 2017" sqref="J19:O19" xr:uid="{00000000-0002-0000-0000-000002000000}"/>
    <dataValidation type="list" allowBlank="1" showInputMessage="1" showErrorMessage="1" error="Sélectionner la langue à l'aide de la flèche à droite / Click the drop-down arrow to choose the language" prompt="Sélectionner le format à l'aide de la flèche à droite _x000a__x000a_Click the drop-down arrow to choose the format" sqref="A5:S5" xr:uid="{00000000-0002-0000-0000-000003000000}">
      <formula1>$V$4:$V$6</formula1>
    </dataValidation>
  </dataValidations>
  <printOptions horizontalCentered="1"/>
  <pageMargins left="0.39370078740157499" right="0.39370078740157499" top="0.59055118110236204" bottom="0.59055118110236204" header="0.31496062992126" footer="0.31496062992126"/>
  <pageSetup scale="78" orientation="portrait" r:id="rId1"/>
  <headerFooter>
    <oddFooter>&amp;R(Mai\May 2018)</oddFooter>
  </headerFooter>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Line="0" autoPict="0">
                <anchor moveWithCells="1">
                  <from>
                    <xdr:col>5</xdr:col>
                    <xdr:colOff>47625</xdr:colOff>
                    <xdr:row>25</xdr:row>
                    <xdr:rowOff>95250</xdr:rowOff>
                  </from>
                  <to>
                    <xdr:col>5</xdr:col>
                    <xdr:colOff>247650</xdr:colOff>
                    <xdr:row>25</xdr:row>
                    <xdr:rowOff>276225</xdr:rowOff>
                  </to>
                </anchor>
              </controlPr>
            </control>
          </mc:Choice>
        </mc:AlternateContent>
        <mc:AlternateContent xmlns:mc="http://schemas.openxmlformats.org/markup-compatibility/2006">
          <mc:Choice Requires="x14">
            <control shapeId="1064" r:id="rId5" name="Check Box 40">
              <controlPr defaultSize="0" autoLine="0" autoPict="0">
                <anchor moveWithCells="1">
                  <from>
                    <xdr:col>5</xdr:col>
                    <xdr:colOff>66675</xdr:colOff>
                    <xdr:row>27</xdr:row>
                    <xdr:rowOff>133350</xdr:rowOff>
                  </from>
                  <to>
                    <xdr:col>5</xdr:col>
                    <xdr:colOff>266700</xdr:colOff>
                    <xdr:row>28</xdr:row>
                    <xdr:rowOff>0</xdr:rowOff>
                  </to>
                </anchor>
              </controlPr>
            </control>
          </mc:Choice>
        </mc:AlternateContent>
        <mc:AlternateContent xmlns:mc="http://schemas.openxmlformats.org/markup-compatibility/2006">
          <mc:Choice Requires="x14">
            <control shapeId="1065" r:id="rId6" name="Check Box 41">
              <controlPr defaultSize="0" autoLine="0" autoPict="0">
                <anchor moveWithCells="1">
                  <from>
                    <xdr:col>5</xdr:col>
                    <xdr:colOff>57150</xdr:colOff>
                    <xdr:row>29</xdr:row>
                    <xdr:rowOff>142875</xdr:rowOff>
                  </from>
                  <to>
                    <xdr:col>5</xdr:col>
                    <xdr:colOff>266700</xdr:colOff>
                    <xdr:row>30</xdr:row>
                    <xdr:rowOff>0</xdr:rowOff>
                  </to>
                </anchor>
              </controlPr>
            </control>
          </mc:Choice>
        </mc:AlternateContent>
        <mc:AlternateContent xmlns:mc="http://schemas.openxmlformats.org/markup-compatibility/2006">
          <mc:Choice Requires="x14">
            <control shapeId="1066" r:id="rId7" name="Check Box 42">
              <controlPr defaultSize="0" autoLine="0" autoPict="0">
                <anchor moveWithCells="1">
                  <from>
                    <xdr:col>9</xdr:col>
                    <xdr:colOff>47625</xdr:colOff>
                    <xdr:row>25</xdr:row>
                    <xdr:rowOff>95250</xdr:rowOff>
                  </from>
                  <to>
                    <xdr:col>9</xdr:col>
                    <xdr:colOff>276225</xdr:colOff>
                    <xdr:row>25</xdr:row>
                    <xdr:rowOff>276225</xdr:rowOff>
                  </to>
                </anchor>
              </controlPr>
            </control>
          </mc:Choice>
        </mc:AlternateContent>
        <mc:AlternateContent xmlns:mc="http://schemas.openxmlformats.org/markup-compatibility/2006">
          <mc:Choice Requires="x14">
            <control shapeId="1067" r:id="rId8" name="Check Box 43">
              <controlPr defaultSize="0" autoLine="0" autoPict="0">
                <anchor moveWithCells="1">
                  <from>
                    <xdr:col>9</xdr:col>
                    <xdr:colOff>66675</xdr:colOff>
                    <xdr:row>27</xdr:row>
                    <xdr:rowOff>123825</xdr:rowOff>
                  </from>
                  <to>
                    <xdr:col>9</xdr:col>
                    <xdr:colOff>266700</xdr:colOff>
                    <xdr:row>28</xdr:row>
                    <xdr:rowOff>0</xdr:rowOff>
                  </to>
                </anchor>
              </controlPr>
            </control>
          </mc:Choice>
        </mc:AlternateContent>
        <mc:AlternateContent xmlns:mc="http://schemas.openxmlformats.org/markup-compatibility/2006">
          <mc:Choice Requires="x14">
            <control shapeId="1068" r:id="rId9" name="Check Box 44">
              <controlPr defaultSize="0" autoLine="0" autoPict="0">
                <anchor moveWithCells="1">
                  <from>
                    <xdr:col>9</xdr:col>
                    <xdr:colOff>76200</xdr:colOff>
                    <xdr:row>29</xdr:row>
                    <xdr:rowOff>142875</xdr:rowOff>
                  </from>
                  <to>
                    <xdr:col>9</xdr:col>
                    <xdr:colOff>276225</xdr:colOff>
                    <xdr:row>30</xdr:row>
                    <xdr:rowOff>0</xdr:rowOff>
                  </to>
                </anchor>
              </controlPr>
            </control>
          </mc:Choice>
        </mc:AlternateContent>
        <mc:AlternateContent xmlns:mc="http://schemas.openxmlformats.org/markup-compatibility/2006">
          <mc:Choice Requires="x14">
            <control shapeId="1069" r:id="rId10" name="Check Box 45">
              <controlPr defaultSize="0" autoLine="0" autoPict="0">
                <anchor moveWithCells="1">
                  <from>
                    <xdr:col>13</xdr:col>
                    <xdr:colOff>57150</xdr:colOff>
                    <xdr:row>29</xdr:row>
                    <xdr:rowOff>133350</xdr:rowOff>
                  </from>
                  <to>
                    <xdr:col>13</xdr:col>
                    <xdr:colOff>266700</xdr:colOff>
                    <xdr:row>30</xdr:row>
                    <xdr:rowOff>0</xdr:rowOff>
                  </to>
                </anchor>
              </controlPr>
            </control>
          </mc:Choice>
        </mc:AlternateContent>
        <mc:AlternateContent xmlns:mc="http://schemas.openxmlformats.org/markup-compatibility/2006">
          <mc:Choice Requires="x14">
            <control shapeId="1070" r:id="rId11" name="Check Box 46">
              <controlPr defaultSize="0" autoLine="0" autoPict="0">
                <anchor moveWithCells="1">
                  <from>
                    <xdr:col>13</xdr:col>
                    <xdr:colOff>66675</xdr:colOff>
                    <xdr:row>27</xdr:row>
                    <xdr:rowOff>142875</xdr:rowOff>
                  </from>
                  <to>
                    <xdr:col>13</xdr:col>
                    <xdr:colOff>276225</xdr:colOff>
                    <xdr:row>28</xdr:row>
                    <xdr:rowOff>0</xdr:rowOff>
                  </to>
                </anchor>
              </controlPr>
            </control>
          </mc:Choice>
        </mc:AlternateContent>
        <mc:AlternateContent xmlns:mc="http://schemas.openxmlformats.org/markup-compatibility/2006">
          <mc:Choice Requires="x14">
            <control shapeId="1071" r:id="rId12" name="Check Box 47">
              <controlPr defaultSize="0" autoLine="0" autoPict="0">
                <anchor moveWithCells="1">
                  <from>
                    <xdr:col>13</xdr:col>
                    <xdr:colOff>57150</xdr:colOff>
                    <xdr:row>25</xdr:row>
                    <xdr:rowOff>123825</xdr:rowOff>
                  </from>
                  <to>
                    <xdr:col>13</xdr:col>
                    <xdr:colOff>257175</xdr:colOff>
                    <xdr:row>25</xdr:row>
                    <xdr:rowOff>304800</xdr:rowOff>
                  </to>
                </anchor>
              </controlPr>
            </control>
          </mc:Choice>
        </mc:AlternateContent>
        <mc:AlternateContent xmlns:mc="http://schemas.openxmlformats.org/markup-compatibility/2006">
          <mc:Choice Requires="x14">
            <control shapeId="1072" r:id="rId13" name="Check Box 48">
              <controlPr defaultSize="0" autoLine="0" autoPict="0">
                <anchor moveWithCells="1">
                  <from>
                    <xdr:col>17</xdr:col>
                    <xdr:colOff>66675</xdr:colOff>
                    <xdr:row>25</xdr:row>
                    <xdr:rowOff>123825</xdr:rowOff>
                  </from>
                  <to>
                    <xdr:col>17</xdr:col>
                    <xdr:colOff>266700</xdr:colOff>
                    <xdr:row>25</xdr:row>
                    <xdr:rowOff>304800</xdr:rowOff>
                  </to>
                </anchor>
              </controlPr>
            </control>
          </mc:Choice>
        </mc:AlternateContent>
        <mc:AlternateContent xmlns:mc="http://schemas.openxmlformats.org/markup-compatibility/2006">
          <mc:Choice Requires="x14">
            <control shapeId="1073" r:id="rId14" name="Check Box 49">
              <controlPr defaultSize="0" autoLine="0" autoPict="0">
                <anchor moveWithCells="1">
                  <from>
                    <xdr:col>17</xdr:col>
                    <xdr:colOff>57150</xdr:colOff>
                    <xdr:row>27</xdr:row>
                    <xdr:rowOff>114300</xdr:rowOff>
                  </from>
                  <to>
                    <xdr:col>17</xdr:col>
                    <xdr:colOff>266700</xdr:colOff>
                    <xdr:row>27</xdr:row>
                    <xdr:rowOff>323850</xdr:rowOff>
                  </to>
                </anchor>
              </controlPr>
            </control>
          </mc:Choice>
        </mc:AlternateContent>
        <mc:AlternateContent xmlns:mc="http://schemas.openxmlformats.org/markup-compatibility/2006">
          <mc:Choice Requires="x14">
            <control shapeId="1074" r:id="rId15" name="Check Box 50">
              <controlPr defaultSize="0" autoLine="0" autoPict="0">
                <anchor moveWithCells="1">
                  <from>
                    <xdr:col>17</xdr:col>
                    <xdr:colOff>47625</xdr:colOff>
                    <xdr:row>29</xdr:row>
                    <xdr:rowOff>95250</xdr:rowOff>
                  </from>
                  <to>
                    <xdr:col>17</xdr:col>
                    <xdr:colOff>247650</xdr:colOff>
                    <xdr:row>29</xdr:row>
                    <xdr:rowOff>342900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43">
    <tabColor theme="6" tint="0.39997558519241921"/>
  </sheetPr>
  <dimension ref="A1:G50"/>
  <sheetViews>
    <sheetView topLeftCell="A32" zoomScale="85" zoomScaleNormal="85" zoomScalePageLayoutView="80" workbookViewId="0">
      <selection activeCell="C40" sqref="C40"/>
    </sheetView>
  </sheetViews>
  <sheetFormatPr baseColWidth="10" defaultColWidth="0" defaultRowHeight="15" outlineLevelCol="2"/>
  <cols>
    <col min="1" max="1" width="54.7109375" style="182" customWidth="1"/>
    <col min="2" max="2" width="11" style="182" customWidth="1"/>
    <col min="3" max="3" width="19.28515625" style="182" customWidth="1"/>
    <col min="4" max="4" width="1.42578125" style="182" customWidth="1"/>
    <col min="5" max="6" width="12.7109375" style="182" hidden="1" customWidth="1" outlineLevel="2"/>
    <col min="7" max="7" width="0" style="182" hidden="1" customWidth="1" collapsed="1"/>
    <col min="8" max="16384" width="11.42578125" style="182" hidden="1"/>
  </cols>
  <sheetData>
    <row r="1" spans="1:6" s="415" customFormat="1" ht="24" customHeight="1">
      <c r="A1" s="419" t="str">
        <f>Identification!A14</f>
        <v>SOCIÉTÉ À CHARTE QUÉBÉCOISE ET À CHARTE AUTRE QUE QUÉBÉCOISE</v>
      </c>
      <c r="B1" s="421"/>
      <c r="C1" s="413" t="str">
        <f>IF(Identification!W52=0,"",Identification!A15)</f>
        <v>ÉTAT SEMESTRIEL</v>
      </c>
    </row>
    <row r="2" spans="1:6" s="415" customFormat="1">
      <c r="A2" s="796" t="str">
        <f>IF(Langue=0,"ANNEXE "&amp;'T des M - T of C'!A12,"SCHEDULE "&amp;'T des M - T of C'!A12)</f>
        <v>ANNEXE 1665</v>
      </c>
      <c r="B2" s="797"/>
      <c r="C2" s="798"/>
    </row>
    <row r="3" spans="1:6" s="415" customFormat="1" ht="22.5" customHeight="1">
      <c r="A3" s="671">
        <f>'300'!$A$3</f>
        <v>0</v>
      </c>
      <c r="B3" s="672"/>
      <c r="C3" s="673"/>
    </row>
    <row r="4" spans="1:6" s="415" customFormat="1" ht="22.5" customHeight="1">
      <c r="A4" s="671" t="str">
        <f>UPPER('T des M - T of C'!B12)</f>
        <v>AUTRES ÉLÉMENTS D'ACTIF</v>
      </c>
      <c r="B4" s="672"/>
      <c r="C4" s="673"/>
    </row>
    <row r="5" spans="1:6" s="415" customFormat="1" ht="22.5" customHeight="1">
      <c r="A5" s="802" t="str">
        <f>IF(Langue=0,"au "&amp;Identification!J19,"As at "&amp;Identification!J19)</f>
        <v xml:space="preserve">au </v>
      </c>
      <c r="B5" s="803"/>
      <c r="C5" s="804"/>
    </row>
    <row r="6" spans="1:6">
      <c r="A6" s="833" t="str">
        <f>IF(Langue=0,E6,F6)</f>
        <v>(000$)</v>
      </c>
      <c r="B6" s="834"/>
      <c r="C6" s="835"/>
      <c r="E6" s="182" t="s">
        <v>154</v>
      </c>
      <c r="F6" s="41" t="s">
        <v>325</v>
      </c>
    </row>
    <row r="7" spans="1:6" ht="11.25" customHeight="1">
      <c r="A7" s="793"/>
      <c r="B7" s="794"/>
      <c r="C7" s="795"/>
      <c r="F7" s="41"/>
    </row>
    <row r="8" spans="1:6">
      <c r="A8" s="784" t="str">
        <f>IF(Langue=0,E8,F8)</f>
        <v>DESCRIPTION</v>
      </c>
      <c r="B8" s="785"/>
      <c r="C8" s="788" t="str">
        <f>IF(Langue=0,E9,F9)</f>
        <v>Montant</v>
      </c>
      <c r="E8" s="182" t="s">
        <v>213</v>
      </c>
      <c r="F8" s="41" t="s">
        <v>213</v>
      </c>
    </row>
    <row r="9" spans="1:6" ht="37.5" customHeight="1">
      <c r="A9" s="786"/>
      <c r="B9" s="787"/>
      <c r="C9" s="789"/>
      <c r="E9" s="182" t="s">
        <v>122</v>
      </c>
      <c r="F9" s="41" t="s">
        <v>524</v>
      </c>
    </row>
    <row r="10" spans="1:6" ht="15" customHeight="1">
      <c r="A10" s="790" t="s">
        <v>198</v>
      </c>
      <c r="B10" s="791"/>
      <c r="C10" s="253" t="s">
        <v>197</v>
      </c>
      <c r="F10" s="41"/>
    </row>
    <row r="11" spans="1:6" ht="15" customHeight="1">
      <c r="A11" s="262"/>
      <c r="B11" s="104" t="s">
        <v>206</v>
      </c>
      <c r="C11" s="263"/>
    </row>
    <row r="12" spans="1:6" ht="15" customHeight="1">
      <c r="A12" s="262"/>
      <c r="B12" s="104" t="s">
        <v>111</v>
      </c>
      <c r="C12" s="263"/>
    </row>
    <row r="13" spans="1:6" ht="15" customHeight="1">
      <c r="A13" s="262"/>
      <c r="B13" s="104" t="s">
        <v>112</v>
      </c>
      <c r="C13" s="263"/>
    </row>
    <row r="14" spans="1:6" ht="15" customHeight="1">
      <c r="A14" s="262"/>
      <c r="B14" s="104" t="s">
        <v>116</v>
      </c>
      <c r="C14" s="263"/>
    </row>
    <row r="15" spans="1:6" ht="15" customHeight="1">
      <c r="A15" s="262"/>
      <c r="B15" s="104" t="s">
        <v>175</v>
      </c>
      <c r="C15" s="263"/>
      <c r="F15" s="182" t="s">
        <v>153</v>
      </c>
    </row>
    <row r="16" spans="1:6" ht="15" customHeight="1">
      <c r="A16" s="262"/>
      <c r="B16" s="104" t="s">
        <v>98</v>
      </c>
      <c r="C16" s="263"/>
    </row>
    <row r="17" spans="1:3" ht="15" customHeight="1">
      <c r="A17" s="262"/>
      <c r="B17" s="104" t="s">
        <v>105</v>
      </c>
      <c r="C17" s="263"/>
    </row>
    <row r="18" spans="1:3" ht="15" customHeight="1">
      <c r="A18" s="262"/>
      <c r="B18" s="104" t="s">
        <v>108</v>
      </c>
      <c r="C18" s="263"/>
    </row>
    <row r="19" spans="1:3" ht="15" customHeight="1">
      <c r="A19" s="262"/>
      <c r="B19" s="104" t="s">
        <v>212</v>
      </c>
      <c r="C19" s="263"/>
    </row>
    <row r="20" spans="1:3" ht="15" customHeight="1">
      <c r="A20" s="262"/>
      <c r="B20" s="209">
        <v>100</v>
      </c>
      <c r="C20" s="263"/>
    </row>
    <row r="21" spans="1:3" ht="15" customHeight="1">
      <c r="A21" s="262"/>
      <c r="B21" s="209">
        <v>110</v>
      </c>
      <c r="C21" s="263"/>
    </row>
    <row r="22" spans="1:3" ht="15" customHeight="1">
      <c r="A22" s="262"/>
      <c r="B22" s="209">
        <v>120</v>
      </c>
      <c r="C22" s="263"/>
    </row>
    <row r="23" spans="1:3" ht="15" customHeight="1">
      <c r="A23" s="262"/>
      <c r="B23" s="209">
        <v>130</v>
      </c>
      <c r="C23" s="263"/>
    </row>
    <row r="24" spans="1:3" ht="15" customHeight="1">
      <c r="A24" s="262"/>
      <c r="B24" s="209">
        <v>140</v>
      </c>
      <c r="C24" s="263"/>
    </row>
    <row r="25" spans="1:3" ht="15" customHeight="1">
      <c r="A25" s="262"/>
      <c r="B25" s="209">
        <v>150</v>
      </c>
      <c r="C25" s="263"/>
    </row>
    <row r="26" spans="1:3" ht="15" customHeight="1">
      <c r="A26" s="262"/>
      <c r="B26" s="209">
        <v>160</v>
      </c>
      <c r="C26" s="263"/>
    </row>
    <row r="27" spans="1:3" ht="15" customHeight="1">
      <c r="A27" s="262"/>
      <c r="B27" s="209">
        <v>170</v>
      </c>
      <c r="C27" s="263"/>
    </row>
    <row r="28" spans="1:3" ht="15" customHeight="1">
      <c r="A28" s="262"/>
      <c r="B28" s="209">
        <v>180</v>
      </c>
      <c r="C28" s="263"/>
    </row>
    <row r="29" spans="1:3" ht="15" customHeight="1">
      <c r="A29" s="262"/>
      <c r="B29" s="209">
        <v>190</v>
      </c>
      <c r="C29" s="263"/>
    </row>
    <row r="30" spans="1:3" ht="15" customHeight="1">
      <c r="A30" s="262"/>
      <c r="B30" s="209">
        <v>200</v>
      </c>
      <c r="C30" s="263"/>
    </row>
    <row r="31" spans="1:3" ht="15" customHeight="1">
      <c r="A31" s="262"/>
      <c r="B31" s="209">
        <v>210</v>
      </c>
      <c r="C31" s="263"/>
    </row>
    <row r="32" spans="1:3" ht="15" customHeight="1">
      <c r="A32" s="262"/>
      <c r="B32" s="209">
        <v>220</v>
      </c>
      <c r="C32" s="263"/>
    </row>
    <row r="33" spans="1:3" ht="15" customHeight="1">
      <c r="A33" s="262"/>
      <c r="B33" s="209">
        <v>230</v>
      </c>
      <c r="C33" s="263"/>
    </row>
    <row r="34" spans="1:3" ht="15" customHeight="1">
      <c r="A34" s="262"/>
      <c r="B34" s="209">
        <v>240</v>
      </c>
      <c r="C34" s="263"/>
    </row>
    <row r="35" spans="1:3" ht="15" customHeight="1">
      <c r="A35" s="262"/>
      <c r="B35" s="209">
        <v>250</v>
      </c>
      <c r="C35" s="263"/>
    </row>
    <row r="36" spans="1:3" ht="15" customHeight="1">
      <c r="A36" s="262"/>
      <c r="B36" s="209">
        <v>260</v>
      </c>
      <c r="C36" s="263"/>
    </row>
    <row r="37" spans="1:3" ht="15" customHeight="1">
      <c r="A37" s="262"/>
      <c r="B37" s="209">
        <v>270</v>
      </c>
      <c r="C37" s="263"/>
    </row>
    <row r="38" spans="1:3" ht="15" customHeight="1">
      <c r="A38" s="262"/>
      <c r="B38" s="209">
        <v>280</v>
      </c>
      <c r="C38" s="263"/>
    </row>
    <row r="39" spans="1:3">
      <c r="A39" s="135"/>
      <c r="B39" s="209">
        <v>290</v>
      </c>
      <c r="C39" s="263"/>
    </row>
    <row r="40" spans="1:3" ht="22.5" customHeight="1">
      <c r="A40" s="264" t="s">
        <v>76</v>
      </c>
      <c r="B40" s="246">
        <v>299</v>
      </c>
      <c r="C40" s="313">
        <f>SUM(C11:C39)</f>
        <v>0</v>
      </c>
    </row>
    <row r="41" spans="1:3">
      <c r="A41" s="661"/>
      <c r="B41" s="662"/>
      <c r="C41" s="604"/>
    </row>
    <row r="42" spans="1:3">
      <c r="A42" s="602"/>
      <c r="B42" s="603"/>
      <c r="C42" s="604"/>
    </row>
    <row r="43" spans="1:3">
      <c r="A43" s="602"/>
      <c r="B43" s="603"/>
      <c r="C43" s="604"/>
    </row>
    <row r="44" spans="1:3">
      <c r="A44" s="602"/>
      <c r="B44" s="603"/>
      <c r="C44" s="604"/>
    </row>
    <row r="45" spans="1:3">
      <c r="A45" s="602"/>
      <c r="B45" s="603"/>
      <c r="C45" s="604"/>
    </row>
    <row r="46" spans="1:3">
      <c r="A46" s="792">
        <f>+'1200'!A42:K42+1</f>
        <v>14</v>
      </c>
      <c r="B46" s="686"/>
      <c r="C46" s="687"/>
    </row>
    <row r="48" spans="1:3" ht="10.5" customHeight="1"/>
    <row r="50" ht="7.5" customHeight="1"/>
  </sheetData>
  <sheetProtection algorithmName="SHA-512" hashValue="6fwW7tGTy7FRj6jjkDOxTVXKmM6BCHCVVURZBJZhIQlMHxAPKHrkID9gFMyBeB34ob5s5Gi/3AlLr6qvgfQp8w==" saltValue="bJElupCDgc8DkftSFjY/Ag==" spinCount="100000" sheet="1" objects="1" scenarios="1"/>
  <mergeCells count="11">
    <mergeCell ref="A46:C46"/>
    <mergeCell ref="A41:C45"/>
    <mergeCell ref="A8:B9"/>
    <mergeCell ref="C8:C9"/>
    <mergeCell ref="A10:B10"/>
    <mergeCell ref="A7:C7"/>
    <mergeCell ref="A6:C6"/>
    <mergeCell ref="A2:C2"/>
    <mergeCell ref="A3:C3"/>
    <mergeCell ref="A4:C4"/>
    <mergeCell ref="A5:C5"/>
  </mergeCells>
  <hyperlinks>
    <hyperlink ref="C40" location="_100_1665_01" tooltip="Bilan - Ligne 1665 \ Balance Sheet - Line 1665" display="_100_1665_01" xr:uid="{00000000-0004-0000-0900-000000000000}"/>
  </hyperlinks>
  <printOptions horizontalCentered="1"/>
  <pageMargins left="0.39370078740157499" right="0.39370078740157499" top="0.59055118110236204" bottom="0.59055118110236204" header="0.31496062992126" footer="0.31496062992126"/>
  <pageSetup scale="80" orientation="portrait" r:id="rId1"/>
  <ignoredErrors>
    <ignoredError sqref="B11:B19 A10:C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00000000-000E-0000-0900-000003000000}">
            <xm:f>'P:\Coopératives\[Formulaire COOP_ 2015_VF_1.1.1.xlsx]Feuil1'!#REF!=0</xm:f>
            <x14:dxf>
              <font>
                <color theme="0"/>
              </font>
            </x14:dxf>
          </x14:cfRule>
          <xm:sqref>A4:B4</xm:sqref>
        </x14:conditionalFormatting>
        <x14:conditionalFormatting xmlns:xm="http://schemas.microsoft.com/office/excel/2006/main">
          <x14:cfRule type="expression" priority="1" id="{00000000-000E-0000-0900-000001000000}">
            <xm:f>'P:\Coopératives\[Formulaire COOP_ 2015_VF_1.1.1.xlsx]Feuil1'!#REF!=0</xm:f>
            <x14:dxf>
              <font>
                <color theme="0"/>
              </font>
            </x14:dxf>
          </x14:cfRule>
          <xm:sqref>A6:B6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48">
    <tabColor theme="9"/>
  </sheetPr>
  <dimension ref="A1:G50"/>
  <sheetViews>
    <sheetView topLeftCell="A34" zoomScale="85" zoomScaleNormal="85" zoomScalePageLayoutView="80" workbookViewId="0">
      <selection activeCell="C40" sqref="C40"/>
    </sheetView>
  </sheetViews>
  <sheetFormatPr baseColWidth="10" defaultColWidth="0" defaultRowHeight="15" outlineLevelCol="2"/>
  <cols>
    <col min="1" max="1" width="57.140625" style="182" customWidth="1"/>
    <col min="2" max="2" width="10.5703125" style="182" customWidth="1"/>
    <col min="3" max="3" width="19.28515625" style="182" customWidth="1"/>
    <col min="4" max="4" width="1.42578125" style="182" customWidth="1"/>
    <col min="5" max="5" width="20.85546875" style="182" hidden="1" customWidth="1" outlineLevel="2"/>
    <col min="6" max="6" width="30" style="182" hidden="1" customWidth="1" outlineLevel="2"/>
    <col min="7" max="7" width="0" style="182" hidden="1" customWidth="1" collapsed="1"/>
    <col min="8" max="16384" width="11.42578125" style="182" hidden="1"/>
  </cols>
  <sheetData>
    <row r="1" spans="1:6" s="415" customFormat="1" ht="24" customHeight="1">
      <c r="A1" s="419" t="str">
        <f>Identification!A14</f>
        <v>SOCIÉTÉ À CHARTE QUÉBÉCOISE ET À CHARTE AUTRE QUE QUÉBÉCOISE</v>
      </c>
      <c r="B1" s="421"/>
      <c r="C1" s="413" t="str">
        <f>IF(Identification!W52=0,"",Identification!A15)</f>
        <v>ÉTAT SEMESTRIEL</v>
      </c>
    </row>
    <row r="2" spans="1:6" s="415" customFormat="1">
      <c r="A2" s="796" t="str">
        <f>IF(Langue=0,"ANNEXE "&amp;'T des M - T of C'!A13,"SCHEDULE "&amp;'T des M - T of C'!A13)</f>
        <v>ANNEXE 2345</v>
      </c>
      <c r="B2" s="797"/>
      <c r="C2" s="798"/>
    </row>
    <row r="3" spans="1:6" s="415" customFormat="1" ht="22.5" customHeight="1">
      <c r="A3" s="671">
        <f>'300'!$A$3</f>
        <v>0</v>
      </c>
      <c r="B3" s="672"/>
      <c r="C3" s="673"/>
    </row>
    <row r="4" spans="1:6" s="415" customFormat="1" ht="22.5" customHeight="1">
      <c r="A4" s="671" t="str">
        <f>UPPER('T des M - T of C'!B13)</f>
        <v>AUTRES ÉLÉMENTS DU PASSIF</v>
      </c>
      <c r="B4" s="672"/>
      <c r="C4" s="673"/>
    </row>
    <row r="5" spans="1:6" s="415" customFormat="1" ht="22.5" customHeight="1">
      <c r="A5" s="824" t="str">
        <f>IF(Langue=0,"au "&amp;Identification!J19,"As at "&amp;Identification!J19)</f>
        <v xml:space="preserve">au </v>
      </c>
      <c r="B5" s="825"/>
      <c r="C5" s="826"/>
    </row>
    <row r="6" spans="1:6">
      <c r="A6" s="833" t="str">
        <f>IF(Langue=0,E6,F6)</f>
        <v>(000$)</v>
      </c>
      <c r="B6" s="834"/>
      <c r="C6" s="835"/>
      <c r="E6" s="182" t="s">
        <v>154</v>
      </c>
      <c r="F6" s="41" t="s">
        <v>325</v>
      </c>
    </row>
    <row r="7" spans="1:6" ht="11.25" customHeight="1">
      <c r="A7" s="793"/>
      <c r="B7" s="794"/>
      <c r="C7" s="795"/>
      <c r="F7" s="41"/>
    </row>
    <row r="8" spans="1:6">
      <c r="A8" s="784" t="str">
        <f>IF(Langue=0,E8,F8)</f>
        <v>DESCRIPTION</v>
      </c>
      <c r="B8" s="837"/>
      <c r="C8" s="788" t="str">
        <f>IF(Langue=0,E9,F9)</f>
        <v>Montant</v>
      </c>
      <c r="E8" s="182" t="s">
        <v>213</v>
      </c>
      <c r="F8" s="41" t="s">
        <v>213</v>
      </c>
    </row>
    <row r="9" spans="1:6" ht="37.5" customHeight="1">
      <c r="A9" s="786"/>
      <c r="B9" s="838"/>
      <c r="C9" s="789"/>
      <c r="E9" s="182" t="s">
        <v>122</v>
      </c>
      <c r="F9" s="41" t="s">
        <v>524</v>
      </c>
    </row>
    <row r="10" spans="1:6" ht="15" customHeight="1">
      <c r="A10" s="790" t="s">
        <v>198</v>
      </c>
      <c r="B10" s="836"/>
      <c r="C10" s="201" t="s">
        <v>197</v>
      </c>
    </row>
    <row r="11" spans="1:6" ht="15" customHeight="1">
      <c r="A11" s="319" t="str">
        <f>IF(Langue=0,E11,F11)</f>
        <v>Intérêts à payer</v>
      </c>
      <c r="B11" s="383" t="s">
        <v>206</v>
      </c>
      <c r="C11" s="263"/>
      <c r="E11" s="309" t="s">
        <v>751</v>
      </c>
      <c r="F11" s="41" t="s">
        <v>752</v>
      </c>
    </row>
    <row r="12" spans="1:6" ht="15" customHeight="1">
      <c r="A12" s="319" t="str">
        <f>IF(Langue=0,E12,F12)</f>
        <v>Obligations locatives</v>
      </c>
      <c r="B12" s="104" t="s">
        <v>698</v>
      </c>
      <c r="C12" s="263"/>
      <c r="E12" s="182" t="s">
        <v>960</v>
      </c>
      <c r="F12" s="41" t="s">
        <v>961</v>
      </c>
    </row>
    <row r="13" spans="1:6" ht="15" customHeight="1">
      <c r="A13" s="265"/>
      <c r="B13" s="104" t="s">
        <v>112</v>
      </c>
      <c r="C13" s="263"/>
    </row>
    <row r="14" spans="1:6" ht="15" customHeight="1">
      <c r="A14" s="265"/>
      <c r="B14" s="104" t="s">
        <v>116</v>
      </c>
      <c r="C14" s="263"/>
    </row>
    <row r="15" spans="1:6" ht="15" customHeight="1">
      <c r="A15" s="265"/>
      <c r="B15" s="104" t="s">
        <v>175</v>
      </c>
      <c r="C15" s="263"/>
    </row>
    <row r="16" spans="1:6" ht="15" customHeight="1">
      <c r="A16" s="265"/>
      <c r="B16" s="104" t="s">
        <v>98</v>
      </c>
      <c r="C16" s="263"/>
    </row>
    <row r="17" spans="1:3" ht="15" customHeight="1">
      <c r="A17" s="265"/>
      <c r="B17" s="104" t="s">
        <v>105</v>
      </c>
      <c r="C17" s="263"/>
    </row>
    <row r="18" spans="1:3" ht="15" customHeight="1">
      <c r="A18" s="265"/>
      <c r="B18" s="104" t="s">
        <v>108</v>
      </c>
      <c r="C18" s="263"/>
    </row>
    <row r="19" spans="1:3" ht="15" customHeight="1">
      <c r="A19" s="265"/>
      <c r="B19" s="104" t="s">
        <v>212</v>
      </c>
      <c r="C19" s="263"/>
    </row>
    <row r="20" spans="1:3" ht="15" customHeight="1">
      <c r="A20" s="265"/>
      <c r="B20" s="209">
        <v>100</v>
      </c>
      <c r="C20" s="263"/>
    </row>
    <row r="21" spans="1:3" ht="15" customHeight="1">
      <c r="A21" s="265"/>
      <c r="B21" s="209">
        <v>110</v>
      </c>
      <c r="C21" s="263"/>
    </row>
    <row r="22" spans="1:3" ht="15" customHeight="1">
      <c r="A22" s="265"/>
      <c r="B22" s="209">
        <v>120</v>
      </c>
      <c r="C22" s="263"/>
    </row>
    <row r="23" spans="1:3" ht="15" customHeight="1">
      <c r="A23" s="265"/>
      <c r="B23" s="209">
        <v>130</v>
      </c>
      <c r="C23" s="263"/>
    </row>
    <row r="24" spans="1:3" ht="15" customHeight="1">
      <c r="A24" s="265"/>
      <c r="B24" s="209">
        <v>140</v>
      </c>
      <c r="C24" s="263"/>
    </row>
    <row r="25" spans="1:3" ht="15" customHeight="1">
      <c r="A25" s="265"/>
      <c r="B25" s="209">
        <v>150</v>
      </c>
      <c r="C25" s="263"/>
    </row>
    <row r="26" spans="1:3" ht="15" customHeight="1">
      <c r="A26" s="265"/>
      <c r="B26" s="209">
        <v>160</v>
      </c>
      <c r="C26" s="263"/>
    </row>
    <row r="27" spans="1:3" ht="15" customHeight="1">
      <c r="A27" s="265"/>
      <c r="B27" s="209">
        <v>170</v>
      </c>
      <c r="C27" s="263"/>
    </row>
    <row r="28" spans="1:3" ht="15" customHeight="1">
      <c r="A28" s="265"/>
      <c r="B28" s="209">
        <v>180</v>
      </c>
      <c r="C28" s="263"/>
    </row>
    <row r="29" spans="1:3" ht="15" customHeight="1">
      <c r="A29" s="265"/>
      <c r="B29" s="209">
        <v>190</v>
      </c>
      <c r="C29" s="263"/>
    </row>
    <row r="30" spans="1:3" ht="15" customHeight="1">
      <c r="A30" s="265"/>
      <c r="B30" s="209">
        <v>200</v>
      </c>
      <c r="C30" s="263"/>
    </row>
    <row r="31" spans="1:3" ht="15" customHeight="1">
      <c r="A31" s="265"/>
      <c r="B31" s="209">
        <v>210</v>
      </c>
      <c r="C31" s="263"/>
    </row>
    <row r="32" spans="1:3" ht="15" customHeight="1">
      <c r="A32" s="265"/>
      <c r="B32" s="209">
        <v>220</v>
      </c>
      <c r="C32" s="263"/>
    </row>
    <row r="33" spans="1:3" ht="15" customHeight="1">
      <c r="A33" s="265"/>
      <c r="B33" s="209">
        <v>230</v>
      </c>
      <c r="C33" s="263"/>
    </row>
    <row r="34" spans="1:3" ht="15" customHeight="1">
      <c r="A34" s="265"/>
      <c r="B34" s="209">
        <v>240</v>
      </c>
      <c r="C34" s="263"/>
    </row>
    <row r="35" spans="1:3" ht="15" customHeight="1">
      <c r="A35" s="265"/>
      <c r="B35" s="209">
        <v>250</v>
      </c>
      <c r="C35" s="263"/>
    </row>
    <row r="36" spans="1:3" ht="15" customHeight="1">
      <c r="A36" s="265"/>
      <c r="B36" s="209">
        <v>260</v>
      </c>
      <c r="C36" s="263"/>
    </row>
    <row r="37" spans="1:3" ht="15" customHeight="1">
      <c r="A37" s="265"/>
      <c r="B37" s="209">
        <v>270</v>
      </c>
      <c r="C37" s="263"/>
    </row>
    <row r="38" spans="1:3" ht="15" customHeight="1">
      <c r="A38" s="265"/>
      <c r="B38" s="209">
        <v>280</v>
      </c>
      <c r="C38" s="263"/>
    </row>
    <row r="39" spans="1:3">
      <c r="A39" s="137"/>
      <c r="B39" s="209">
        <v>290</v>
      </c>
      <c r="C39" s="263"/>
    </row>
    <row r="40" spans="1:3" ht="22.5" customHeight="1">
      <c r="A40" s="266" t="s">
        <v>76</v>
      </c>
      <c r="B40" s="246">
        <v>299</v>
      </c>
      <c r="C40" s="136">
        <f>SUM(C11:C39)</f>
        <v>0</v>
      </c>
    </row>
    <row r="41" spans="1:3">
      <c r="A41" s="661"/>
      <c r="B41" s="662"/>
      <c r="C41" s="604"/>
    </row>
    <row r="42" spans="1:3">
      <c r="A42" s="602"/>
      <c r="B42" s="603"/>
      <c r="C42" s="604"/>
    </row>
    <row r="43" spans="1:3">
      <c r="A43" s="602"/>
      <c r="B43" s="603"/>
      <c r="C43" s="604"/>
    </row>
    <row r="44" spans="1:3">
      <c r="A44" s="602"/>
      <c r="B44" s="603"/>
      <c r="C44" s="604"/>
    </row>
    <row r="45" spans="1:3">
      <c r="A45" s="602"/>
      <c r="B45" s="603"/>
      <c r="C45" s="604"/>
    </row>
    <row r="46" spans="1:3">
      <c r="A46" s="792">
        <f>+'1665'!A46:C46+1</f>
        <v>15</v>
      </c>
      <c r="B46" s="686"/>
      <c r="C46" s="687"/>
    </row>
    <row r="48" spans="1:3" ht="10.5" customHeight="1"/>
    <row r="50" ht="7.5" customHeight="1"/>
  </sheetData>
  <sheetProtection algorithmName="SHA-512" hashValue="F4Xqk1SVkmCm+pLOXWLKzljOV1OD1GZOlYKzu6yvekwOc5YPuGceXfJymy/oIk0kRcZ4wQiIivg8IhWzcxzOiA==" saltValue="x08O65jEh2LIvbU0VxMwVg==" spinCount="100000" sheet="1" objects="1" scenarios="1"/>
  <mergeCells count="12">
    <mergeCell ref="A10:B10"/>
    <mergeCell ref="A8:B9"/>
    <mergeCell ref="C8:C9"/>
    <mergeCell ref="A46:C46"/>
    <mergeCell ref="A41:C42"/>
    <mergeCell ref="A43:C45"/>
    <mergeCell ref="A2:C2"/>
    <mergeCell ref="A3:C3"/>
    <mergeCell ref="A6:C6"/>
    <mergeCell ref="A7:C7"/>
    <mergeCell ref="A4:C4"/>
    <mergeCell ref="A5:C5"/>
  </mergeCells>
  <hyperlinks>
    <hyperlink ref="C40" location="_100_2345_01" tooltip="Bilan - Ligne 2345 \ Balance Sheet - Line 2345" display="_100_2345_01" xr:uid="{00000000-0004-0000-0A00-000000000000}"/>
  </hyperlinks>
  <printOptions horizontalCentered="1"/>
  <pageMargins left="0.39370078740157499" right="0.39370078740157499" top="0.59055118110236204" bottom="0.59055118110236204" header="0.31496062992126" footer="0.31496062992126"/>
  <pageSetup scale="80" orientation="portrait" r:id="rId1"/>
  <ignoredErrors>
    <ignoredError sqref="B11 A10:C10 B13:B1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00000000-000E-0000-0A00-000003000000}">
            <xm:f>'P:\Coopératives\[Formulaire COOP_ 2015_VF_1.1.1.xlsx]Feuil1'!#REF!=0</xm:f>
            <x14:dxf>
              <font>
                <color theme="0"/>
              </font>
            </x14:dxf>
          </x14:cfRule>
          <xm:sqref>A4</xm:sqref>
        </x14:conditionalFormatting>
        <x14:conditionalFormatting xmlns:xm="http://schemas.microsoft.com/office/excel/2006/main">
          <x14:cfRule type="expression" priority="2" id="{00000000-000E-0000-0A00-000002000000}">
            <xm:f>'P:\Coopératives\[Formulaire COOP_ 2015_VF_1.1.1.xlsx]Feuil1'!#REF!=0</xm:f>
            <x14:dxf>
              <font>
                <color theme="0"/>
              </font>
            </x14:dxf>
          </x14:cfRule>
          <xm:sqref>A5</xm:sqref>
        </x14:conditionalFormatting>
        <x14:conditionalFormatting xmlns:xm="http://schemas.microsoft.com/office/excel/2006/main">
          <x14:cfRule type="expression" priority="1" id="{00000000-000E-0000-0A00-000001000000}">
            <xm:f>'P:\Coopératives\[Formulaire COOP_ 2015_VF_1.1.1.xlsx]Feuil1'!#REF!=0</xm:f>
            <x14:dxf>
              <font>
                <color theme="0"/>
              </font>
            </x14:dxf>
          </x14:cfRule>
          <xm:sqref>A6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4">
    <tabColor rgb="FFFFC000"/>
  </sheetPr>
  <dimension ref="A1:H37"/>
  <sheetViews>
    <sheetView topLeftCell="A7" zoomScale="85" zoomScaleNormal="85" zoomScalePageLayoutView="80" workbookViewId="0">
      <selection activeCell="D23" sqref="D23"/>
    </sheetView>
  </sheetViews>
  <sheetFormatPr baseColWidth="10" defaultColWidth="0" defaultRowHeight="15" outlineLevelCol="2"/>
  <cols>
    <col min="1" max="1" width="3.5703125" style="182" customWidth="1"/>
    <col min="2" max="2" width="60" style="94" customWidth="1"/>
    <col min="3" max="3" width="10.140625" style="182" customWidth="1"/>
    <col min="4" max="4" width="19.28515625" style="182" customWidth="1"/>
    <col min="5" max="5" width="1.42578125" style="182" customWidth="1"/>
    <col min="6" max="6" width="59.140625" style="182" hidden="1" customWidth="1" outlineLevel="2"/>
    <col min="7" max="7" width="45.28515625" style="182" hidden="1" customWidth="1" outlineLevel="2"/>
    <col min="8" max="8" width="0" style="182" hidden="1" customWidth="1" collapsed="1"/>
    <col min="9" max="16384" width="11.42578125" style="182" hidden="1"/>
  </cols>
  <sheetData>
    <row r="1" spans="1:7" s="415" customFormat="1" ht="24" customHeight="1">
      <c r="A1" s="700" t="str">
        <f>Identification!A14</f>
        <v>SOCIÉTÉ À CHARTE QUÉBÉCOISE ET À CHARTE AUTRE QUE QUÉBÉCOISE</v>
      </c>
      <c r="B1" s="701"/>
      <c r="C1" s="421"/>
      <c r="D1" s="413" t="str">
        <f>IF(Identification!W52=0,"",Identification!A15)</f>
        <v>ÉTAT SEMESTRIEL</v>
      </c>
    </row>
    <row r="2" spans="1:7" s="415" customFormat="1">
      <c r="A2" s="796" t="str">
        <f>IF(Langue=0,"ANNEXE "&amp;'T des M - T of C'!A14,"SCHEDULE "&amp;'T des M - T of C'!A14)</f>
        <v>ANNEXE 4010</v>
      </c>
      <c r="B2" s="797"/>
      <c r="C2" s="797"/>
      <c r="D2" s="798"/>
    </row>
    <row r="3" spans="1:7" s="415" customFormat="1" ht="22.5" customHeight="1">
      <c r="A3" s="671">
        <f>'300'!$A$3</f>
        <v>0</v>
      </c>
      <c r="B3" s="672"/>
      <c r="C3" s="672"/>
      <c r="D3" s="673"/>
    </row>
    <row r="4" spans="1:7" s="415" customFormat="1" ht="22.5" customHeight="1">
      <c r="A4" s="671" t="str">
        <f>UPPER('T des M - T of C'!B14)</f>
        <v>ENGAGEMENTS</v>
      </c>
      <c r="B4" s="672"/>
      <c r="C4" s="672"/>
      <c r="D4" s="673"/>
    </row>
    <row r="5" spans="1:7" s="415" customFormat="1" ht="22.5" customHeight="1">
      <c r="A5" s="802" t="str">
        <f>IF(Langue=0,"au "&amp;Identification!J19,"As at "&amp;Identification!J19)</f>
        <v xml:space="preserve">au </v>
      </c>
      <c r="B5" s="803"/>
      <c r="C5" s="803"/>
      <c r="D5" s="804"/>
    </row>
    <row r="6" spans="1:7" s="415" customFormat="1" ht="15" customHeight="1">
      <c r="A6" s="805" t="str">
        <f>IF(Langue=0,F6,G6)</f>
        <v>(000$)</v>
      </c>
      <c r="B6" s="806"/>
      <c r="C6" s="806"/>
      <c r="D6" s="807"/>
      <c r="F6" s="415" t="s">
        <v>154</v>
      </c>
      <c r="G6" s="417" t="s">
        <v>325</v>
      </c>
    </row>
    <row r="7" spans="1:7" ht="11.25" customHeight="1">
      <c r="A7" s="602"/>
      <c r="B7" s="603"/>
      <c r="C7" s="603"/>
      <c r="D7" s="604"/>
      <c r="F7" s="620" t="s">
        <v>309</v>
      </c>
      <c r="G7" s="839" t="s">
        <v>558</v>
      </c>
    </row>
    <row r="8" spans="1:7">
      <c r="A8" s="848" t="str">
        <f>IF(Langue=0,F7,G7)</f>
        <v>Instruments financiers dont les montants contractuels comportent un risque de crédit</v>
      </c>
      <c r="B8" s="849"/>
      <c r="C8" s="850"/>
      <c r="D8" s="842" t="str">
        <f>IF(Langue=0,F10,G10)</f>
        <v>Montant</v>
      </c>
      <c r="F8" s="620"/>
      <c r="G8" s="839"/>
    </row>
    <row r="9" spans="1:7" ht="37.5" customHeight="1">
      <c r="A9" s="851"/>
      <c r="B9" s="852"/>
      <c r="C9" s="853"/>
      <c r="D9" s="843"/>
      <c r="F9" s="620"/>
      <c r="G9" s="839"/>
    </row>
    <row r="10" spans="1:7" ht="15" customHeight="1">
      <c r="A10" s="854"/>
      <c r="B10" s="855"/>
      <c r="C10" s="856"/>
      <c r="D10" s="253" t="s">
        <v>198</v>
      </c>
      <c r="F10" s="182" t="s">
        <v>122</v>
      </c>
      <c r="G10" s="41" t="s">
        <v>524</v>
      </c>
    </row>
    <row r="11" spans="1:7" ht="15" customHeight="1">
      <c r="A11" s="844" t="str">
        <f t="shared" ref="A11:A16" si="0">IF(Langue=0,F11,G11)</f>
        <v>Garanties et lettres de crédit de soutien</v>
      </c>
      <c r="B11" s="845"/>
      <c r="C11" s="267" t="s">
        <v>206</v>
      </c>
      <c r="D11" s="263"/>
      <c r="F11" s="182" t="s">
        <v>71</v>
      </c>
      <c r="G11" s="41" t="s">
        <v>559</v>
      </c>
    </row>
    <row r="12" spans="1:7" ht="15" customHeight="1">
      <c r="A12" s="844" t="str">
        <f t="shared" si="0"/>
        <v>Lettres de crédit documentaires</v>
      </c>
      <c r="B12" s="845"/>
      <c r="C12" s="267" t="s">
        <v>111</v>
      </c>
      <c r="D12" s="263"/>
      <c r="F12" s="182" t="s">
        <v>72</v>
      </c>
      <c r="G12" s="41" t="s">
        <v>560</v>
      </c>
    </row>
    <row r="13" spans="1:7" ht="15" customHeight="1">
      <c r="A13" s="844" t="str">
        <f t="shared" si="0"/>
        <v>Prêts de titres</v>
      </c>
      <c r="B13" s="845"/>
      <c r="C13" s="267" t="s">
        <v>112</v>
      </c>
      <c r="D13" s="263"/>
      <c r="F13" s="182" t="s">
        <v>615</v>
      </c>
      <c r="G13" s="41" t="s">
        <v>616</v>
      </c>
    </row>
    <row r="14" spans="1:7">
      <c r="A14" s="844" t="str">
        <f t="shared" si="0"/>
        <v>Engagements de crédit</v>
      </c>
      <c r="B14" s="845"/>
      <c r="C14" s="267" t="s">
        <v>116</v>
      </c>
      <c r="D14" s="263"/>
      <c r="F14" s="182" t="s">
        <v>73</v>
      </c>
      <c r="G14" s="41" t="s">
        <v>561</v>
      </c>
    </row>
    <row r="15" spans="1:7">
      <c r="A15" s="846" t="str">
        <f t="shared" si="0"/>
        <v>Facilités d'émission d'effets/facilités de prise ferme renouvelable</v>
      </c>
      <c r="B15" s="847"/>
      <c r="C15" s="267" t="s">
        <v>175</v>
      </c>
      <c r="D15" s="263"/>
      <c r="F15" s="182" t="s">
        <v>74</v>
      </c>
      <c r="G15" s="41" t="s">
        <v>562</v>
      </c>
    </row>
    <row r="16" spans="1:7" s="190" customFormat="1" ht="22.5" customHeight="1">
      <c r="A16" s="840" t="str">
        <f t="shared" si="0"/>
        <v>TOTAL DES ENGAGEMENTS</v>
      </c>
      <c r="B16" s="841"/>
      <c r="C16" s="268" t="s">
        <v>207</v>
      </c>
      <c r="D16" s="131">
        <f>SUM(D11:D15)</f>
        <v>0</v>
      </c>
      <c r="F16" s="182" t="s">
        <v>257</v>
      </c>
      <c r="G16" s="41" t="s">
        <v>563</v>
      </c>
    </row>
    <row r="17" spans="1:7">
      <c r="A17" s="602"/>
      <c r="B17" s="603"/>
      <c r="C17" s="603"/>
      <c r="D17" s="604"/>
      <c r="G17" s="41"/>
    </row>
    <row r="18" spans="1:7">
      <c r="A18" s="181"/>
      <c r="B18" s="182"/>
      <c r="D18" s="183"/>
      <c r="G18" s="41"/>
    </row>
    <row r="19" spans="1:7">
      <c r="A19" s="181"/>
      <c r="B19" s="182"/>
      <c r="D19" s="183"/>
    </row>
    <row r="20" spans="1:7">
      <c r="A20" s="181"/>
      <c r="B20" s="182"/>
      <c r="D20" s="183"/>
    </row>
    <row r="21" spans="1:7">
      <c r="A21" s="181"/>
      <c r="B21" s="182"/>
      <c r="D21" s="183"/>
    </row>
    <row r="22" spans="1:7">
      <c r="A22" s="181"/>
      <c r="B22" s="182"/>
      <c r="D22" s="183"/>
    </row>
    <row r="23" spans="1:7">
      <c r="A23" s="181"/>
      <c r="B23" s="182"/>
      <c r="D23" s="183"/>
    </row>
    <row r="24" spans="1:7">
      <c r="A24" s="181"/>
      <c r="B24" s="182"/>
      <c r="D24" s="183"/>
    </row>
    <row r="25" spans="1:7">
      <c r="A25" s="181"/>
      <c r="B25" s="182"/>
      <c r="D25" s="183"/>
    </row>
    <row r="26" spans="1:7">
      <c r="A26" s="181"/>
      <c r="B26" s="182"/>
      <c r="D26" s="183"/>
    </row>
    <row r="27" spans="1:7">
      <c r="A27" s="181"/>
      <c r="B27" s="182"/>
      <c r="D27" s="183"/>
    </row>
    <row r="28" spans="1:7">
      <c r="A28" s="181"/>
      <c r="B28" s="182"/>
      <c r="D28" s="183"/>
    </row>
    <row r="29" spans="1:7">
      <c r="A29" s="181"/>
      <c r="B29" s="182"/>
      <c r="D29" s="183"/>
    </row>
    <row r="30" spans="1:7">
      <c r="A30" s="181"/>
      <c r="B30" s="182"/>
      <c r="D30" s="183"/>
    </row>
    <row r="31" spans="1:7">
      <c r="A31" s="181"/>
      <c r="B31" s="182"/>
      <c r="D31" s="183"/>
    </row>
    <row r="32" spans="1:7">
      <c r="A32" s="181"/>
      <c r="B32" s="182"/>
      <c r="D32" s="183"/>
    </row>
    <row r="33" spans="1:4">
      <c r="A33" s="181"/>
      <c r="B33" s="182"/>
      <c r="D33" s="183"/>
    </row>
    <row r="34" spans="1:4">
      <c r="A34" s="602"/>
      <c r="B34" s="603"/>
      <c r="C34" s="603"/>
      <c r="D34" s="604"/>
    </row>
    <row r="35" spans="1:4">
      <c r="A35" s="602"/>
      <c r="B35" s="603"/>
      <c r="C35" s="603"/>
      <c r="D35" s="604"/>
    </row>
    <row r="36" spans="1:4">
      <c r="A36" s="602"/>
      <c r="B36" s="603"/>
      <c r="C36" s="603"/>
      <c r="D36" s="604"/>
    </row>
    <row r="37" spans="1:4">
      <c r="A37" s="792">
        <f>+'2345'!A46:C46+1</f>
        <v>16</v>
      </c>
      <c r="B37" s="686"/>
      <c r="C37" s="686"/>
      <c r="D37" s="687"/>
    </row>
  </sheetData>
  <sheetProtection algorithmName="SHA-512" hashValue="kR/XMBLTqFf1ixYsJ3eJPfF6z7E6I4/KtxRFyJHxKJ1pLDJYnZk/puaWxyIDN5Uury3tU7knFR7RzAVRgxmGEw==" saltValue="puvKjH5Ij5mu/6yT7nAliQ==" spinCount="100000" sheet="1"/>
  <mergeCells count="20">
    <mergeCell ref="A37:D37"/>
    <mergeCell ref="A17:D17"/>
    <mergeCell ref="A34:D36"/>
    <mergeCell ref="A6:D6"/>
    <mergeCell ref="A7:D7"/>
    <mergeCell ref="D8:D9"/>
    <mergeCell ref="A12:B12"/>
    <mergeCell ref="A14:B14"/>
    <mergeCell ref="A15:B15"/>
    <mergeCell ref="A11:B11"/>
    <mergeCell ref="A8:C10"/>
    <mergeCell ref="A13:B13"/>
    <mergeCell ref="A1:B1"/>
    <mergeCell ref="F7:F9"/>
    <mergeCell ref="G7:G9"/>
    <mergeCell ref="A16:B16"/>
    <mergeCell ref="A2:D2"/>
    <mergeCell ref="A3:D3"/>
    <mergeCell ref="A4:D4"/>
    <mergeCell ref="A5:D5"/>
  </mergeCells>
  <printOptions horizontalCentered="1"/>
  <pageMargins left="0.39370078740157499" right="0.39370078740157499" top="0.59055118110236204" bottom="0.59055118110236204" header="0.31496062992126" footer="0.31496062992126"/>
  <pageSetup scale="80" orientation="portrait" r:id="rId1"/>
  <ignoredErrors>
    <ignoredError sqref="C16"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B00-000002000000}">
            <xm:f>'P:\Coopératives\[Formulaire COOP_ 2015_VF_1.1.1.xlsx]Feuil1'!#REF!=0</xm:f>
            <x14:dxf>
              <font>
                <color theme="0"/>
              </font>
            </x14:dxf>
          </x14:cfRule>
          <xm:sqref>A4</xm:sqref>
        </x14:conditionalFormatting>
        <x14:conditionalFormatting xmlns:xm="http://schemas.microsoft.com/office/excel/2006/main">
          <x14:cfRule type="expression" priority="1" id="{00000000-000E-0000-0B00-000001000000}">
            <xm:f>'P:\Coopératives\[Formulaire COOP_ 2015_VF_1.1.1.xlsx]Feuil1'!#REF!=0</xm:f>
            <x14:dxf>
              <font>
                <color theme="0"/>
              </font>
            </x14:dxf>
          </x14:cfRule>
          <xm:sqref>A6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57">
    <tabColor rgb="FFFFC000"/>
    <pageSetUpPr fitToPage="1"/>
  </sheetPr>
  <dimension ref="A1:U94"/>
  <sheetViews>
    <sheetView topLeftCell="E16" zoomScale="80" zoomScaleNormal="80" zoomScalePageLayoutView="80" workbookViewId="0">
      <selection activeCell="Q23" sqref="Q23"/>
    </sheetView>
  </sheetViews>
  <sheetFormatPr baseColWidth="10" defaultColWidth="0" defaultRowHeight="15" outlineLevelCol="1"/>
  <cols>
    <col min="1" max="1" width="22.28515625" style="182" customWidth="1"/>
    <col min="2" max="2" width="2.5703125" style="15" customWidth="1"/>
    <col min="3" max="3" width="6" style="192" customWidth="1"/>
    <col min="4" max="4" width="17.5703125" style="182" customWidth="1"/>
    <col min="5" max="5" width="17.5703125" style="307" customWidth="1"/>
    <col min="6" max="17" width="17.5703125" style="182" customWidth="1"/>
    <col min="18" max="18" width="4.28515625" style="182" customWidth="1"/>
    <col min="19" max="19" width="34.7109375" style="182" hidden="1" customWidth="1" outlineLevel="1"/>
    <col min="20" max="20" width="44" style="182" hidden="1" customWidth="1" outlineLevel="1"/>
    <col min="21" max="21" width="11.42578125" style="182" hidden="1" customWidth="1" collapsed="1"/>
    <col min="22" max="16384" width="11.42578125" style="182" hidden="1"/>
  </cols>
  <sheetData>
    <row r="1" spans="1:20" s="415" customFormat="1" ht="24" customHeight="1">
      <c r="A1" s="700" t="str">
        <f>Identification!A14</f>
        <v>SOCIÉTÉ À CHARTE QUÉBÉCOISE ET À CHARTE AUTRE QUE QUÉBÉCOISE</v>
      </c>
      <c r="B1" s="701"/>
      <c r="C1" s="701"/>
      <c r="D1" s="701"/>
      <c r="E1" s="701"/>
      <c r="F1" s="701"/>
      <c r="G1" s="701"/>
      <c r="H1" s="701"/>
      <c r="I1" s="701"/>
      <c r="J1" s="701"/>
      <c r="K1" s="701"/>
      <c r="L1" s="701"/>
      <c r="M1" s="701"/>
      <c r="N1" s="701"/>
      <c r="O1" s="701"/>
      <c r="P1" s="421"/>
      <c r="Q1" s="413" t="str">
        <f>IF(Identification!W52=0,"",Identification!A15)</f>
        <v>ÉTAT SEMESTRIEL</v>
      </c>
    </row>
    <row r="2" spans="1:20" s="415" customFormat="1">
      <c r="A2" s="796" t="str">
        <f>IF(Langue=0,"ANNEXE "&amp;'T des M - T of C'!A15,"SCHEDULE "&amp;'T des M - T of C'!A15)</f>
        <v>ANNEXE 4050</v>
      </c>
      <c r="B2" s="797"/>
      <c r="C2" s="797"/>
      <c r="D2" s="797"/>
      <c r="E2" s="797"/>
      <c r="F2" s="797"/>
      <c r="G2" s="797"/>
      <c r="H2" s="797"/>
      <c r="I2" s="797"/>
      <c r="J2" s="797"/>
      <c r="K2" s="797"/>
      <c r="L2" s="797"/>
      <c r="M2" s="797"/>
      <c r="N2" s="797"/>
      <c r="O2" s="797"/>
      <c r="P2" s="797"/>
      <c r="Q2" s="798"/>
    </row>
    <row r="3" spans="1:20" s="415" customFormat="1" ht="22.5" customHeight="1">
      <c r="A3" s="671">
        <f>'300'!$A$3</f>
        <v>0</v>
      </c>
      <c r="B3" s="672"/>
      <c r="C3" s="672"/>
      <c r="D3" s="672"/>
      <c r="E3" s="672"/>
      <c r="F3" s="672"/>
      <c r="G3" s="672"/>
      <c r="H3" s="672"/>
      <c r="I3" s="672"/>
      <c r="J3" s="672"/>
      <c r="K3" s="672"/>
      <c r="L3" s="672"/>
      <c r="M3" s="672"/>
      <c r="N3" s="672"/>
      <c r="O3" s="672"/>
      <c r="P3" s="672"/>
      <c r="Q3" s="673"/>
    </row>
    <row r="4" spans="1:20" s="415" customFormat="1" ht="22.5" customHeight="1">
      <c r="A4" s="671" t="str">
        <f>UPPER('T des M - T of C'!B15)</f>
        <v>ÉCHÉANCE ET SENSIBILITÉ AUX TAUX D'INTÉRÊTS</v>
      </c>
      <c r="B4" s="672"/>
      <c r="C4" s="672"/>
      <c r="D4" s="672"/>
      <c r="E4" s="672"/>
      <c r="F4" s="672"/>
      <c r="G4" s="672"/>
      <c r="H4" s="672"/>
      <c r="I4" s="672"/>
      <c r="J4" s="672"/>
      <c r="K4" s="672"/>
      <c r="L4" s="672"/>
      <c r="M4" s="672"/>
      <c r="N4" s="672"/>
      <c r="O4" s="672"/>
      <c r="P4" s="672"/>
      <c r="Q4" s="673"/>
    </row>
    <row r="5" spans="1:20" s="415" customFormat="1" ht="22.5" customHeight="1">
      <c r="A5" s="802" t="str">
        <f>IF(Langue=0,"au "&amp;Identification!J19,"As at "&amp;Identification!J19)</f>
        <v xml:space="preserve">au </v>
      </c>
      <c r="B5" s="803"/>
      <c r="C5" s="803"/>
      <c r="D5" s="803"/>
      <c r="E5" s="803"/>
      <c r="F5" s="803"/>
      <c r="G5" s="803"/>
      <c r="H5" s="803"/>
      <c r="I5" s="803"/>
      <c r="J5" s="803"/>
      <c r="K5" s="803"/>
      <c r="L5" s="803"/>
      <c r="M5" s="803"/>
      <c r="N5" s="803"/>
      <c r="O5" s="803"/>
      <c r="P5" s="803"/>
      <c r="Q5" s="804"/>
    </row>
    <row r="6" spans="1:20" s="415" customFormat="1">
      <c r="A6" s="805" t="str">
        <f>IF(Langue=0,S6,T6)</f>
        <v>(000$)</v>
      </c>
      <c r="B6" s="806"/>
      <c r="C6" s="806"/>
      <c r="D6" s="806"/>
      <c r="E6" s="806"/>
      <c r="F6" s="806"/>
      <c r="G6" s="806"/>
      <c r="H6" s="806"/>
      <c r="I6" s="806"/>
      <c r="J6" s="806"/>
      <c r="K6" s="806"/>
      <c r="L6" s="806"/>
      <c r="M6" s="806"/>
      <c r="N6" s="806"/>
      <c r="O6" s="806"/>
      <c r="P6" s="806"/>
      <c r="Q6" s="807"/>
      <c r="S6" s="437" t="s">
        <v>154</v>
      </c>
      <c r="T6" s="424" t="s">
        <v>325</v>
      </c>
    </row>
    <row r="7" spans="1:20" ht="11.25" customHeight="1">
      <c r="A7" s="793"/>
      <c r="B7" s="794"/>
      <c r="C7" s="794"/>
      <c r="D7" s="794"/>
      <c r="E7" s="794"/>
      <c r="F7" s="794"/>
      <c r="G7" s="794"/>
      <c r="H7" s="794"/>
      <c r="I7" s="794"/>
      <c r="J7" s="794"/>
      <c r="K7" s="794"/>
      <c r="L7" s="794"/>
      <c r="M7" s="794"/>
      <c r="N7" s="794"/>
      <c r="O7" s="794"/>
      <c r="P7" s="794"/>
      <c r="Q7" s="795"/>
      <c r="T7" s="41"/>
    </row>
    <row r="8" spans="1:20" ht="15" customHeight="1">
      <c r="A8" s="827" t="str">
        <f>IF(Langue=0,S80,T80)</f>
        <v>ACTIF</v>
      </c>
      <c r="B8" s="828"/>
      <c r="C8" s="829"/>
      <c r="D8" s="751" t="str">
        <f>IF(Langue=0,S81,T81)</f>
        <v>Taux variable</v>
      </c>
      <c r="E8" s="888" t="str">
        <f>IF(Langue=0,S83,T83)</f>
        <v>Taux fixe</v>
      </c>
      <c r="F8" s="889"/>
      <c r="G8" s="889"/>
      <c r="H8" s="889"/>
      <c r="I8" s="889"/>
      <c r="J8" s="889"/>
      <c r="K8" s="889"/>
      <c r="L8" s="889"/>
      <c r="M8" s="889"/>
      <c r="N8" s="889"/>
      <c r="O8" s="890"/>
      <c r="P8" s="751" t="str">
        <f>IF(Langue=0,S94,T94)</f>
        <v>Insensible aux taux d'intérêts</v>
      </c>
      <c r="Q8" s="814" t="s">
        <v>50</v>
      </c>
      <c r="T8" s="41"/>
    </row>
    <row r="9" spans="1:20" ht="60" customHeight="1">
      <c r="A9" s="830"/>
      <c r="B9" s="831"/>
      <c r="C9" s="832"/>
      <c r="D9" s="752"/>
      <c r="E9" s="269" t="str">
        <f>IF(Langue=0,S82,T82)</f>
        <v>À  demande</v>
      </c>
      <c r="F9" s="269" t="str">
        <f>IF(Langue=0,S84,T84)</f>
        <v>De
1 jour à 
1 mois</v>
      </c>
      <c r="G9" s="269" t="str">
        <f>IF(Langue=0,S85,T85)</f>
        <v>Plus de 
1 mois à 
3 mois</v>
      </c>
      <c r="H9" s="269" t="str">
        <f>IF(Langue=0,S86,T86)</f>
        <v>Plus de 
3 mois à 
6 mois</v>
      </c>
      <c r="I9" s="269" t="str">
        <f>IF(Langue=0,S87,T87)</f>
        <v>Plus de 
6 mois à 
1 an</v>
      </c>
      <c r="J9" s="269" t="str">
        <f>IF(Langue=0,S88,T88)</f>
        <v>Plus de 
1 an à 
2 ans</v>
      </c>
      <c r="K9" s="269" t="str">
        <f>IF(Langue=0,S89,T89)</f>
        <v>Plus de 
2 ans à 
3 ans</v>
      </c>
      <c r="L9" s="269" t="str">
        <f>IF(Langue=0,S90,T90)</f>
        <v>Plus de 
3 ans à 
4 ans</v>
      </c>
      <c r="M9" s="269" t="str">
        <f>IF(Langue=0,S91,T91)</f>
        <v>Plus de 
4 ans à 
5 ans</v>
      </c>
      <c r="N9" s="269" t="str">
        <f>IF(Langue=0,S92,T92)</f>
        <v>Plus de 
5 ans à 
7 ans</v>
      </c>
      <c r="O9" s="269" t="str">
        <f>IF(Langue=0,S93,T93)</f>
        <v>Plus de 7 ans</v>
      </c>
      <c r="P9" s="752"/>
      <c r="Q9" s="815"/>
      <c r="T9" s="41"/>
    </row>
    <row r="10" spans="1:20" ht="15" customHeight="1">
      <c r="A10" s="894"/>
      <c r="B10" s="895"/>
      <c r="C10" s="896"/>
      <c r="D10" s="270" t="s">
        <v>197</v>
      </c>
      <c r="E10" s="384" t="s">
        <v>753</v>
      </c>
      <c r="F10" s="270" t="s">
        <v>199</v>
      </c>
      <c r="G10" s="270" t="s">
        <v>200</v>
      </c>
      <c r="H10" s="270" t="s">
        <v>201</v>
      </c>
      <c r="I10" s="270" t="s">
        <v>202</v>
      </c>
      <c r="J10" s="270" t="s">
        <v>203</v>
      </c>
      <c r="K10" s="270" t="s">
        <v>204</v>
      </c>
      <c r="L10" s="270" t="s">
        <v>205</v>
      </c>
      <c r="M10" s="270" t="s">
        <v>90</v>
      </c>
      <c r="N10" s="270" t="s">
        <v>85</v>
      </c>
      <c r="O10" s="270" t="s">
        <v>87</v>
      </c>
      <c r="P10" s="270" t="s">
        <v>88</v>
      </c>
      <c r="Q10" s="270" t="s">
        <v>92</v>
      </c>
      <c r="T10" s="41"/>
    </row>
    <row r="11" spans="1:20" ht="18.75" customHeight="1">
      <c r="A11" s="883" t="str">
        <f>IF(Langue=0,S11,T11)</f>
        <v>Trésorerie, dépôts et titres négociables à court terme</v>
      </c>
      <c r="B11" s="271" t="s">
        <v>66</v>
      </c>
      <c r="C11" s="370" t="s">
        <v>206</v>
      </c>
      <c r="D11" s="255"/>
      <c r="E11" s="255"/>
      <c r="F11" s="255"/>
      <c r="G11" s="255"/>
      <c r="H11" s="255"/>
      <c r="I11" s="255"/>
      <c r="J11" s="255"/>
      <c r="K11" s="255"/>
      <c r="L11" s="255"/>
      <c r="M11" s="255"/>
      <c r="N11" s="255"/>
      <c r="O11" s="255"/>
      <c r="P11" s="255"/>
      <c r="Q11" s="272">
        <f>SUM(D11:P11)</f>
        <v>0</v>
      </c>
      <c r="S11" s="620" t="s">
        <v>749</v>
      </c>
      <c r="T11" s="839" t="s">
        <v>750</v>
      </c>
    </row>
    <row r="12" spans="1:20" ht="29.25" customHeight="1">
      <c r="A12" s="884"/>
      <c r="B12" s="95" t="s">
        <v>65</v>
      </c>
      <c r="C12" s="273" t="s">
        <v>91</v>
      </c>
      <c r="D12" s="138"/>
      <c r="E12" s="138"/>
      <c r="F12" s="138"/>
      <c r="G12" s="139"/>
      <c r="H12" s="139"/>
      <c r="I12" s="139"/>
      <c r="J12" s="139"/>
      <c r="K12" s="139"/>
      <c r="L12" s="139"/>
      <c r="M12" s="139"/>
      <c r="N12" s="139"/>
      <c r="O12" s="139"/>
      <c r="P12" s="139"/>
      <c r="Q12" s="140">
        <f>IF(Q11=0,0,(+D11*D12+E11*E12+F11*F12+G11*G12+H11*H12+I11*I12+J11*J12+K11*K12+L11*L12+M11*M12+N11*N12+O11*O12+P11*P12)/Q11)</f>
        <v>0</v>
      </c>
      <c r="S12" s="620"/>
      <c r="T12" s="839"/>
    </row>
    <row r="13" spans="1:20" ht="18.75" customHeight="1">
      <c r="A13" s="883" t="str">
        <f>IF(Langue=0,S13,T13)</f>
        <v>Valeurs mobilières</v>
      </c>
      <c r="B13" s="271" t="s">
        <v>66</v>
      </c>
      <c r="C13" s="105" t="s">
        <v>111</v>
      </c>
      <c r="D13" s="255"/>
      <c r="E13" s="255"/>
      <c r="F13" s="255"/>
      <c r="G13" s="255"/>
      <c r="H13" s="255"/>
      <c r="I13" s="255"/>
      <c r="J13" s="255"/>
      <c r="K13" s="255"/>
      <c r="L13" s="255"/>
      <c r="M13" s="255"/>
      <c r="N13" s="255"/>
      <c r="O13" s="255"/>
      <c r="P13" s="255"/>
      <c r="Q13" s="272">
        <f>SUM(D13:P13)</f>
        <v>0</v>
      </c>
      <c r="S13" s="182" t="s">
        <v>262</v>
      </c>
      <c r="T13" s="41" t="s">
        <v>364</v>
      </c>
    </row>
    <row r="14" spans="1:20" ht="18.75" customHeight="1">
      <c r="A14" s="884"/>
      <c r="B14" s="95" t="s">
        <v>65</v>
      </c>
      <c r="C14" s="274" t="s">
        <v>619</v>
      </c>
      <c r="D14" s="139"/>
      <c r="E14" s="139"/>
      <c r="F14" s="139"/>
      <c r="G14" s="139"/>
      <c r="H14" s="139"/>
      <c r="I14" s="139"/>
      <c r="J14" s="139"/>
      <c r="K14" s="139"/>
      <c r="L14" s="139"/>
      <c r="M14" s="139"/>
      <c r="N14" s="139"/>
      <c r="O14" s="139"/>
      <c r="P14" s="139"/>
      <c r="Q14" s="140">
        <f>IF(Q13=0,0,(+D13*D14+E13*E14+F13*F14+G13*G14+H13*H14+I13*I14+J13*J14+K13*K14+L13*L14+M13*M14+N13*N14+O13*O14+P13*P14)/Q13)</f>
        <v>0</v>
      </c>
      <c r="T14" s="41"/>
    </row>
    <row r="15" spans="1:20" ht="18.75" customHeight="1">
      <c r="A15" s="883" t="str">
        <f>IF(Langue=0,S15,T15)</f>
        <v>Prêts nets</v>
      </c>
      <c r="B15" s="271" t="s">
        <v>66</v>
      </c>
      <c r="C15" s="105" t="s">
        <v>112</v>
      </c>
      <c r="D15" s="255"/>
      <c r="E15" s="255"/>
      <c r="F15" s="255"/>
      <c r="G15" s="255"/>
      <c r="H15" s="255"/>
      <c r="I15" s="255"/>
      <c r="J15" s="255"/>
      <c r="K15" s="255"/>
      <c r="L15" s="255"/>
      <c r="M15" s="255"/>
      <c r="N15" s="255"/>
      <c r="O15" s="255"/>
      <c r="P15" s="255"/>
      <c r="Q15" s="272">
        <f>SUM(D15:P15)</f>
        <v>0</v>
      </c>
      <c r="S15" s="309" t="s">
        <v>862</v>
      </c>
      <c r="T15" s="41" t="s">
        <v>613</v>
      </c>
    </row>
    <row r="16" spans="1:20" ht="18.75" customHeight="1">
      <c r="A16" s="884"/>
      <c r="B16" s="95" t="s">
        <v>65</v>
      </c>
      <c r="C16" s="274" t="s">
        <v>620</v>
      </c>
      <c r="D16" s="139"/>
      <c r="E16" s="139"/>
      <c r="F16" s="139"/>
      <c r="G16" s="139"/>
      <c r="H16" s="139"/>
      <c r="I16" s="139"/>
      <c r="J16" s="139"/>
      <c r="K16" s="139"/>
      <c r="L16" s="139"/>
      <c r="M16" s="139"/>
      <c r="N16" s="139"/>
      <c r="O16" s="139"/>
      <c r="P16" s="139"/>
      <c r="Q16" s="140">
        <f>IF(Q15=0,0,(+D15*D16+E15*E16+F15*F16+G15*G16+H15*H16+I15*I16+J15*J16+K15*K16+L15*L16+M15*M16+N15*N16+O15*O16+P15*P16)/Q15)</f>
        <v>0</v>
      </c>
      <c r="T16" s="41"/>
    </row>
    <row r="17" spans="1:20" ht="18.75" customHeight="1">
      <c r="A17" s="883" t="str">
        <f>IF(Langue=0,S17,T17)</f>
        <v>Filiales, entreprises associées et coentreprises</v>
      </c>
      <c r="B17" s="271" t="s">
        <v>66</v>
      </c>
      <c r="C17" s="105" t="s">
        <v>116</v>
      </c>
      <c r="D17" s="255"/>
      <c r="E17" s="255"/>
      <c r="F17" s="255"/>
      <c r="G17" s="255"/>
      <c r="H17" s="255"/>
      <c r="I17" s="255"/>
      <c r="J17" s="255"/>
      <c r="K17" s="255"/>
      <c r="L17" s="255"/>
      <c r="M17" s="255"/>
      <c r="N17" s="255"/>
      <c r="O17" s="255"/>
      <c r="P17" s="255"/>
      <c r="Q17" s="275">
        <f>SUM(D17:P17)</f>
        <v>0</v>
      </c>
      <c r="S17" s="620" t="s">
        <v>216</v>
      </c>
      <c r="T17" s="839" t="s">
        <v>579</v>
      </c>
    </row>
    <row r="18" spans="1:20" ht="30.75" customHeight="1">
      <c r="A18" s="884"/>
      <c r="B18" s="95" t="s">
        <v>65</v>
      </c>
      <c r="C18" s="274" t="s">
        <v>621</v>
      </c>
      <c r="D18" s="139"/>
      <c r="E18" s="139"/>
      <c r="F18" s="139"/>
      <c r="G18" s="139"/>
      <c r="H18" s="139"/>
      <c r="I18" s="139"/>
      <c r="J18" s="139"/>
      <c r="K18" s="139"/>
      <c r="L18" s="139"/>
      <c r="M18" s="139"/>
      <c r="N18" s="139"/>
      <c r="O18" s="139"/>
      <c r="P18" s="139"/>
      <c r="Q18" s="140">
        <f>IF(Q17=0,0,(+D17*D18+E17*E18+F17*F18+G17*G18+H17*H18+I17*I18+J17*J18+K17*K18+L17*L18+M17*M18+N17*N18+O17*O18+P17*P18)/Q17)</f>
        <v>0</v>
      </c>
      <c r="S18" s="620"/>
      <c r="T18" s="839"/>
    </row>
    <row r="19" spans="1:20" ht="18.75" customHeight="1">
      <c r="A19" s="875" t="str">
        <f>IF(Langue=0,S19,T19)</f>
        <v>Instruments financiers dérivés (1610)</v>
      </c>
      <c r="B19" s="271" t="s">
        <v>66</v>
      </c>
      <c r="C19" s="105" t="s">
        <v>175</v>
      </c>
      <c r="D19" s="255"/>
      <c r="E19" s="255"/>
      <c r="F19" s="255"/>
      <c r="G19" s="255"/>
      <c r="H19" s="255"/>
      <c r="I19" s="255"/>
      <c r="J19" s="255"/>
      <c r="K19" s="255"/>
      <c r="L19" s="255"/>
      <c r="M19" s="255"/>
      <c r="N19" s="255"/>
      <c r="O19" s="255"/>
      <c r="P19" s="255"/>
      <c r="Q19" s="272">
        <f>SUM(D19:P19)</f>
        <v>0</v>
      </c>
      <c r="S19" s="620" t="s">
        <v>285</v>
      </c>
      <c r="T19" s="839" t="s">
        <v>748</v>
      </c>
    </row>
    <row r="20" spans="1:20" ht="26.25" customHeight="1">
      <c r="A20" s="876"/>
      <c r="B20" s="95" t="s">
        <v>65</v>
      </c>
      <c r="C20" s="274" t="s">
        <v>622</v>
      </c>
      <c r="D20" s="139"/>
      <c r="E20" s="139"/>
      <c r="F20" s="139"/>
      <c r="G20" s="139"/>
      <c r="H20" s="139"/>
      <c r="I20" s="139"/>
      <c r="J20" s="139"/>
      <c r="K20" s="139"/>
      <c r="L20" s="139"/>
      <c r="M20" s="139"/>
      <c r="N20" s="139"/>
      <c r="O20" s="139"/>
      <c r="P20" s="139"/>
      <c r="Q20" s="140">
        <f>IF(Q19=0,0,(+D19*D20+E19*E20+F19*F20+G19*G20+H19*H20+I19*I20+J19*J20+K19*K20+L19*L20+M19*M20+N19*N20+O19*O20+P19*P20)/Q19)</f>
        <v>0</v>
      </c>
      <c r="S20" s="620"/>
      <c r="T20" s="839"/>
    </row>
    <row r="21" spans="1:20" ht="18.75" customHeight="1">
      <c r="A21" s="875" t="str">
        <f>IF(Langue=0,S21,T21)</f>
        <v>Autres éléments d'actif</v>
      </c>
      <c r="B21" s="271" t="s">
        <v>66</v>
      </c>
      <c r="C21" s="105" t="s">
        <v>98</v>
      </c>
      <c r="D21" s="255"/>
      <c r="E21" s="255"/>
      <c r="F21" s="255"/>
      <c r="G21" s="255"/>
      <c r="H21" s="255"/>
      <c r="I21" s="255"/>
      <c r="J21" s="255"/>
      <c r="K21" s="255"/>
      <c r="L21" s="255"/>
      <c r="M21" s="255"/>
      <c r="N21" s="255"/>
      <c r="O21" s="255"/>
      <c r="P21" s="255"/>
      <c r="Q21" s="272">
        <f>SUM(D21:P21)</f>
        <v>0</v>
      </c>
      <c r="S21" s="182" t="s">
        <v>61</v>
      </c>
      <c r="T21" s="41" t="s">
        <v>416</v>
      </c>
    </row>
    <row r="22" spans="1:20" ht="18.75" customHeight="1">
      <c r="A22" s="876"/>
      <c r="B22" s="95" t="s">
        <v>65</v>
      </c>
      <c r="C22" s="274" t="s">
        <v>623</v>
      </c>
      <c r="D22" s="139"/>
      <c r="E22" s="139"/>
      <c r="F22" s="139"/>
      <c r="G22" s="139"/>
      <c r="H22" s="139"/>
      <c r="I22" s="139"/>
      <c r="J22" s="139"/>
      <c r="K22" s="139"/>
      <c r="L22" s="139"/>
      <c r="M22" s="139"/>
      <c r="N22" s="139"/>
      <c r="O22" s="139"/>
      <c r="P22" s="139"/>
      <c r="Q22" s="140">
        <f>IF(Q21=0,0,(+D21*D22+E21*E22+F21*F22+G21*G22+H21*H22+I21*I22+J21*J22+K21*K22+L21*L22+M21*M22+N21*N22+O21*O22+P21*P22)/Q21)</f>
        <v>0</v>
      </c>
      <c r="T22" s="41"/>
    </row>
    <row r="23" spans="1:20" ht="18.75" customHeight="1">
      <c r="A23" s="872" t="str">
        <f>IF(Langue=0,S23,T23)</f>
        <v>(a) TOTAL DE L'ACTIF</v>
      </c>
      <c r="B23" s="271" t="s">
        <v>66</v>
      </c>
      <c r="C23" s="105" t="s">
        <v>207</v>
      </c>
      <c r="D23" s="276">
        <f t="shared" ref="D23:P23" si="0">SUM(D11,D13,D17,D19,D21,D15)</f>
        <v>0</v>
      </c>
      <c r="E23" s="276">
        <f t="shared" si="0"/>
        <v>0</v>
      </c>
      <c r="F23" s="276">
        <f t="shared" si="0"/>
        <v>0</v>
      </c>
      <c r="G23" s="276">
        <f t="shared" si="0"/>
        <v>0</v>
      </c>
      <c r="H23" s="276">
        <f t="shared" si="0"/>
        <v>0</v>
      </c>
      <c r="I23" s="276">
        <f t="shared" si="0"/>
        <v>0</v>
      </c>
      <c r="J23" s="276">
        <f t="shared" si="0"/>
        <v>0</v>
      </c>
      <c r="K23" s="276">
        <f t="shared" si="0"/>
        <v>0</v>
      </c>
      <c r="L23" s="276">
        <f t="shared" si="0"/>
        <v>0</v>
      </c>
      <c r="M23" s="276">
        <f t="shared" si="0"/>
        <v>0</v>
      </c>
      <c r="N23" s="276">
        <f t="shared" si="0"/>
        <v>0</v>
      </c>
      <c r="O23" s="276">
        <f t="shared" si="0"/>
        <v>0</v>
      </c>
      <c r="P23" s="276">
        <f t="shared" si="0"/>
        <v>0</v>
      </c>
      <c r="Q23" s="277">
        <f>SUM(D23:P23)</f>
        <v>0</v>
      </c>
      <c r="S23" s="182" t="s">
        <v>578</v>
      </c>
      <c r="T23" s="41" t="s">
        <v>581</v>
      </c>
    </row>
    <row r="24" spans="1:20" ht="18.75" customHeight="1">
      <c r="A24" s="873"/>
      <c r="B24" s="95" t="s">
        <v>134</v>
      </c>
      <c r="C24" s="274" t="s">
        <v>208</v>
      </c>
      <c r="D24" s="141">
        <f t="shared" ref="D24:P24" si="1">IFERROR(D11/D23*D12+D13/D23*D14+D17/D23*D18+D19/D23*D20+D15/D23*D16+D21/D23*D22,0)</f>
        <v>0</v>
      </c>
      <c r="E24" s="141">
        <f t="shared" si="1"/>
        <v>0</v>
      </c>
      <c r="F24" s="141">
        <f t="shared" si="1"/>
        <v>0</v>
      </c>
      <c r="G24" s="141">
        <f t="shared" si="1"/>
        <v>0</v>
      </c>
      <c r="H24" s="141">
        <f t="shared" si="1"/>
        <v>0</v>
      </c>
      <c r="I24" s="141">
        <f t="shared" si="1"/>
        <v>0</v>
      </c>
      <c r="J24" s="141">
        <f t="shared" si="1"/>
        <v>0</v>
      </c>
      <c r="K24" s="141">
        <f t="shared" si="1"/>
        <v>0</v>
      </c>
      <c r="L24" s="141">
        <f t="shared" si="1"/>
        <v>0</v>
      </c>
      <c r="M24" s="141">
        <f t="shared" si="1"/>
        <v>0</v>
      </c>
      <c r="N24" s="141">
        <f t="shared" si="1"/>
        <v>0</v>
      </c>
      <c r="O24" s="141">
        <f t="shared" si="1"/>
        <v>0</v>
      </c>
      <c r="P24" s="141">
        <f t="shared" si="1"/>
        <v>0</v>
      </c>
      <c r="Q24" s="142">
        <f>IF(Q23=0,0,(+D23*D24+E23*E24+F23*F24+G23*G24+H23*H24+I23*I24+J23*J24+K23*K24+L23*L24+M23*M24+N23*N24+O23*O24+P23*P24)/Q23)</f>
        <v>0</v>
      </c>
      <c r="T24" s="41"/>
    </row>
    <row r="25" spans="1:20" ht="18.75" customHeight="1">
      <c r="A25" s="866" t="s">
        <v>83</v>
      </c>
      <c r="B25" s="867"/>
      <c r="C25" s="867"/>
      <c r="D25" s="730"/>
      <c r="E25" s="730"/>
      <c r="F25" s="730"/>
      <c r="G25" s="730"/>
      <c r="H25" s="730"/>
      <c r="I25" s="730"/>
      <c r="J25" s="730"/>
      <c r="K25" s="730"/>
      <c r="L25" s="730"/>
      <c r="M25" s="730"/>
      <c r="N25" s="730"/>
      <c r="O25" s="730"/>
      <c r="P25" s="730"/>
      <c r="Q25" s="731"/>
      <c r="T25" s="41"/>
    </row>
    <row r="26" spans="1:20" ht="18.75" customHeight="1">
      <c r="A26" s="875" t="str">
        <f>IF(Langue=0,S26,T26)</f>
        <v>À recevoir à taux fixe</v>
      </c>
      <c r="B26" s="278" t="s">
        <v>66</v>
      </c>
      <c r="C26" s="106" t="s">
        <v>209</v>
      </c>
      <c r="D26" s="255"/>
      <c r="E26" s="255"/>
      <c r="F26" s="255"/>
      <c r="G26" s="255"/>
      <c r="H26" s="255"/>
      <c r="I26" s="255"/>
      <c r="J26" s="255"/>
      <c r="K26" s="255"/>
      <c r="L26" s="255"/>
      <c r="M26" s="255"/>
      <c r="N26" s="255"/>
      <c r="O26" s="255"/>
      <c r="P26" s="255"/>
      <c r="Q26" s="279">
        <f>SUM(D26:P26)</f>
        <v>0</v>
      </c>
      <c r="S26" s="182" t="s">
        <v>63</v>
      </c>
      <c r="T26" s="41" t="s">
        <v>582</v>
      </c>
    </row>
    <row r="27" spans="1:20" ht="18.75" customHeight="1">
      <c r="A27" s="876"/>
      <c r="B27" s="96" t="s">
        <v>65</v>
      </c>
      <c r="C27" s="274" t="s">
        <v>624</v>
      </c>
      <c r="D27" s="139"/>
      <c r="E27" s="139"/>
      <c r="F27" s="139"/>
      <c r="G27" s="139"/>
      <c r="H27" s="139"/>
      <c r="I27" s="139"/>
      <c r="J27" s="139"/>
      <c r="K27" s="139"/>
      <c r="L27" s="139"/>
      <c r="M27" s="139"/>
      <c r="N27" s="139"/>
      <c r="O27" s="139"/>
      <c r="P27" s="139"/>
      <c r="Q27" s="140">
        <f>IF(Q26=0,0,(+D26*D27+E26*E27+F26*F27+G26*G27+H26*H27+I26*I27+J26*J27+K26*K27+L26*L27+M26*M27+N26*N27+O26*O27+P26*P27)/Q26)</f>
        <v>0</v>
      </c>
      <c r="T27" s="41"/>
    </row>
    <row r="28" spans="1:20" ht="18.75" customHeight="1">
      <c r="A28" s="875" t="str">
        <f>IF(Langue=0,S28,T28)</f>
        <v>À recevoir à taux variable</v>
      </c>
      <c r="B28" s="278" t="s">
        <v>66</v>
      </c>
      <c r="C28" s="106" t="s">
        <v>256</v>
      </c>
      <c r="D28" s="255"/>
      <c r="E28" s="255"/>
      <c r="F28" s="255"/>
      <c r="G28" s="255"/>
      <c r="H28" s="255"/>
      <c r="I28" s="255"/>
      <c r="J28" s="255"/>
      <c r="K28" s="255"/>
      <c r="L28" s="255"/>
      <c r="M28" s="255"/>
      <c r="N28" s="255"/>
      <c r="O28" s="255"/>
      <c r="P28" s="255"/>
      <c r="Q28" s="279">
        <f>SUM(D28:P28)</f>
        <v>0</v>
      </c>
      <c r="S28" s="182" t="s">
        <v>64</v>
      </c>
      <c r="T28" s="41" t="s">
        <v>583</v>
      </c>
    </row>
    <row r="29" spans="1:20" ht="18.75" customHeight="1">
      <c r="A29" s="876"/>
      <c r="B29" s="96" t="s">
        <v>65</v>
      </c>
      <c r="C29" s="274" t="s">
        <v>625</v>
      </c>
      <c r="D29" s="143"/>
      <c r="E29" s="143"/>
      <c r="F29" s="143"/>
      <c r="G29" s="143"/>
      <c r="H29" s="143"/>
      <c r="I29" s="143"/>
      <c r="J29" s="143"/>
      <c r="K29" s="143"/>
      <c r="L29" s="143"/>
      <c r="M29" s="143"/>
      <c r="N29" s="143"/>
      <c r="O29" s="143"/>
      <c r="P29" s="143"/>
      <c r="Q29" s="142">
        <f>IF(Q28=0,0,(+D28*D29+E28*E29+F28*F29+G28*G29+H28*H29+I28*I29+J28*J29+K28*K29+L28*L29+M28*M29+N28*N29+O28*O29+P28*P29)/Q28)</f>
        <v>0</v>
      </c>
      <c r="T29" s="41"/>
    </row>
    <row r="30" spans="1:20" ht="18.75" customHeight="1">
      <c r="A30" s="866" t="str">
        <f>IF(Langue=0,S30,T30)</f>
        <v>Autres</v>
      </c>
      <c r="B30" s="867"/>
      <c r="C30" s="867"/>
      <c r="D30" s="730"/>
      <c r="E30" s="730"/>
      <c r="F30" s="730"/>
      <c r="G30" s="730"/>
      <c r="H30" s="730"/>
      <c r="I30" s="730"/>
      <c r="J30" s="730"/>
      <c r="K30" s="730"/>
      <c r="L30" s="730"/>
      <c r="M30" s="730"/>
      <c r="N30" s="730"/>
      <c r="O30" s="730"/>
      <c r="P30" s="730"/>
      <c r="Q30" s="731"/>
      <c r="S30" s="182" t="s">
        <v>40</v>
      </c>
      <c r="T30" s="41" t="s">
        <v>484</v>
      </c>
    </row>
    <row r="31" spans="1:20" ht="18.75" customHeight="1">
      <c r="A31" s="875" t="str">
        <f>IF(Langue=0,S31,T31)</f>
        <v>Courts</v>
      </c>
      <c r="B31" s="278" t="s">
        <v>66</v>
      </c>
      <c r="C31" s="105">
        <v>130</v>
      </c>
      <c r="D31" s="255"/>
      <c r="E31" s="255"/>
      <c r="F31" s="255"/>
      <c r="G31" s="255"/>
      <c r="H31" s="255"/>
      <c r="I31" s="255"/>
      <c r="J31" s="255"/>
      <c r="K31" s="255"/>
      <c r="L31" s="255"/>
      <c r="M31" s="255"/>
      <c r="N31" s="255"/>
      <c r="O31" s="255"/>
      <c r="P31" s="255"/>
      <c r="Q31" s="279">
        <f>SUM(D31:P31)</f>
        <v>0</v>
      </c>
      <c r="S31" s="182" t="s">
        <v>67</v>
      </c>
      <c r="T31" s="41" t="s">
        <v>584</v>
      </c>
    </row>
    <row r="32" spans="1:20" ht="18.75" customHeight="1">
      <c r="A32" s="876"/>
      <c r="B32" s="96" t="s">
        <v>65</v>
      </c>
      <c r="C32" s="274" t="s">
        <v>626</v>
      </c>
      <c r="D32" s="139"/>
      <c r="E32" s="139"/>
      <c r="F32" s="139"/>
      <c r="G32" s="139"/>
      <c r="H32" s="139"/>
      <c r="I32" s="139"/>
      <c r="J32" s="139"/>
      <c r="K32" s="139"/>
      <c r="L32" s="139"/>
      <c r="M32" s="139"/>
      <c r="N32" s="139"/>
      <c r="O32" s="139"/>
      <c r="P32" s="139"/>
      <c r="Q32" s="140">
        <f>IF(Q31=0,0,(+D31*D32+E31*E32+F31*F32+G31*G32+H31*H32+I31*I32+J31*J32+K31*K32+L31*L32+M31*M32+N31*N32+O31*O32+P31*P32)/Q31)</f>
        <v>0</v>
      </c>
      <c r="T32" s="41"/>
    </row>
    <row r="33" spans="1:20" ht="18.75" customHeight="1">
      <c r="A33" s="875" t="str">
        <f>IF(Langue=0,S33,T33)</f>
        <v>Longs</v>
      </c>
      <c r="B33" s="278" t="s">
        <v>66</v>
      </c>
      <c r="C33" s="105">
        <v>140</v>
      </c>
      <c r="D33" s="255"/>
      <c r="E33" s="255"/>
      <c r="F33" s="255"/>
      <c r="G33" s="255"/>
      <c r="H33" s="255"/>
      <c r="I33" s="255"/>
      <c r="J33" s="255"/>
      <c r="K33" s="255"/>
      <c r="L33" s="255"/>
      <c r="M33" s="255"/>
      <c r="N33" s="255"/>
      <c r="O33" s="255"/>
      <c r="P33" s="255"/>
      <c r="Q33" s="279">
        <f>SUM(D33:P33)</f>
        <v>0</v>
      </c>
      <c r="S33" s="182" t="s">
        <v>68</v>
      </c>
      <c r="T33" s="41" t="s">
        <v>585</v>
      </c>
    </row>
    <row r="34" spans="1:20" ht="18.75" customHeight="1">
      <c r="A34" s="876"/>
      <c r="B34" s="96" t="s">
        <v>65</v>
      </c>
      <c r="C34" s="274" t="s">
        <v>627</v>
      </c>
      <c r="D34" s="143"/>
      <c r="E34" s="143"/>
      <c r="F34" s="143"/>
      <c r="G34" s="143"/>
      <c r="H34" s="143"/>
      <c r="I34" s="143"/>
      <c r="J34" s="143"/>
      <c r="K34" s="143"/>
      <c r="L34" s="143"/>
      <c r="M34" s="143"/>
      <c r="N34" s="143"/>
      <c r="O34" s="143"/>
      <c r="P34" s="143"/>
      <c r="Q34" s="142">
        <f>IF(Q33=0,0,(+D33*D34+E33*E34+F33*F34+G33*G34+H33*H34+I33*I34+J33*J34+K33*K34+L33*L34+M33*M34+N33*N34+O33*O34+P33*P34)/Q33)</f>
        <v>0</v>
      </c>
      <c r="T34" s="41"/>
    </row>
    <row r="35" spans="1:20" ht="15" customHeight="1">
      <c r="A35" s="906" t="str">
        <f>IF(Langue=0,S35,T35)</f>
        <v>(a) Calcul de la moyenne pondérée globale (%).</v>
      </c>
      <c r="B35" s="907"/>
      <c r="C35" s="907"/>
      <c r="D35" s="908"/>
      <c r="E35" s="908"/>
      <c r="F35" s="908"/>
      <c r="G35" s="908"/>
      <c r="H35" s="908"/>
      <c r="I35" s="908"/>
      <c r="J35" s="908"/>
      <c r="K35" s="908"/>
      <c r="L35" s="908"/>
      <c r="M35" s="908"/>
      <c r="N35" s="908"/>
      <c r="O35" s="908"/>
      <c r="P35" s="908"/>
      <c r="Q35" s="909"/>
      <c r="S35" s="620" t="s">
        <v>587</v>
      </c>
      <c r="T35" s="839" t="s">
        <v>586</v>
      </c>
    </row>
    <row r="36" spans="1:20" ht="15" customHeight="1">
      <c r="A36" s="877"/>
      <c r="B36" s="878"/>
      <c r="C36" s="878"/>
      <c r="D36" s="878"/>
      <c r="E36" s="878"/>
      <c r="F36" s="878"/>
      <c r="G36" s="878"/>
      <c r="H36" s="878"/>
      <c r="I36" s="878"/>
      <c r="J36" s="878"/>
      <c r="K36" s="878"/>
      <c r="L36" s="878"/>
      <c r="M36" s="878"/>
      <c r="N36" s="878"/>
      <c r="O36" s="878"/>
      <c r="P36" s="878"/>
      <c r="Q36" s="879"/>
      <c r="S36" s="620"/>
      <c r="T36" s="839"/>
    </row>
    <row r="37" spans="1:20" ht="15" customHeight="1">
      <c r="A37" s="877"/>
      <c r="B37" s="878"/>
      <c r="C37" s="878"/>
      <c r="D37" s="878"/>
      <c r="E37" s="878"/>
      <c r="F37" s="878"/>
      <c r="G37" s="878"/>
      <c r="H37" s="878"/>
      <c r="I37" s="878"/>
      <c r="J37" s="878"/>
      <c r="K37" s="878"/>
      <c r="L37" s="878"/>
      <c r="M37" s="878"/>
      <c r="N37" s="878"/>
      <c r="O37" s="878"/>
      <c r="P37" s="878"/>
      <c r="Q37" s="879"/>
      <c r="T37" s="41"/>
    </row>
    <row r="38" spans="1:20" ht="15" customHeight="1">
      <c r="A38" s="877"/>
      <c r="B38" s="878"/>
      <c r="C38" s="878"/>
      <c r="D38" s="878"/>
      <c r="E38" s="878"/>
      <c r="F38" s="878"/>
      <c r="G38" s="878"/>
      <c r="H38" s="878"/>
      <c r="I38" s="878"/>
      <c r="J38" s="878"/>
      <c r="K38" s="878"/>
      <c r="L38" s="878"/>
      <c r="M38" s="878"/>
      <c r="N38" s="878"/>
      <c r="O38" s="878"/>
      <c r="P38" s="878"/>
      <c r="Q38" s="879"/>
      <c r="T38" s="41"/>
    </row>
    <row r="39" spans="1:20" ht="15" customHeight="1">
      <c r="A39" s="877"/>
      <c r="B39" s="878"/>
      <c r="C39" s="878"/>
      <c r="D39" s="878"/>
      <c r="E39" s="878"/>
      <c r="F39" s="878"/>
      <c r="G39" s="878"/>
      <c r="H39" s="878"/>
      <c r="I39" s="878"/>
      <c r="J39" s="878"/>
      <c r="K39" s="878"/>
      <c r="L39" s="878"/>
      <c r="M39" s="878"/>
      <c r="N39" s="878"/>
      <c r="O39" s="878"/>
      <c r="P39" s="878"/>
      <c r="Q39" s="879"/>
      <c r="T39" s="41"/>
    </row>
    <row r="40" spans="1:20" ht="15" customHeight="1">
      <c r="A40" s="885">
        <f>+'4010'!A37:D37+1</f>
        <v>17</v>
      </c>
      <c r="B40" s="886"/>
      <c r="C40" s="886"/>
      <c r="D40" s="886"/>
      <c r="E40" s="886"/>
      <c r="F40" s="886"/>
      <c r="G40" s="886"/>
      <c r="H40" s="886"/>
      <c r="I40" s="886"/>
      <c r="J40" s="886"/>
      <c r="K40" s="886"/>
      <c r="L40" s="886"/>
      <c r="M40" s="886"/>
      <c r="N40" s="886"/>
      <c r="O40" s="886"/>
      <c r="P40" s="886"/>
      <c r="Q40" s="887"/>
      <c r="T40" s="41"/>
    </row>
    <row r="41" spans="1:20" s="415" customFormat="1">
      <c r="A41" s="688" t="str">
        <f>A1</f>
        <v>SOCIÉTÉ À CHARTE QUÉBÉCOISE ET À CHARTE AUTRE QUE QUÉBÉCOISE</v>
      </c>
      <c r="B41" s="689"/>
      <c r="C41" s="689"/>
      <c r="D41" s="689"/>
      <c r="E41" s="689"/>
      <c r="F41" s="689"/>
      <c r="G41" s="689"/>
      <c r="H41" s="689"/>
      <c r="I41" s="689"/>
      <c r="J41" s="689"/>
      <c r="K41" s="689"/>
      <c r="L41" s="689"/>
      <c r="M41" s="689"/>
      <c r="N41" s="689" t="s">
        <v>0</v>
      </c>
      <c r="O41" s="689"/>
      <c r="P41" s="689"/>
      <c r="Q41" s="690"/>
      <c r="T41" s="417"/>
    </row>
    <row r="42" spans="1:20" s="415" customFormat="1">
      <c r="A42" s="796" t="str">
        <f>A2</f>
        <v>ANNEXE 4050</v>
      </c>
      <c r="B42" s="797"/>
      <c r="C42" s="797"/>
      <c r="D42" s="797"/>
      <c r="E42" s="797"/>
      <c r="F42" s="797"/>
      <c r="G42" s="797"/>
      <c r="H42" s="797"/>
      <c r="I42" s="797"/>
      <c r="J42" s="797"/>
      <c r="K42" s="797"/>
      <c r="L42" s="797"/>
      <c r="M42" s="797"/>
      <c r="N42" s="797"/>
      <c r="O42" s="797"/>
      <c r="P42" s="797"/>
      <c r="Q42" s="798"/>
      <c r="T42" s="417"/>
    </row>
    <row r="43" spans="1:20" s="415" customFormat="1" ht="22.5" customHeight="1">
      <c r="A43" s="671">
        <f>A3</f>
        <v>0</v>
      </c>
      <c r="B43" s="672"/>
      <c r="C43" s="672"/>
      <c r="D43" s="672"/>
      <c r="E43" s="672"/>
      <c r="F43" s="672"/>
      <c r="G43" s="672"/>
      <c r="H43" s="672"/>
      <c r="I43" s="672"/>
      <c r="J43" s="672"/>
      <c r="K43" s="672"/>
      <c r="L43" s="672"/>
      <c r="M43" s="672"/>
      <c r="N43" s="672"/>
      <c r="O43" s="672"/>
      <c r="P43" s="672"/>
      <c r="Q43" s="673"/>
      <c r="T43" s="417"/>
    </row>
    <row r="44" spans="1:20" s="415" customFormat="1" ht="22.5" customHeight="1">
      <c r="A44" s="671" t="str">
        <f>IF(Langue=0,A4&amp;" (suite)",A4&amp;" (continued)")</f>
        <v>ÉCHÉANCE ET SENSIBILITÉ AUX TAUX D'INTÉRÊTS (suite)</v>
      </c>
      <c r="B44" s="672"/>
      <c r="C44" s="672"/>
      <c r="D44" s="672"/>
      <c r="E44" s="672"/>
      <c r="F44" s="672"/>
      <c r="G44" s="672"/>
      <c r="H44" s="672"/>
      <c r="I44" s="672"/>
      <c r="J44" s="672"/>
      <c r="K44" s="672"/>
      <c r="L44" s="672"/>
      <c r="M44" s="672"/>
      <c r="N44" s="672"/>
      <c r="O44" s="672"/>
      <c r="P44" s="672"/>
      <c r="Q44" s="673"/>
      <c r="T44" s="417"/>
    </row>
    <row r="45" spans="1:20" s="415" customFormat="1" ht="22.5" customHeight="1">
      <c r="A45" s="802" t="str">
        <f>A5</f>
        <v xml:space="preserve">au </v>
      </c>
      <c r="B45" s="803"/>
      <c r="C45" s="803"/>
      <c r="D45" s="803"/>
      <c r="E45" s="803"/>
      <c r="F45" s="803"/>
      <c r="G45" s="803"/>
      <c r="H45" s="803"/>
      <c r="I45" s="803"/>
      <c r="J45" s="803"/>
      <c r="K45" s="803"/>
      <c r="L45" s="803"/>
      <c r="M45" s="803"/>
      <c r="N45" s="803"/>
      <c r="O45" s="803"/>
      <c r="P45" s="803"/>
      <c r="Q45" s="804"/>
      <c r="T45" s="417"/>
    </row>
    <row r="46" spans="1:20" s="415" customFormat="1">
      <c r="A46" s="805" t="str">
        <f>A6</f>
        <v>(000$)</v>
      </c>
      <c r="B46" s="806"/>
      <c r="C46" s="806"/>
      <c r="D46" s="806"/>
      <c r="E46" s="806"/>
      <c r="F46" s="806"/>
      <c r="G46" s="806"/>
      <c r="H46" s="806"/>
      <c r="I46" s="806"/>
      <c r="J46" s="806"/>
      <c r="K46" s="806"/>
      <c r="L46" s="806"/>
      <c r="M46" s="806"/>
      <c r="N46" s="806"/>
      <c r="O46" s="806"/>
      <c r="P46" s="806"/>
      <c r="Q46" s="807"/>
      <c r="T46" s="417"/>
    </row>
    <row r="47" spans="1:20">
      <c r="A47" s="793"/>
      <c r="B47" s="794"/>
      <c r="C47" s="794"/>
      <c r="D47" s="794"/>
      <c r="E47" s="794"/>
      <c r="F47" s="794"/>
      <c r="G47" s="794"/>
      <c r="H47" s="794"/>
      <c r="I47" s="794"/>
      <c r="J47" s="794"/>
      <c r="K47" s="794"/>
      <c r="L47" s="794"/>
      <c r="M47" s="794"/>
      <c r="N47" s="794"/>
      <c r="O47" s="794"/>
      <c r="P47" s="794"/>
      <c r="Q47" s="795"/>
      <c r="T47" s="41"/>
    </row>
    <row r="48" spans="1:20" s="431" customFormat="1" ht="15" customHeight="1">
      <c r="A48" s="900" t="str">
        <f>IF(Langue=0,S48,T48)</f>
        <v>PASSIF ET AVOIR DES ACTIONNAIRES</v>
      </c>
      <c r="B48" s="901"/>
      <c r="C48" s="902"/>
      <c r="D48" s="779" t="str">
        <f>D8</f>
        <v>Taux variable</v>
      </c>
      <c r="E48" s="880" t="str">
        <f>E8</f>
        <v>Taux fixe</v>
      </c>
      <c r="F48" s="881"/>
      <c r="G48" s="881"/>
      <c r="H48" s="881"/>
      <c r="I48" s="881"/>
      <c r="J48" s="881"/>
      <c r="K48" s="881"/>
      <c r="L48" s="881"/>
      <c r="M48" s="881"/>
      <c r="N48" s="881"/>
      <c r="O48" s="882"/>
      <c r="P48" s="779" t="str">
        <f>P8</f>
        <v>Insensible aux taux d'intérêts</v>
      </c>
      <c r="Q48" s="860" t="s">
        <v>50</v>
      </c>
      <c r="S48" s="431" t="s">
        <v>69</v>
      </c>
      <c r="T48" s="417" t="s">
        <v>589</v>
      </c>
    </row>
    <row r="49" spans="1:20" s="431" customFormat="1" ht="60" customHeight="1">
      <c r="A49" s="903"/>
      <c r="B49" s="904"/>
      <c r="C49" s="905"/>
      <c r="D49" s="780"/>
      <c r="E49" s="456" t="str">
        <f>E9</f>
        <v>À  demande</v>
      </c>
      <c r="F49" s="456" t="str">
        <f>F9</f>
        <v>De
1 jour à 
1 mois</v>
      </c>
      <c r="G49" s="456" t="str">
        <f t="shared" ref="G49:O49" si="2">G9</f>
        <v>Plus de 
1 mois à 
3 mois</v>
      </c>
      <c r="H49" s="456" t="str">
        <f t="shared" si="2"/>
        <v>Plus de 
3 mois à 
6 mois</v>
      </c>
      <c r="I49" s="456" t="str">
        <f t="shared" si="2"/>
        <v>Plus de 
6 mois à 
1 an</v>
      </c>
      <c r="J49" s="456" t="str">
        <f t="shared" si="2"/>
        <v>Plus de 
1 an à 
2 ans</v>
      </c>
      <c r="K49" s="456" t="str">
        <f t="shared" si="2"/>
        <v>Plus de 
2 ans à 
3 ans</v>
      </c>
      <c r="L49" s="456" t="str">
        <f t="shared" si="2"/>
        <v>Plus de 
3 ans à 
4 ans</v>
      </c>
      <c r="M49" s="456" t="str">
        <f t="shared" si="2"/>
        <v>Plus de 
4 ans à 
5 ans</v>
      </c>
      <c r="N49" s="456" t="str">
        <f t="shared" si="2"/>
        <v>Plus de 
5 ans à 
7 ans</v>
      </c>
      <c r="O49" s="456" t="str">
        <f t="shared" si="2"/>
        <v>Plus de 7 ans</v>
      </c>
      <c r="P49" s="780"/>
      <c r="Q49" s="861"/>
      <c r="T49" s="417"/>
    </row>
    <row r="50" spans="1:20">
      <c r="A50" s="897"/>
      <c r="B50" s="898"/>
      <c r="C50" s="899"/>
      <c r="D50" s="270" t="s">
        <v>197</v>
      </c>
      <c r="E50" s="384" t="s">
        <v>753</v>
      </c>
      <c r="F50" s="270" t="s">
        <v>199</v>
      </c>
      <c r="G50" s="270" t="s">
        <v>200</v>
      </c>
      <c r="H50" s="270" t="s">
        <v>201</v>
      </c>
      <c r="I50" s="270" t="s">
        <v>202</v>
      </c>
      <c r="J50" s="270" t="s">
        <v>203</v>
      </c>
      <c r="K50" s="270" t="s">
        <v>204</v>
      </c>
      <c r="L50" s="270" t="s">
        <v>205</v>
      </c>
      <c r="M50" s="270" t="s">
        <v>90</v>
      </c>
      <c r="N50" s="270" t="s">
        <v>85</v>
      </c>
      <c r="O50" s="270" t="s">
        <v>87</v>
      </c>
      <c r="P50" s="270" t="s">
        <v>88</v>
      </c>
      <c r="Q50" s="270" t="s">
        <v>92</v>
      </c>
      <c r="T50" s="41"/>
    </row>
    <row r="51" spans="1:20" ht="15" customHeight="1">
      <c r="A51" s="875" t="str">
        <f>IF(Langue=0,S51,T51)</f>
        <v>Dépôts</v>
      </c>
      <c r="B51" s="280" t="s">
        <v>66</v>
      </c>
      <c r="C51" s="105">
        <v>150</v>
      </c>
      <c r="D51" s="255"/>
      <c r="E51" s="255"/>
      <c r="F51" s="255"/>
      <c r="G51" s="255"/>
      <c r="H51" s="255"/>
      <c r="I51" s="255"/>
      <c r="J51" s="255"/>
      <c r="K51" s="255"/>
      <c r="L51" s="255"/>
      <c r="M51" s="255"/>
      <c r="N51" s="255"/>
      <c r="O51" s="255"/>
      <c r="P51" s="255"/>
      <c r="Q51" s="275">
        <f>SUM(D51:P51)</f>
        <v>0</v>
      </c>
      <c r="S51" s="182" t="s">
        <v>238</v>
      </c>
      <c r="T51" s="41" t="s">
        <v>427</v>
      </c>
    </row>
    <row r="52" spans="1:20" ht="15" customHeight="1">
      <c r="A52" s="876"/>
      <c r="B52" s="97" t="s">
        <v>65</v>
      </c>
      <c r="C52" s="273" t="s">
        <v>628</v>
      </c>
      <c r="D52" s="139"/>
      <c r="E52" s="139"/>
      <c r="F52" s="139"/>
      <c r="G52" s="139"/>
      <c r="H52" s="139"/>
      <c r="I52" s="139"/>
      <c r="J52" s="139"/>
      <c r="K52" s="139"/>
      <c r="L52" s="139"/>
      <c r="M52" s="139"/>
      <c r="N52" s="139"/>
      <c r="O52" s="139"/>
      <c r="P52" s="139"/>
      <c r="Q52" s="140">
        <f>IF(Q51=0,0,(+D51*D52+E51*E52+F51*F52+G51*G52+H51*H52+I51*I52+J51*J52+K51*K52+L51*L52+M51*M52+N51*N52+O51*O52+P51*P52)/Q51)</f>
        <v>0</v>
      </c>
      <c r="T52" s="41"/>
    </row>
    <row r="53" spans="1:20" ht="15" customHeight="1">
      <c r="A53" s="875" t="str">
        <f>IF(Langue=0,S53,T53)</f>
        <v>Emprunts</v>
      </c>
      <c r="B53" s="271" t="s">
        <v>66</v>
      </c>
      <c r="C53" s="105">
        <v>160</v>
      </c>
      <c r="D53" s="255"/>
      <c r="E53" s="255"/>
      <c r="F53" s="255"/>
      <c r="G53" s="255"/>
      <c r="H53" s="255"/>
      <c r="I53" s="255"/>
      <c r="J53" s="255"/>
      <c r="K53" s="255"/>
      <c r="L53" s="255"/>
      <c r="M53" s="255"/>
      <c r="N53" s="255"/>
      <c r="O53" s="255"/>
      <c r="P53" s="255"/>
      <c r="Q53" s="272">
        <f>SUM(D53:P53)</f>
        <v>0</v>
      </c>
      <c r="S53" s="182" t="s">
        <v>18</v>
      </c>
      <c r="T53" s="41" t="s">
        <v>691</v>
      </c>
    </row>
    <row r="54" spans="1:20">
      <c r="A54" s="876"/>
      <c r="B54" s="95" t="s">
        <v>65</v>
      </c>
      <c r="C54" s="273" t="s">
        <v>629</v>
      </c>
      <c r="D54" s="139"/>
      <c r="E54" s="139"/>
      <c r="F54" s="139"/>
      <c r="G54" s="139"/>
      <c r="H54" s="139"/>
      <c r="I54" s="139"/>
      <c r="J54" s="139"/>
      <c r="K54" s="139"/>
      <c r="L54" s="139"/>
      <c r="M54" s="139"/>
      <c r="N54" s="139"/>
      <c r="O54" s="139"/>
      <c r="P54" s="139"/>
      <c r="Q54" s="140">
        <f>IF(Q53=0,0,(+D53*D54+E53*E54+F53*F54+G53*G54+H53*H54+I53*I54+J53*J54+K53*K54+L53*L54+M53*M54+N53*N54+O53*O54+P53*P54)/Q53)</f>
        <v>0</v>
      </c>
      <c r="T54" s="41"/>
    </row>
    <row r="55" spans="1:20" ht="15" customHeight="1">
      <c r="A55" s="875" t="str">
        <f>IF(Langue=0,S55,T55)</f>
        <v>Instruments financiers dérivés (2200)</v>
      </c>
      <c r="B55" s="271" t="s">
        <v>66</v>
      </c>
      <c r="C55" s="105">
        <v>170</v>
      </c>
      <c r="D55" s="255"/>
      <c r="E55" s="255"/>
      <c r="F55" s="255"/>
      <c r="G55" s="255"/>
      <c r="H55" s="255"/>
      <c r="I55" s="255"/>
      <c r="J55" s="255"/>
      <c r="K55" s="255"/>
      <c r="L55" s="255"/>
      <c r="M55" s="255"/>
      <c r="N55" s="255"/>
      <c r="O55" s="255"/>
      <c r="P55" s="255"/>
      <c r="Q55" s="272">
        <f>SUM(D55:P55)</f>
        <v>0</v>
      </c>
      <c r="S55" s="182" t="s">
        <v>286</v>
      </c>
      <c r="T55" s="41" t="s">
        <v>590</v>
      </c>
    </row>
    <row r="56" spans="1:20">
      <c r="A56" s="876"/>
      <c r="B56" s="95" t="s">
        <v>65</v>
      </c>
      <c r="C56" s="273" t="s">
        <v>630</v>
      </c>
      <c r="D56" s="139"/>
      <c r="E56" s="139"/>
      <c r="F56" s="139"/>
      <c r="G56" s="139"/>
      <c r="H56" s="139"/>
      <c r="I56" s="139"/>
      <c r="J56" s="139"/>
      <c r="K56" s="139"/>
      <c r="L56" s="139"/>
      <c r="M56" s="139"/>
      <c r="N56" s="139"/>
      <c r="O56" s="139"/>
      <c r="P56" s="139"/>
      <c r="Q56" s="140">
        <f>IF(Q55=0,0,(+D55*D56+E55*E56+F55*F56+G55*G56+H55*H56+I55*I56+J55*J56+K55*K56+L55*L56+M55*M56+N55*N56+O55*O56+P55*P56)/Q55)</f>
        <v>0</v>
      </c>
      <c r="T56" s="41"/>
    </row>
    <row r="57" spans="1:20" ht="15" customHeight="1">
      <c r="A57" s="875" t="str">
        <f>IF(Langue=0,S57,T57)</f>
        <v>Obligations subordonnées</v>
      </c>
      <c r="B57" s="271" t="s">
        <v>66</v>
      </c>
      <c r="C57" s="105">
        <v>180</v>
      </c>
      <c r="D57" s="255"/>
      <c r="E57" s="255"/>
      <c r="F57" s="255"/>
      <c r="G57" s="255"/>
      <c r="H57" s="255"/>
      <c r="I57" s="255"/>
      <c r="J57" s="255"/>
      <c r="K57" s="255"/>
      <c r="L57" s="255"/>
      <c r="M57" s="255"/>
      <c r="N57" s="255"/>
      <c r="O57" s="255"/>
      <c r="P57" s="255"/>
      <c r="Q57" s="272">
        <f>SUM(D57:P57)</f>
        <v>0</v>
      </c>
      <c r="S57" s="182" t="s">
        <v>292</v>
      </c>
      <c r="T57" s="41" t="s">
        <v>436</v>
      </c>
    </row>
    <row r="58" spans="1:20">
      <c r="A58" s="876"/>
      <c r="B58" s="95" t="s">
        <v>65</v>
      </c>
      <c r="C58" s="273" t="s">
        <v>631</v>
      </c>
      <c r="D58" s="139"/>
      <c r="E58" s="139"/>
      <c r="F58" s="139"/>
      <c r="G58" s="139"/>
      <c r="H58" s="139"/>
      <c r="I58" s="139"/>
      <c r="J58" s="139"/>
      <c r="K58" s="139"/>
      <c r="L58" s="139"/>
      <c r="M58" s="139"/>
      <c r="N58" s="139"/>
      <c r="O58" s="139"/>
      <c r="P58" s="139"/>
      <c r="Q58" s="140">
        <f>IF(Q57=0,0,(+D57*D58+E57*E58+F57*F58+G57*G58+H57*H58+I57*I58+J57*J58+K57*K58+L57*L58+M57*M58+N57*N58+O57*O58+P57*P58)/Q57)</f>
        <v>0</v>
      </c>
      <c r="T58" s="41"/>
    </row>
    <row r="59" spans="1:20" ht="15" customHeight="1">
      <c r="A59" s="875" t="str">
        <f>IF(Langue=0,S59,T59)</f>
        <v>Autres éléments de passif</v>
      </c>
      <c r="B59" s="271" t="s">
        <v>66</v>
      </c>
      <c r="C59" s="105">
        <v>190</v>
      </c>
      <c r="D59" s="255"/>
      <c r="E59" s="255"/>
      <c r="F59" s="255"/>
      <c r="G59" s="255"/>
      <c r="H59" s="255"/>
      <c r="I59" s="255"/>
      <c r="J59" s="255"/>
      <c r="K59" s="255"/>
      <c r="L59" s="255"/>
      <c r="M59" s="255"/>
      <c r="N59" s="255"/>
      <c r="O59" s="255"/>
      <c r="P59" s="255"/>
      <c r="Q59" s="272">
        <f>SUM(D59:P59)</f>
        <v>0</v>
      </c>
      <c r="S59" s="182" t="s">
        <v>21</v>
      </c>
      <c r="T59" s="41" t="s">
        <v>429</v>
      </c>
    </row>
    <row r="60" spans="1:20">
      <c r="A60" s="876"/>
      <c r="B60" s="95" t="s">
        <v>65</v>
      </c>
      <c r="C60" s="273" t="s">
        <v>632</v>
      </c>
      <c r="D60" s="139"/>
      <c r="E60" s="139"/>
      <c r="F60" s="139"/>
      <c r="G60" s="139"/>
      <c r="H60" s="139"/>
      <c r="I60" s="139"/>
      <c r="J60" s="139"/>
      <c r="K60" s="139"/>
      <c r="L60" s="139"/>
      <c r="M60" s="139"/>
      <c r="N60" s="139"/>
      <c r="O60" s="139"/>
      <c r="P60" s="139"/>
      <c r="Q60" s="140">
        <f>IF(Q59=0,0,(+D59*D60+E59*E60+F59*F60+G59*G60+H59*H60+I59*I60+J59*J60+K59*K60+L59*L60+M59*M60+N59*N60+O59*O60+P59*P60)/Q59)</f>
        <v>0</v>
      </c>
      <c r="T60" s="41"/>
    </row>
    <row r="61" spans="1:20" ht="15" customHeight="1">
      <c r="A61" s="875" t="str">
        <f>IF(Langue=0,S61,T61)</f>
        <v>Avoir des actionnaires</v>
      </c>
      <c r="B61" s="271" t="s">
        <v>66</v>
      </c>
      <c r="C61" s="105">
        <v>200</v>
      </c>
      <c r="D61" s="255"/>
      <c r="E61" s="255"/>
      <c r="F61" s="255"/>
      <c r="G61" s="255"/>
      <c r="H61" s="255"/>
      <c r="I61" s="255"/>
      <c r="J61" s="255"/>
      <c r="K61" s="255"/>
      <c r="L61" s="255"/>
      <c r="M61" s="255"/>
      <c r="N61" s="255"/>
      <c r="O61" s="255"/>
      <c r="P61" s="255"/>
      <c r="Q61" s="272">
        <f>SUM(D61:P61)</f>
        <v>0</v>
      </c>
      <c r="S61" s="182" t="s">
        <v>287</v>
      </c>
      <c r="T61" s="41" t="s">
        <v>591</v>
      </c>
    </row>
    <row r="62" spans="1:20">
      <c r="A62" s="876"/>
      <c r="B62" s="95" t="s">
        <v>65</v>
      </c>
      <c r="C62" s="273" t="s">
        <v>633</v>
      </c>
      <c r="D62" s="139"/>
      <c r="E62" s="139"/>
      <c r="F62" s="139"/>
      <c r="G62" s="139"/>
      <c r="H62" s="139"/>
      <c r="I62" s="139"/>
      <c r="J62" s="139"/>
      <c r="K62" s="139"/>
      <c r="L62" s="139"/>
      <c r="M62" s="139"/>
      <c r="N62" s="139"/>
      <c r="O62" s="139"/>
      <c r="P62" s="139"/>
      <c r="Q62" s="140">
        <f>IF(Q61=0,0,(+D61*D62+E61*E62+F61*F62+G61*G62+H61*H62+I61*I62+J61*J62+K61*K62+L61*L62+M61*M62+N61*N62+O61*O62+P61*P62)/Q61)</f>
        <v>0</v>
      </c>
      <c r="T62" s="41"/>
    </row>
    <row r="63" spans="1:20" ht="15" customHeight="1">
      <c r="A63" s="872" t="str">
        <f>IF(Langue=0,S63,T63)</f>
        <v>(a) TOTAL DU PASSIF ET DE L'AVOIR</v>
      </c>
      <c r="B63" s="271" t="s">
        <v>66</v>
      </c>
      <c r="C63" s="105">
        <v>299</v>
      </c>
      <c r="D63" s="281">
        <f>SUM(D51,D53,D55,D57,D59,D61)</f>
        <v>0</v>
      </c>
      <c r="E63" s="281">
        <f t="shared" ref="E63" si="3">SUM(E51,E53,E55,E57,E59,E61)</f>
        <v>0</v>
      </c>
      <c r="F63" s="281">
        <f t="shared" ref="F63:P63" si="4">SUM(F51,F53,F55,F57,F59,F61)</f>
        <v>0</v>
      </c>
      <c r="G63" s="281">
        <f t="shared" si="4"/>
        <v>0</v>
      </c>
      <c r="H63" s="281">
        <f t="shared" si="4"/>
        <v>0</v>
      </c>
      <c r="I63" s="281">
        <f t="shared" si="4"/>
        <v>0</v>
      </c>
      <c r="J63" s="281">
        <f t="shared" si="4"/>
        <v>0</v>
      </c>
      <c r="K63" s="281">
        <f t="shared" si="4"/>
        <v>0</v>
      </c>
      <c r="L63" s="281">
        <f t="shared" si="4"/>
        <v>0</v>
      </c>
      <c r="M63" s="281">
        <f t="shared" si="4"/>
        <v>0</v>
      </c>
      <c r="N63" s="281">
        <f t="shared" si="4"/>
        <v>0</v>
      </c>
      <c r="O63" s="281">
        <f t="shared" si="4"/>
        <v>0</v>
      </c>
      <c r="P63" s="281">
        <f t="shared" si="4"/>
        <v>0</v>
      </c>
      <c r="Q63" s="277">
        <f>SUM(D63:P63)</f>
        <v>0</v>
      </c>
      <c r="S63" s="182" t="s">
        <v>588</v>
      </c>
      <c r="T63" s="41" t="s">
        <v>592</v>
      </c>
    </row>
    <row r="64" spans="1:20">
      <c r="A64" s="873"/>
      <c r="B64" s="95" t="s">
        <v>65</v>
      </c>
      <c r="C64" s="273" t="s">
        <v>634</v>
      </c>
      <c r="D64" s="144">
        <f>IFERROR(D51/D63*D52+D53/D63*D54+D55/D63*D56+D57/D63*D58+D59/D63*D60+D61/D63*D62,0)</f>
        <v>0</v>
      </c>
      <c r="E64" s="144">
        <f t="shared" ref="E64" si="5">IFERROR(E51/E63*E52+E53/E63*E54+E55/E63*E56+E57/E63*E58+E59/E63*E60+E61/E63*E62,0)</f>
        <v>0</v>
      </c>
      <c r="F64" s="144">
        <f t="shared" ref="F64:P64" si="6">IFERROR(F51/F63*F52+F53/F63*F54+F55/F63*F56+F57/F63*F58+F59/F63*F60+F61/F63*F62,0)</f>
        <v>0</v>
      </c>
      <c r="G64" s="144">
        <f t="shared" si="6"/>
        <v>0</v>
      </c>
      <c r="H64" s="144">
        <f t="shared" si="6"/>
        <v>0</v>
      </c>
      <c r="I64" s="144">
        <f t="shared" si="6"/>
        <v>0</v>
      </c>
      <c r="J64" s="144">
        <f t="shared" si="6"/>
        <v>0</v>
      </c>
      <c r="K64" s="144">
        <f t="shared" si="6"/>
        <v>0</v>
      </c>
      <c r="L64" s="144">
        <f t="shared" si="6"/>
        <v>0</v>
      </c>
      <c r="M64" s="144">
        <f t="shared" si="6"/>
        <v>0</v>
      </c>
      <c r="N64" s="144">
        <f t="shared" si="6"/>
        <v>0</v>
      </c>
      <c r="O64" s="144">
        <f t="shared" si="6"/>
        <v>0</v>
      </c>
      <c r="P64" s="144">
        <f t="shared" si="6"/>
        <v>0</v>
      </c>
      <c r="Q64" s="142">
        <f>IF(Q63=0,0,(+D63*D64+E63*E64+F63*F64+G63*G64+H63*H64+I63*I64+J63*J64+K63*K64+L63*L64+M63*M64+N63*N64+O63*O64+P63*P64)/Q63)</f>
        <v>0</v>
      </c>
      <c r="T64" s="41"/>
    </row>
    <row r="65" spans="1:20">
      <c r="A65" s="866" t="s">
        <v>83</v>
      </c>
      <c r="B65" s="867"/>
      <c r="C65" s="867"/>
      <c r="D65" s="730"/>
      <c r="E65" s="730"/>
      <c r="F65" s="730"/>
      <c r="G65" s="730"/>
      <c r="H65" s="730"/>
      <c r="I65" s="730"/>
      <c r="J65" s="730"/>
      <c r="K65" s="730"/>
      <c r="L65" s="730"/>
      <c r="M65" s="730"/>
      <c r="N65" s="730"/>
      <c r="O65" s="730"/>
      <c r="P65" s="730"/>
      <c r="Q65" s="731"/>
      <c r="T65" s="41"/>
    </row>
    <row r="66" spans="1:20">
      <c r="A66" s="875" t="str">
        <f>IF(Langue=0,S66,T66)</f>
        <v>À payer à taux fixe</v>
      </c>
      <c r="B66" s="278" t="s">
        <v>66</v>
      </c>
      <c r="C66" s="105">
        <v>310</v>
      </c>
      <c r="D66" s="255"/>
      <c r="E66" s="255"/>
      <c r="F66" s="255"/>
      <c r="G66" s="255"/>
      <c r="H66" s="255"/>
      <c r="I66" s="255"/>
      <c r="J66" s="255"/>
      <c r="K66" s="255"/>
      <c r="L66" s="255"/>
      <c r="M66" s="255"/>
      <c r="N66" s="255"/>
      <c r="O66" s="255"/>
      <c r="P66" s="255"/>
      <c r="Q66" s="279">
        <f>SUM(D66:P66)</f>
        <v>0</v>
      </c>
      <c r="S66" s="182" t="s">
        <v>261</v>
      </c>
      <c r="T66" s="41" t="s">
        <v>593</v>
      </c>
    </row>
    <row r="67" spans="1:20">
      <c r="A67" s="876"/>
      <c r="B67" s="96" t="s">
        <v>65</v>
      </c>
      <c r="C67" s="273" t="s">
        <v>635</v>
      </c>
      <c r="D67" s="139"/>
      <c r="E67" s="139"/>
      <c r="F67" s="139"/>
      <c r="G67" s="139"/>
      <c r="H67" s="139"/>
      <c r="I67" s="139"/>
      <c r="J67" s="139"/>
      <c r="K67" s="139"/>
      <c r="L67" s="139"/>
      <c r="M67" s="139"/>
      <c r="N67" s="139"/>
      <c r="O67" s="139"/>
      <c r="P67" s="139"/>
      <c r="Q67" s="140">
        <f>IF(Q66=0,0,(+D66*D67+E66*E67+F66*F67+G66*G67+H66*H67+I66*I67+J66*J67+K66*K67+L66*L67+M66*M67+N66*N67+O66*O67+P66*P67)/Q66)</f>
        <v>0</v>
      </c>
      <c r="T67" s="41"/>
    </row>
    <row r="68" spans="1:20" ht="15" customHeight="1">
      <c r="A68" s="875" t="str">
        <f>IF(Langue=0,S68,T68)</f>
        <v>À payer à taux variable</v>
      </c>
      <c r="B68" s="278" t="s">
        <v>66</v>
      </c>
      <c r="C68" s="105">
        <v>320</v>
      </c>
      <c r="D68" s="255"/>
      <c r="E68" s="255"/>
      <c r="F68" s="255"/>
      <c r="G68" s="255"/>
      <c r="H68" s="255"/>
      <c r="I68" s="255"/>
      <c r="J68" s="255"/>
      <c r="K68" s="255"/>
      <c r="L68" s="255"/>
      <c r="M68" s="255"/>
      <c r="N68" s="255"/>
      <c r="O68" s="255"/>
      <c r="P68" s="255"/>
      <c r="Q68" s="279">
        <f>SUM(D68:P68)</f>
        <v>0</v>
      </c>
      <c r="S68" s="182" t="s">
        <v>70</v>
      </c>
      <c r="T68" s="41" t="s">
        <v>594</v>
      </c>
    </row>
    <row r="69" spans="1:20">
      <c r="A69" s="876"/>
      <c r="B69" s="96" t="s">
        <v>65</v>
      </c>
      <c r="C69" s="273" t="s">
        <v>636</v>
      </c>
      <c r="D69" s="143"/>
      <c r="E69" s="143"/>
      <c r="F69" s="143"/>
      <c r="G69" s="143"/>
      <c r="H69" s="143"/>
      <c r="I69" s="143"/>
      <c r="J69" s="143"/>
      <c r="K69" s="143"/>
      <c r="L69" s="143"/>
      <c r="M69" s="143"/>
      <c r="N69" s="143"/>
      <c r="O69" s="143"/>
      <c r="P69" s="143"/>
      <c r="Q69" s="142">
        <f>IF(Q68=0,0,(+D68*D69+E68*E69+F68*F69+G68*G69+H68*H69+I68*I69+J68*J69+K68*K69+L68*L69+M68*M69+N68*N69+O68*O69+P68*P69)/Q68)</f>
        <v>0</v>
      </c>
      <c r="T69" s="41"/>
    </row>
    <row r="70" spans="1:20" s="431" customFormat="1">
      <c r="A70" s="868" t="str">
        <f>A30</f>
        <v>Autres</v>
      </c>
      <c r="B70" s="869"/>
      <c r="C70" s="869"/>
      <c r="D70" s="870"/>
      <c r="E70" s="870"/>
      <c r="F70" s="870"/>
      <c r="G70" s="870"/>
      <c r="H70" s="870"/>
      <c r="I70" s="870"/>
      <c r="J70" s="870"/>
      <c r="K70" s="870"/>
      <c r="L70" s="870"/>
      <c r="M70" s="870"/>
      <c r="N70" s="870"/>
      <c r="O70" s="870"/>
      <c r="P70" s="870"/>
      <c r="Q70" s="871"/>
      <c r="T70" s="417"/>
    </row>
    <row r="71" spans="1:20" ht="15" customHeight="1">
      <c r="A71" s="874" t="str">
        <f>A31</f>
        <v>Courts</v>
      </c>
      <c r="B71" s="278" t="s">
        <v>66</v>
      </c>
      <c r="C71" s="105">
        <v>330</v>
      </c>
      <c r="D71" s="255"/>
      <c r="E71" s="255"/>
      <c r="F71" s="255"/>
      <c r="G71" s="255"/>
      <c r="H71" s="255"/>
      <c r="I71" s="255"/>
      <c r="J71" s="255"/>
      <c r="K71" s="255"/>
      <c r="L71" s="255"/>
      <c r="M71" s="255"/>
      <c r="N71" s="255"/>
      <c r="O71" s="255"/>
      <c r="P71" s="255"/>
      <c r="Q71" s="279">
        <f>SUM(D71:P71)</f>
        <v>0</v>
      </c>
      <c r="T71" s="41"/>
    </row>
    <row r="72" spans="1:20" ht="15" customHeight="1">
      <c r="A72" s="874"/>
      <c r="B72" s="96" t="s">
        <v>65</v>
      </c>
      <c r="C72" s="273" t="s">
        <v>637</v>
      </c>
      <c r="D72" s="139"/>
      <c r="E72" s="139"/>
      <c r="F72" s="139"/>
      <c r="G72" s="139"/>
      <c r="H72" s="139"/>
      <c r="I72" s="139"/>
      <c r="J72" s="139"/>
      <c r="K72" s="139"/>
      <c r="L72" s="139"/>
      <c r="M72" s="139"/>
      <c r="N72" s="139"/>
      <c r="O72" s="139"/>
      <c r="P72" s="139"/>
      <c r="Q72" s="140">
        <f>IF(Q71=0,0,(+D71*D72+E71*E72+F71*F72+G71*G72+H71*H72+I71*I72+J71*J72+K71*K72+L71*L72+M71*M72+N71*N72+O71*O72+P71*P72)/Q71)</f>
        <v>0</v>
      </c>
      <c r="T72" s="41"/>
    </row>
    <row r="73" spans="1:20" ht="15" customHeight="1">
      <c r="A73" s="874" t="str">
        <f>A33</f>
        <v>Longs</v>
      </c>
      <c r="B73" s="278" t="s">
        <v>66</v>
      </c>
      <c r="C73" s="105">
        <v>340</v>
      </c>
      <c r="D73" s="255"/>
      <c r="E73" s="255"/>
      <c r="F73" s="255"/>
      <c r="G73" s="255"/>
      <c r="H73" s="255"/>
      <c r="I73" s="255"/>
      <c r="J73" s="255"/>
      <c r="K73" s="255"/>
      <c r="L73" s="255"/>
      <c r="M73" s="255"/>
      <c r="N73" s="255"/>
      <c r="O73" s="255"/>
      <c r="P73" s="255"/>
      <c r="Q73" s="279">
        <f>SUM(D73:P73)</f>
        <v>0</v>
      </c>
      <c r="T73" s="41"/>
    </row>
    <row r="74" spans="1:20" ht="15" customHeight="1">
      <c r="A74" s="874"/>
      <c r="B74" s="96" t="s">
        <v>65</v>
      </c>
      <c r="C74" s="273" t="s">
        <v>638</v>
      </c>
      <c r="D74" s="143"/>
      <c r="E74" s="143"/>
      <c r="F74" s="143"/>
      <c r="G74" s="143"/>
      <c r="H74" s="143"/>
      <c r="I74" s="143"/>
      <c r="J74" s="143"/>
      <c r="K74" s="143"/>
      <c r="L74" s="143"/>
      <c r="M74" s="143"/>
      <c r="N74" s="143"/>
      <c r="O74" s="143"/>
      <c r="P74" s="143"/>
      <c r="Q74" s="142">
        <f>IF(Q73=0,0,(+D73*D74+E73*E74+F73*F74+G73*G74+H73*H74+I73*I74+J73*J74+K73*K74+L73*L74+M73*M74+N73*N74+O73*O74+P73*P74)/Q73)</f>
        <v>0</v>
      </c>
      <c r="T74" s="41"/>
    </row>
    <row r="75" spans="1:20" s="431" customFormat="1">
      <c r="A75" s="862" t="str">
        <f>A35</f>
        <v>(a) Calcul de la moyenne pondérée globale (%).</v>
      </c>
      <c r="B75" s="863"/>
      <c r="C75" s="863"/>
      <c r="D75" s="864"/>
      <c r="E75" s="864"/>
      <c r="F75" s="864"/>
      <c r="G75" s="864"/>
      <c r="H75" s="864"/>
      <c r="I75" s="864"/>
      <c r="J75" s="864"/>
      <c r="K75" s="864"/>
      <c r="L75" s="864"/>
      <c r="M75" s="864"/>
      <c r="N75" s="864"/>
      <c r="O75" s="864"/>
      <c r="P75" s="864"/>
      <c r="Q75" s="865"/>
      <c r="T75" s="417"/>
    </row>
    <row r="76" spans="1:20">
      <c r="A76" s="877"/>
      <c r="B76" s="878"/>
      <c r="C76" s="878"/>
      <c r="D76" s="878"/>
      <c r="E76" s="878"/>
      <c r="F76" s="878"/>
      <c r="G76" s="878"/>
      <c r="H76" s="878"/>
      <c r="I76" s="878"/>
      <c r="J76" s="878"/>
      <c r="K76" s="878"/>
      <c r="L76" s="878"/>
      <c r="M76" s="878"/>
      <c r="N76" s="878"/>
      <c r="O76" s="878"/>
      <c r="P76" s="878"/>
      <c r="Q76" s="879"/>
      <c r="T76" s="41"/>
    </row>
    <row r="77" spans="1:20">
      <c r="A77" s="857"/>
      <c r="B77" s="858"/>
      <c r="C77" s="858"/>
      <c r="D77" s="858"/>
      <c r="E77" s="858"/>
      <c r="F77" s="858"/>
      <c r="G77" s="858"/>
      <c r="H77" s="858"/>
      <c r="I77" s="858"/>
      <c r="J77" s="858"/>
      <c r="K77" s="858"/>
      <c r="L77" s="858"/>
      <c r="M77" s="858"/>
      <c r="N77" s="858"/>
      <c r="O77" s="858"/>
      <c r="P77" s="858"/>
      <c r="Q77" s="859"/>
      <c r="T77" s="41"/>
    </row>
    <row r="78" spans="1:20">
      <c r="A78" s="891">
        <f>A40+1</f>
        <v>18</v>
      </c>
      <c r="B78" s="892"/>
      <c r="C78" s="892"/>
      <c r="D78" s="892"/>
      <c r="E78" s="892"/>
      <c r="F78" s="892"/>
      <c r="G78" s="892"/>
      <c r="H78" s="892"/>
      <c r="I78" s="892"/>
      <c r="J78" s="892"/>
      <c r="K78" s="892"/>
      <c r="L78" s="892"/>
      <c r="M78" s="892"/>
      <c r="N78" s="892"/>
      <c r="O78" s="892"/>
      <c r="P78" s="892"/>
      <c r="Q78" s="893"/>
      <c r="T78" s="41"/>
    </row>
    <row r="79" spans="1:20">
      <c r="T79" s="41"/>
    </row>
    <row r="80" spans="1:20">
      <c r="S80" s="202" t="s">
        <v>60</v>
      </c>
      <c r="T80" s="282" t="s">
        <v>580</v>
      </c>
    </row>
    <row r="81" spans="2:20">
      <c r="S81" s="181" t="s">
        <v>86</v>
      </c>
      <c r="T81" s="93" t="s">
        <v>566</v>
      </c>
    </row>
    <row r="82" spans="2:20" s="307" customFormat="1">
      <c r="B82" s="15"/>
      <c r="C82" s="315"/>
      <c r="S82" s="306" t="s">
        <v>754</v>
      </c>
      <c r="T82" s="93" t="s">
        <v>755</v>
      </c>
    </row>
    <row r="83" spans="2:20">
      <c r="S83" s="181" t="s">
        <v>62</v>
      </c>
      <c r="T83" s="93" t="s">
        <v>564</v>
      </c>
    </row>
    <row r="84" spans="2:20">
      <c r="S84" s="181" t="s">
        <v>284</v>
      </c>
      <c r="T84" s="93" t="s">
        <v>569</v>
      </c>
    </row>
    <row r="85" spans="2:20">
      <c r="S85" s="181" t="s">
        <v>283</v>
      </c>
      <c r="T85" s="93" t="s">
        <v>571</v>
      </c>
    </row>
    <row r="86" spans="2:20">
      <c r="S86" s="181" t="s">
        <v>279</v>
      </c>
      <c r="T86" s="93" t="s">
        <v>570</v>
      </c>
    </row>
    <row r="87" spans="2:20">
      <c r="S87" s="181" t="s">
        <v>278</v>
      </c>
      <c r="T87" s="93" t="s">
        <v>572</v>
      </c>
    </row>
    <row r="88" spans="2:20">
      <c r="S88" s="181" t="s">
        <v>277</v>
      </c>
      <c r="T88" s="93" t="s">
        <v>573</v>
      </c>
    </row>
    <row r="89" spans="2:20">
      <c r="S89" s="181" t="s">
        <v>282</v>
      </c>
      <c r="T89" s="93" t="s">
        <v>574</v>
      </c>
    </row>
    <row r="90" spans="2:20">
      <c r="S90" s="181" t="s">
        <v>276</v>
      </c>
      <c r="T90" s="93" t="s">
        <v>614</v>
      </c>
    </row>
    <row r="91" spans="2:20">
      <c r="S91" s="181" t="s">
        <v>280</v>
      </c>
      <c r="T91" s="93" t="s">
        <v>575</v>
      </c>
    </row>
    <row r="92" spans="2:20">
      <c r="S92" s="181" t="s">
        <v>281</v>
      </c>
      <c r="T92" s="93" t="s">
        <v>576</v>
      </c>
    </row>
    <row r="93" spans="2:20">
      <c r="S93" s="181" t="s">
        <v>595</v>
      </c>
      <c r="T93" s="93" t="s">
        <v>577</v>
      </c>
    </row>
    <row r="94" spans="2:20">
      <c r="S94" s="204" t="s">
        <v>596</v>
      </c>
      <c r="T94" s="46" t="s">
        <v>565</v>
      </c>
    </row>
  </sheetData>
  <sheetProtection algorithmName="SHA-512" hashValue="M9nDxQXen59ClnpDQH7fPs/LT/wIh8vUwEzBPXGg/R7lULskfukUF/alJKo+9KifWHGc9lVx6/BCv7WP9OtbGQ==" saltValue="bOlrZoCqSWPkxWj8fJQB0g==" spinCount="100000" sheet="1" objects="1" scenarios="1"/>
  <mergeCells count="70">
    <mergeCell ref="S35:S36"/>
    <mergeCell ref="T35:T36"/>
    <mergeCell ref="T11:T12"/>
    <mergeCell ref="T17:T18"/>
    <mergeCell ref="S19:S20"/>
    <mergeCell ref="T19:T20"/>
    <mergeCell ref="S11:S12"/>
    <mergeCell ref="S17:S18"/>
    <mergeCell ref="A78:Q78"/>
    <mergeCell ref="Q8:Q9"/>
    <mergeCell ref="A33:A34"/>
    <mergeCell ref="A19:A20"/>
    <mergeCell ref="A25:Q25"/>
    <mergeCell ref="A30:Q30"/>
    <mergeCell ref="A8:C9"/>
    <mergeCell ref="A10:C10"/>
    <mergeCell ref="A50:C50"/>
    <mergeCell ref="A48:C49"/>
    <mergeCell ref="A11:A12"/>
    <mergeCell ref="A17:A18"/>
    <mergeCell ref="D8:D9"/>
    <mergeCell ref="A35:Q35"/>
    <mergeCell ref="A28:A29"/>
    <mergeCell ref="A15:A16"/>
    <mergeCell ref="A1:O1"/>
    <mergeCell ref="A4:Q4"/>
    <mergeCell ref="P8:P9"/>
    <mergeCell ref="A5:Q5"/>
    <mergeCell ref="A6:Q6"/>
    <mergeCell ref="A7:Q7"/>
    <mergeCell ref="A2:Q2"/>
    <mergeCell ref="A3:Q3"/>
    <mergeCell ref="E8:O8"/>
    <mergeCell ref="A13:A14"/>
    <mergeCell ref="A41:Q41"/>
    <mergeCell ref="A31:A32"/>
    <mergeCell ref="A39:Q39"/>
    <mergeCell ref="A21:A22"/>
    <mergeCell ref="A23:A24"/>
    <mergeCell ref="A26:A27"/>
    <mergeCell ref="A36:Q36"/>
    <mergeCell ref="A37:Q37"/>
    <mergeCell ref="A38:Q38"/>
    <mergeCell ref="A40:Q40"/>
    <mergeCell ref="A45:Q45"/>
    <mergeCell ref="A42:Q42"/>
    <mergeCell ref="A43:Q43"/>
    <mergeCell ref="A47:Q47"/>
    <mergeCell ref="A57:A58"/>
    <mergeCell ref="A44:Q44"/>
    <mergeCell ref="A53:A54"/>
    <mergeCell ref="A51:A52"/>
    <mergeCell ref="A55:A56"/>
    <mergeCell ref="D48:D49"/>
    <mergeCell ref="A46:Q46"/>
    <mergeCell ref="E48:O48"/>
    <mergeCell ref="A77:Q77"/>
    <mergeCell ref="P48:P49"/>
    <mergeCell ref="Q48:Q49"/>
    <mergeCell ref="A75:Q75"/>
    <mergeCell ref="A65:Q65"/>
    <mergeCell ref="A70:Q70"/>
    <mergeCell ref="A63:A64"/>
    <mergeCell ref="A71:A72"/>
    <mergeCell ref="A73:A74"/>
    <mergeCell ref="A66:A67"/>
    <mergeCell ref="A76:Q76"/>
    <mergeCell ref="A61:A62"/>
    <mergeCell ref="A68:A69"/>
    <mergeCell ref="A59:A60"/>
  </mergeCells>
  <hyperlinks>
    <hyperlink ref="Q63" location="_P100299902" tooltip="Bilan - Ligne 2999" display="_P100299902" xr:uid="{00000000-0004-0000-0C00-000000000000}"/>
    <hyperlink ref="Q23" location="_P100199902" tooltip="Bilan - Ligne 1999" display="_P100199902" xr:uid="{00000000-0004-0000-0C00-000001000000}"/>
  </hyperlinks>
  <printOptions horizontalCentered="1"/>
  <pageMargins left="0" right="0" top="0.59055118110236204" bottom="0.59055118110236204" header="0.31496062992126" footer="0.31496062992126"/>
  <pageSetup scale="68" fitToHeight="2" orientation="landscape" r:id="rId1"/>
  <rowBreaks count="1" manualBreakCount="1">
    <brk id="40" max="16383" man="1"/>
  </rowBreaks>
  <ignoredErrors>
    <ignoredError sqref="F10:Q10 F50:Q50 C23 C11 C13 D50 D10" numberStoredAsText="1"/>
    <ignoredError sqref="Q66 Q51 Q28" formulaRange="1"/>
  </ignoredErrors>
  <drawing r:id="rId2"/>
  <extLst>
    <ext xmlns:x14="http://schemas.microsoft.com/office/spreadsheetml/2009/9/main" uri="{78C0D931-6437-407d-A8EE-F0AAD7539E65}">
      <x14:conditionalFormattings>
        <x14:conditionalFormatting xmlns:xm="http://schemas.microsoft.com/office/excel/2006/main">
          <x14:cfRule type="expression" priority="4" id="{00000000-000E-0000-0C00-000004000000}">
            <xm:f>'P:\Coopératives\[Formulaire COOP_ 2015_VF_1.1.1.xlsx]Feuil1'!#REF!=0</xm:f>
            <x14:dxf>
              <font>
                <color theme="0"/>
              </font>
            </x14:dxf>
          </x14:cfRule>
          <xm:sqref>A4</xm:sqref>
        </x14:conditionalFormatting>
        <x14:conditionalFormatting xmlns:xm="http://schemas.microsoft.com/office/excel/2006/main">
          <x14:cfRule type="expression" priority="3" id="{00000000-000E-0000-0C00-000003000000}">
            <xm:f>'P:\Coopératives\[Formulaire COOP_ 2015_VF_1.1.1.xlsx]Feuil1'!#REF!=0</xm:f>
            <x14:dxf>
              <font>
                <color theme="0"/>
              </font>
            </x14:dxf>
          </x14:cfRule>
          <xm:sqref>A6</xm:sqref>
        </x14:conditionalFormatting>
        <x14:conditionalFormatting xmlns:xm="http://schemas.microsoft.com/office/excel/2006/main">
          <x14:cfRule type="expression" priority="2" id="{00000000-000E-0000-0C00-000002000000}">
            <xm:f>'P:\Coopératives\[Formulaire COOP_ 2015_VF_1.1.1.xlsx]Feuil1'!#REF!=0</xm:f>
            <x14:dxf>
              <font>
                <color theme="0"/>
              </font>
            </x14:dxf>
          </x14:cfRule>
          <xm:sqref>A44</xm:sqref>
        </x14:conditionalFormatting>
        <x14:conditionalFormatting xmlns:xm="http://schemas.microsoft.com/office/excel/2006/main">
          <x14:cfRule type="expression" priority="1" id="{00000000-000E-0000-0C00-000001000000}">
            <xm:f>'P:\Coopératives\[Formulaire COOP_ 2015_VF_1.1.1.xlsx]Feuil1'!#REF!=0</xm:f>
            <x14:dxf>
              <font>
                <color theme="0"/>
              </font>
            </x14:dxf>
          </x14:cfRule>
          <xm:sqref>A46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56">
    <tabColor rgb="FFFFC000"/>
  </sheetPr>
  <dimension ref="A1:M37"/>
  <sheetViews>
    <sheetView topLeftCell="A17" zoomScale="80" zoomScaleNormal="80" zoomScalePageLayoutView="80" workbookViewId="0">
      <selection activeCell="H23" sqref="H23"/>
    </sheetView>
  </sheetViews>
  <sheetFormatPr baseColWidth="10" defaultColWidth="0" defaultRowHeight="15" outlineLevelCol="1"/>
  <cols>
    <col min="1" max="1" width="25.85546875" style="182" customWidth="1"/>
    <col min="2" max="2" width="6" style="182" customWidth="1"/>
    <col min="3" max="9" width="21.42578125" style="182" customWidth="1"/>
    <col min="10" max="10" width="1.42578125" style="182" customWidth="1"/>
    <col min="11" max="11" width="37.140625" style="182" hidden="1" customWidth="1" outlineLevel="1"/>
    <col min="12" max="12" width="46.140625" style="182" hidden="1" customWidth="1" outlineLevel="1"/>
    <col min="13" max="13" width="0" style="182" hidden="1" customWidth="1" collapsed="1"/>
    <col min="14" max="16384" width="5.7109375" style="182" hidden="1"/>
  </cols>
  <sheetData>
    <row r="1" spans="1:12" s="415" customFormat="1" ht="24" customHeight="1">
      <c r="A1" s="700" t="str">
        <f>Identification!A14</f>
        <v>SOCIÉTÉ À CHARTE QUÉBÉCOISE ET À CHARTE AUTRE QUE QUÉBÉCOISE</v>
      </c>
      <c r="B1" s="701"/>
      <c r="C1" s="701"/>
      <c r="D1" s="701"/>
      <c r="E1" s="701"/>
      <c r="F1" s="701"/>
      <c r="G1" s="701"/>
      <c r="H1" s="421"/>
      <c r="I1" s="413" t="str">
        <f>IF(Identification!W52=0,"",Identification!A15)</f>
        <v>ÉTAT SEMESTRIEL</v>
      </c>
    </row>
    <row r="2" spans="1:12" s="415" customFormat="1">
      <c r="A2" s="796" t="str">
        <f>IF(Langue=0,"ANNEXE "&amp;'T des M - T of C'!A16,"SCHEDULE "&amp;'T des M - T of C'!A16)</f>
        <v>ANNEXE 4060</v>
      </c>
      <c r="B2" s="797"/>
      <c r="C2" s="797"/>
      <c r="D2" s="797"/>
      <c r="E2" s="797"/>
      <c r="F2" s="797"/>
      <c r="G2" s="797"/>
      <c r="H2" s="797"/>
      <c r="I2" s="798"/>
    </row>
    <row r="3" spans="1:12" s="415" customFormat="1" ht="22.5" customHeight="1">
      <c r="A3" s="671">
        <f>'300'!$A$3</f>
        <v>0</v>
      </c>
      <c r="B3" s="672"/>
      <c r="C3" s="672"/>
      <c r="D3" s="672"/>
      <c r="E3" s="672"/>
      <c r="F3" s="672"/>
      <c r="G3" s="672"/>
      <c r="H3" s="672"/>
      <c r="I3" s="673"/>
    </row>
    <row r="4" spans="1:12" s="415" customFormat="1" ht="22.5" customHeight="1">
      <c r="A4" s="671" t="str">
        <f>UPPER('T des M - T of C'!B16)</f>
        <v>DÉPÔTS ET PRÊTS : SUCCESSION, FIDUCIES ET MANDATS - DISTRIBUTION PAR PROVINCE ET TERRITOIRE</v>
      </c>
      <c r="B4" s="672"/>
      <c r="C4" s="672"/>
      <c r="D4" s="672"/>
      <c r="E4" s="672"/>
      <c r="F4" s="672"/>
      <c r="G4" s="672"/>
      <c r="H4" s="672"/>
      <c r="I4" s="673"/>
    </row>
    <row r="5" spans="1:12" s="415" customFormat="1" ht="22.5" customHeight="1">
      <c r="A5" s="802" t="str">
        <f>IF(Langue=0,"au "&amp;Identification!J19,"As at "&amp;Identification!J19)</f>
        <v xml:space="preserve">au </v>
      </c>
      <c r="B5" s="803"/>
      <c r="C5" s="803"/>
      <c r="D5" s="803"/>
      <c r="E5" s="803"/>
      <c r="F5" s="803"/>
      <c r="G5" s="803"/>
      <c r="H5" s="803"/>
      <c r="I5" s="804"/>
    </row>
    <row r="6" spans="1:12" s="200" customFormat="1">
      <c r="A6" s="833" t="str">
        <f>IF(Langue=0,K6,L6)</f>
        <v>(000$)</v>
      </c>
      <c r="B6" s="834"/>
      <c r="C6" s="834"/>
      <c r="D6" s="834"/>
      <c r="E6" s="834"/>
      <c r="F6" s="834"/>
      <c r="G6" s="834"/>
      <c r="H6" s="834"/>
      <c r="I6" s="835"/>
      <c r="K6" s="182" t="s">
        <v>154</v>
      </c>
      <c r="L6" s="41" t="s">
        <v>325</v>
      </c>
    </row>
    <row r="7" spans="1:12" ht="11.25" customHeight="1">
      <c r="A7" s="793"/>
      <c r="B7" s="794"/>
      <c r="C7" s="794"/>
      <c r="D7" s="794"/>
      <c r="E7" s="794"/>
      <c r="F7" s="794"/>
      <c r="G7" s="794"/>
      <c r="H7" s="794"/>
      <c r="I7" s="795"/>
      <c r="L7" s="41"/>
    </row>
    <row r="8" spans="1:12" ht="15" customHeight="1">
      <c r="A8" s="922" t="str">
        <f>IF(Langue=0,K30,L30)</f>
        <v>PROVINCE/TERRITOIRE</v>
      </c>
      <c r="B8" s="922"/>
      <c r="C8" s="751" t="str">
        <f>IF(Langue=0,K31,L31)</f>
        <v>Dépôts totaux
(excluant l'intérêt couru)</v>
      </c>
      <c r="D8" s="751" t="str">
        <f>IF(Langue=0,K32,L32)</f>
        <v>Dépôts non assurés
(excluant l'intérêt couru)</v>
      </c>
      <c r="E8" s="920" t="str">
        <f>IF(Langue=0,K33,L33)</f>
        <v xml:space="preserve"> Hypothèques</v>
      </c>
      <c r="F8" s="920" t="str">
        <f>IF(Langue=0,K34,L34)</f>
        <v xml:space="preserve"> Autres prêts</v>
      </c>
      <c r="G8" s="751" t="str">
        <f>IF(Langue=0,K35,L35)</f>
        <v>Total des honoraires et commissions</v>
      </c>
      <c r="H8" s="751" t="str">
        <f>IF(Langue=0,K36,L36)</f>
        <v>(a) Honoraires et commissions provenant des successions, fiducies et mandats</v>
      </c>
      <c r="I8" s="751" t="str">
        <f>IF(Langue=0,K37,L37)</f>
        <v xml:space="preserve">Actifs gérés pour autrui\biens sous administration </v>
      </c>
      <c r="L8" s="41"/>
    </row>
    <row r="9" spans="1:12" ht="78.75" customHeight="1">
      <c r="A9" s="923"/>
      <c r="B9" s="923"/>
      <c r="C9" s="752"/>
      <c r="D9" s="752"/>
      <c r="E9" s="921"/>
      <c r="F9" s="921"/>
      <c r="G9" s="752"/>
      <c r="H9" s="752"/>
      <c r="I9" s="752"/>
      <c r="L9" s="41"/>
    </row>
    <row r="10" spans="1:12" ht="15" customHeight="1">
      <c r="A10" s="808"/>
      <c r="B10" s="810"/>
      <c r="C10" s="382" t="s">
        <v>197</v>
      </c>
      <c r="D10" s="253" t="s">
        <v>199</v>
      </c>
      <c r="E10" s="253" t="s">
        <v>200</v>
      </c>
      <c r="F10" s="253" t="s">
        <v>201</v>
      </c>
      <c r="G10" s="253" t="s">
        <v>202</v>
      </c>
      <c r="H10" s="253" t="s">
        <v>203</v>
      </c>
      <c r="I10" s="253" t="s">
        <v>204</v>
      </c>
      <c r="L10" s="41"/>
    </row>
    <row r="11" spans="1:12" s="200" customFormat="1" ht="15" customHeight="1">
      <c r="A11" s="35" t="str">
        <f t="shared" ref="A11:A22" si="0">IF(Langue=0,K11,L11)</f>
        <v>Colombie-Britannique</v>
      </c>
      <c r="B11" s="283" t="s">
        <v>206</v>
      </c>
      <c r="C11" s="258"/>
      <c r="D11" s="258"/>
      <c r="E11" s="258"/>
      <c r="F11" s="258"/>
      <c r="G11" s="258"/>
      <c r="H11" s="258"/>
      <c r="I11" s="583"/>
      <c r="K11" s="182" t="s">
        <v>84</v>
      </c>
      <c r="L11" s="41" t="s">
        <v>343</v>
      </c>
    </row>
    <row r="12" spans="1:12" s="200" customFormat="1" ht="15" customHeight="1">
      <c r="A12" s="35" t="str">
        <f t="shared" si="0"/>
        <v>Alberta</v>
      </c>
      <c r="B12" s="283" t="s">
        <v>111</v>
      </c>
      <c r="C12" s="258"/>
      <c r="D12" s="258"/>
      <c r="E12" s="258"/>
      <c r="F12" s="258"/>
      <c r="G12" s="258"/>
      <c r="H12" s="258"/>
      <c r="I12" s="583"/>
      <c r="K12" s="182" t="s">
        <v>51</v>
      </c>
      <c r="L12" s="41" t="s">
        <v>51</v>
      </c>
    </row>
    <row r="13" spans="1:12" s="200" customFormat="1" ht="15" customHeight="1">
      <c r="A13" s="35" t="str">
        <f t="shared" si="0"/>
        <v>Saskatchewan</v>
      </c>
      <c r="B13" s="283" t="s">
        <v>112</v>
      </c>
      <c r="C13" s="258"/>
      <c r="D13" s="258"/>
      <c r="E13" s="258"/>
      <c r="F13" s="258"/>
      <c r="G13" s="258"/>
      <c r="H13" s="258"/>
      <c r="I13" s="583"/>
      <c r="K13" s="182" t="s">
        <v>52</v>
      </c>
      <c r="L13" s="41" t="s">
        <v>52</v>
      </c>
    </row>
    <row r="14" spans="1:12" s="200" customFormat="1" ht="15" customHeight="1">
      <c r="A14" s="35" t="str">
        <f t="shared" si="0"/>
        <v>Manitoba</v>
      </c>
      <c r="B14" s="283" t="s">
        <v>116</v>
      </c>
      <c r="C14" s="258"/>
      <c r="D14" s="258"/>
      <c r="E14" s="258"/>
      <c r="F14" s="258"/>
      <c r="G14" s="258"/>
      <c r="H14" s="258"/>
      <c r="I14" s="583"/>
      <c r="K14" s="182" t="s">
        <v>53</v>
      </c>
      <c r="L14" s="41" t="s">
        <v>53</v>
      </c>
    </row>
    <row r="15" spans="1:12" s="200" customFormat="1" ht="15" customHeight="1">
      <c r="A15" s="35" t="str">
        <f t="shared" si="0"/>
        <v>Ontario</v>
      </c>
      <c r="B15" s="283" t="s">
        <v>175</v>
      </c>
      <c r="C15" s="258"/>
      <c r="D15" s="258"/>
      <c r="E15" s="258"/>
      <c r="F15" s="258"/>
      <c r="G15" s="258"/>
      <c r="H15" s="258"/>
      <c r="I15" s="583"/>
      <c r="K15" s="182" t="s">
        <v>54</v>
      </c>
      <c r="L15" s="41" t="s">
        <v>54</v>
      </c>
    </row>
    <row r="16" spans="1:12" s="200" customFormat="1" ht="15" customHeight="1">
      <c r="A16" s="35" t="str">
        <f t="shared" si="0"/>
        <v>Québec</v>
      </c>
      <c r="B16" s="283" t="s">
        <v>98</v>
      </c>
      <c r="C16" s="258"/>
      <c r="D16" s="258"/>
      <c r="E16" s="258"/>
      <c r="F16" s="258"/>
      <c r="G16" s="258"/>
      <c r="H16" s="258"/>
      <c r="I16" s="583"/>
      <c r="K16" s="182" t="s">
        <v>55</v>
      </c>
      <c r="L16" s="41" t="s">
        <v>55</v>
      </c>
    </row>
    <row r="17" spans="1:12" s="200" customFormat="1" ht="15" customHeight="1">
      <c r="A17" s="35" t="str">
        <f t="shared" si="0"/>
        <v>Nouvelle-Écosse</v>
      </c>
      <c r="B17" s="283" t="s">
        <v>105</v>
      </c>
      <c r="C17" s="258"/>
      <c r="D17" s="258"/>
      <c r="E17" s="258"/>
      <c r="F17" s="258"/>
      <c r="G17" s="258"/>
      <c r="H17" s="258"/>
      <c r="I17" s="583"/>
      <c r="K17" s="182" t="s">
        <v>56</v>
      </c>
      <c r="L17" s="41" t="s">
        <v>547</v>
      </c>
    </row>
    <row r="18" spans="1:12" s="200" customFormat="1" ht="15" customHeight="1">
      <c r="A18" s="35" t="str">
        <f t="shared" si="0"/>
        <v>Nouveau-Brunswick</v>
      </c>
      <c r="B18" s="283" t="s">
        <v>108</v>
      </c>
      <c r="C18" s="258"/>
      <c r="D18" s="258"/>
      <c r="E18" s="258"/>
      <c r="F18" s="258"/>
      <c r="G18" s="258"/>
      <c r="H18" s="258"/>
      <c r="I18" s="583"/>
      <c r="K18" s="182" t="s">
        <v>57</v>
      </c>
      <c r="L18" s="41" t="s">
        <v>548</v>
      </c>
    </row>
    <row r="19" spans="1:12" s="200" customFormat="1" ht="15" customHeight="1">
      <c r="A19" s="35" t="str">
        <f t="shared" si="0"/>
        <v>Ile du Prince-Édouard</v>
      </c>
      <c r="B19" s="283" t="s">
        <v>212</v>
      </c>
      <c r="C19" s="258"/>
      <c r="D19" s="258"/>
      <c r="E19" s="258"/>
      <c r="F19" s="258"/>
      <c r="G19" s="258"/>
      <c r="H19" s="258"/>
      <c r="I19" s="583"/>
      <c r="K19" s="182" t="s">
        <v>150</v>
      </c>
      <c r="L19" s="41" t="s">
        <v>344</v>
      </c>
    </row>
    <row r="20" spans="1:12" s="200" customFormat="1" ht="15" customHeight="1">
      <c r="A20" s="35" t="str">
        <f t="shared" si="0"/>
        <v>Terre-Neuve/Labrador</v>
      </c>
      <c r="B20" s="284">
        <v>100</v>
      </c>
      <c r="C20" s="258"/>
      <c r="D20" s="258"/>
      <c r="E20" s="258"/>
      <c r="F20" s="258"/>
      <c r="G20" s="258"/>
      <c r="H20" s="258"/>
      <c r="I20" s="583"/>
      <c r="K20" s="182" t="s">
        <v>151</v>
      </c>
      <c r="L20" s="41" t="s">
        <v>549</v>
      </c>
    </row>
    <row r="21" spans="1:12" s="200" customFormat="1" ht="15" customHeight="1">
      <c r="A21" s="35" t="str">
        <f t="shared" si="0"/>
        <v>T.N.O./Yukon/Nunavut</v>
      </c>
      <c r="B21" s="284">
        <v>110</v>
      </c>
      <c r="C21" s="258"/>
      <c r="D21" s="258"/>
      <c r="E21" s="258"/>
      <c r="F21" s="258"/>
      <c r="G21" s="258"/>
      <c r="H21" s="258"/>
      <c r="I21" s="583"/>
      <c r="K21" s="182" t="s">
        <v>58</v>
      </c>
      <c r="L21" s="41" t="s">
        <v>550</v>
      </c>
    </row>
    <row r="22" spans="1:12" s="200" customFormat="1" ht="15" customHeight="1">
      <c r="A22" s="35" t="str">
        <f t="shared" si="0"/>
        <v>Étranger</v>
      </c>
      <c r="B22" s="284">
        <v>120</v>
      </c>
      <c r="C22" s="258"/>
      <c r="D22" s="258"/>
      <c r="E22" s="258"/>
      <c r="F22" s="258"/>
      <c r="G22" s="258"/>
      <c r="H22" s="258"/>
      <c r="I22" s="584"/>
      <c r="K22" s="182" t="s">
        <v>59</v>
      </c>
      <c r="L22" s="41" t="s">
        <v>551</v>
      </c>
    </row>
    <row r="23" spans="1:12" s="200" customFormat="1" ht="22.5" customHeight="1">
      <c r="A23" s="98" t="s">
        <v>50</v>
      </c>
      <c r="B23" s="285">
        <v>199</v>
      </c>
      <c r="C23" s="586">
        <f t="shared" ref="C23:I23" si="1">SUM(C11:C22)</f>
        <v>0</v>
      </c>
      <c r="D23" s="286">
        <f t="shared" si="1"/>
        <v>0</v>
      </c>
      <c r="E23" s="585">
        <f t="shared" si="1"/>
        <v>0</v>
      </c>
      <c r="F23" s="585">
        <f t="shared" si="1"/>
        <v>0</v>
      </c>
      <c r="G23" s="585">
        <f t="shared" si="1"/>
        <v>0</v>
      </c>
      <c r="H23" s="585">
        <f t="shared" si="1"/>
        <v>0</v>
      </c>
      <c r="I23" s="145">
        <f t="shared" si="1"/>
        <v>0</v>
      </c>
      <c r="K23" s="182"/>
      <c r="L23" s="41"/>
    </row>
    <row r="24" spans="1:12" ht="15" customHeight="1">
      <c r="A24" s="910" t="str">
        <f>IF(Langue=0,K24,L24)</f>
        <v>(a) Les données de la colonne 07 sont incluses dans la colonne 06.</v>
      </c>
      <c r="B24" s="911"/>
      <c r="C24" s="912"/>
      <c r="D24" s="912"/>
      <c r="E24" s="912"/>
      <c r="F24" s="912"/>
      <c r="G24" s="912"/>
      <c r="H24" s="912"/>
      <c r="I24" s="913"/>
      <c r="K24" s="620" t="s">
        <v>554</v>
      </c>
      <c r="L24" s="839" t="s">
        <v>555</v>
      </c>
    </row>
    <row r="25" spans="1:12" ht="15" customHeight="1">
      <c r="A25" s="914"/>
      <c r="B25" s="915"/>
      <c r="C25" s="915"/>
      <c r="D25" s="915"/>
      <c r="E25" s="915"/>
      <c r="F25" s="915"/>
      <c r="G25" s="915"/>
      <c r="H25" s="915"/>
      <c r="I25" s="916"/>
      <c r="K25" s="620"/>
      <c r="L25" s="839"/>
    </row>
    <row r="26" spans="1:12">
      <c r="A26" s="914"/>
      <c r="B26" s="915"/>
      <c r="C26" s="915"/>
      <c r="D26" s="915"/>
      <c r="E26" s="915"/>
      <c r="F26" s="915"/>
      <c r="G26" s="915"/>
      <c r="H26" s="915"/>
      <c r="I26" s="916"/>
      <c r="K26" s="620"/>
      <c r="L26" s="839"/>
    </row>
    <row r="27" spans="1:12" s="159" customFormat="1">
      <c r="A27" s="914"/>
      <c r="B27" s="915"/>
      <c r="C27" s="915"/>
      <c r="D27" s="915"/>
      <c r="E27" s="915"/>
      <c r="F27" s="915"/>
      <c r="G27" s="915"/>
      <c r="H27" s="915"/>
      <c r="I27" s="916"/>
      <c r="K27" s="182"/>
      <c r="L27" s="41"/>
    </row>
    <row r="28" spans="1:12" s="99" customFormat="1">
      <c r="A28" s="917">
        <f>+'4050'!A78:Q78+1</f>
        <v>19</v>
      </c>
      <c r="B28" s="918"/>
      <c r="C28" s="918"/>
      <c r="D28" s="918"/>
      <c r="E28" s="918"/>
      <c r="F28" s="918"/>
      <c r="G28" s="918"/>
      <c r="H28" s="918"/>
      <c r="I28" s="919"/>
      <c r="K28" s="182"/>
      <c r="L28" s="41"/>
    </row>
    <row r="29" spans="1:12">
      <c r="L29" s="41"/>
    </row>
    <row r="30" spans="1:12">
      <c r="K30" s="202" t="s">
        <v>215</v>
      </c>
      <c r="L30" s="282" t="s">
        <v>552</v>
      </c>
    </row>
    <row r="31" spans="1:12" ht="45">
      <c r="K31" s="314" t="s">
        <v>967</v>
      </c>
      <c r="L31" s="320" t="s">
        <v>968</v>
      </c>
    </row>
    <row r="32" spans="1:12" ht="45">
      <c r="K32" s="563" t="s">
        <v>966</v>
      </c>
      <c r="L32" s="320" t="s">
        <v>969</v>
      </c>
    </row>
    <row r="33" spans="11:12">
      <c r="K33" s="181" t="s">
        <v>970</v>
      </c>
      <c r="L33" s="93" t="s">
        <v>327</v>
      </c>
    </row>
    <row r="34" spans="11:12">
      <c r="K34" s="385" t="s">
        <v>971</v>
      </c>
      <c r="L34" s="481" t="s">
        <v>472</v>
      </c>
    </row>
    <row r="35" spans="11:12">
      <c r="K35" s="181" t="s">
        <v>147</v>
      </c>
      <c r="L35" s="93" t="s">
        <v>489</v>
      </c>
    </row>
    <row r="36" spans="11:12" ht="48" customHeight="1">
      <c r="K36" s="100" t="s">
        <v>557</v>
      </c>
      <c r="L36" s="101" t="s">
        <v>556</v>
      </c>
    </row>
    <row r="37" spans="11:12" ht="30">
      <c r="K37" s="287" t="s">
        <v>149</v>
      </c>
      <c r="L37" s="48" t="s">
        <v>553</v>
      </c>
    </row>
  </sheetData>
  <sheetProtection algorithmName="SHA-512" hashValue="cxKNQbSsmQmee7jzn1RmXS1GPCPL1n9P3ophHY35jHSi8/C+lOn/RnlyiXw0RGQnwTeomZ1Dr+W31NQxZ6NYcQ==" saltValue="MPBhpC3MMNV9DzHKWNT1Wg==" spinCount="100000" sheet="1"/>
  <mergeCells count="21">
    <mergeCell ref="K24:K26"/>
    <mergeCell ref="L24:L26"/>
    <mergeCell ref="A25:I27"/>
    <mergeCell ref="A28:I28"/>
    <mergeCell ref="D8:D9"/>
    <mergeCell ref="E8:E9"/>
    <mergeCell ref="F8:F9"/>
    <mergeCell ref="G8:G9"/>
    <mergeCell ref="H8:H9"/>
    <mergeCell ref="A8:B9"/>
    <mergeCell ref="A1:G1"/>
    <mergeCell ref="A7:I7"/>
    <mergeCell ref="A10:B10"/>
    <mergeCell ref="C8:C9"/>
    <mergeCell ref="A24:I24"/>
    <mergeCell ref="A2:I2"/>
    <mergeCell ref="A3:I3"/>
    <mergeCell ref="A4:I4"/>
    <mergeCell ref="A6:I6"/>
    <mergeCell ref="A5:I5"/>
    <mergeCell ref="I8:I9"/>
  </mergeCells>
  <hyperlinks>
    <hyperlink ref="G23" location="_300_3545_02" tooltip="Annexe/Schedule 300" display="_300_3545_02" xr:uid="{00000000-0004-0000-0D00-000000000000}"/>
    <hyperlink ref="C23" location="_P100209902" tooltip="Annexe/Schedule 100" display="_P100209902" xr:uid="{00000000-0004-0000-0D00-000001000000}"/>
    <hyperlink ref="H23" location="_P300351001" tooltip="Annexe/Schedule 100" display="_P300351001" xr:uid="{00000000-0004-0000-0D00-000002000000}"/>
    <hyperlink ref="E23" location="_1200_010_08" tooltip="Annexe/Schedule 1200 = 1200_010_08+1200_020_08+1200_030_08" display="_1200_010_08" xr:uid="{00000000-0004-0000-0D00-000003000000}"/>
    <hyperlink ref="F23" location="_1200_040_08" tooltip="Annexe/Schedule 1200 = 1200_199_08-1200_010_08-1200_020_08-1200_030_08+1200_199_07-1200_010_07-1200_020_07-1200_030_07" display="_1200_040_08" xr:uid="{00000000-0004-0000-0D00-000004000000}"/>
  </hyperlinks>
  <printOptions horizontalCentered="1"/>
  <pageMargins left="0.39370078740157499" right="0.39370078740157499" top="0.59055118110236204" bottom="0.59055118110236204" header="0.31496062992126" footer="0.31496062992126"/>
  <pageSetup scale="80" orientation="landscape" r:id="rId1"/>
  <ignoredErrors>
    <ignoredError sqref="C10:I10 B11:B1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D00-000002000000}">
            <xm:f>'P:\Coopératives\[Formulaire COOP_ 2015_VF_1.1.1.xlsx]Feuil1'!#REF!=0</xm:f>
            <x14:dxf>
              <font>
                <color theme="0"/>
              </font>
            </x14:dxf>
          </x14:cfRule>
          <xm:sqref>A4</xm:sqref>
        </x14:conditionalFormatting>
        <x14:conditionalFormatting xmlns:xm="http://schemas.microsoft.com/office/excel/2006/main">
          <x14:cfRule type="expression" priority="1" id="{00000000-000E-0000-0D00-000001000000}">
            <xm:f>'P:\Coopératives\[Formulaire COOP_ 2015_VF_1.1.1.xlsx]Feuil1'!#REF!=0</xm:f>
            <x14:dxf>
              <font>
                <color theme="0"/>
              </font>
            </x14:dxf>
          </x14:cfRule>
          <xm:sqref>A6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60">
    <tabColor rgb="FFFFC000"/>
  </sheetPr>
  <dimension ref="A1:N50"/>
  <sheetViews>
    <sheetView zoomScale="80" zoomScaleNormal="80" zoomScalePageLayoutView="80" workbookViewId="0">
      <selection activeCell="E14" sqref="E14"/>
    </sheetView>
  </sheetViews>
  <sheetFormatPr baseColWidth="10" defaultColWidth="0" defaultRowHeight="15" outlineLevelCol="1"/>
  <cols>
    <col min="1" max="1" width="66.7109375" style="38" customWidth="1"/>
    <col min="2" max="2" width="20.7109375" style="38" customWidth="1"/>
    <col min="3" max="3" width="11.140625" style="102" customWidth="1"/>
    <col min="4" max="4" width="10.5703125" style="38" customWidth="1"/>
    <col min="5" max="5" width="19.28515625" style="103" customWidth="1"/>
    <col min="6" max="6" width="1.42578125" style="38" customWidth="1"/>
    <col min="7" max="7" width="75" style="38" hidden="1" customWidth="1" outlineLevel="1"/>
    <col min="8" max="8" width="52.7109375" style="182" hidden="1" customWidth="1" outlineLevel="1"/>
    <col min="9" max="9" width="11.42578125" style="182" hidden="1" customWidth="1" collapsed="1"/>
    <col min="10" max="11" width="11.42578125" style="182" hidden="1" customWidth="1"/>
    <col min="12" max="14" width="0" style="182" hidden="1" customWidth="1"/>
    <col min="15" max="16384" width="11.42578125" style="38" hidden="1"/>
  </cols>
  <sheetData>
    <row r="1" spans="1:14" s="422" customFormat="1" ht="24" customHeight="1">
      <c r="A1" s="700" t="str">
        <f>Identification!A14</f>
        <v>SOCIÉTÉ À CHARTE QUÉBÉCOISE ET À CHARTE AUTRE QUE QUÉBÉCOISE</v>
      </c>
      <c r="B1" s="701"/>
      <c r="C1" s="701"/>
      <c r="D1" s="438"/>
      <c r="E1" s="413" t="str">
        <f>IF(Identification!W52=0,"",Identification!A15)</f>
        <v>ÉTAT SEMESTRIEL</v>
      </c>
      <c r="H1" s="415"/>
      <c r="I1" s="415"/>
      <c r="J1" s="415"/>
      <c r="K1" s="415"/>
      <c r="L1" s="415"/>
      <c r="M1" s="415"/>
      <c r="N1" s="415"/>
    </row>
    <row r="2" spans="1:14" s="422" customFormat="1">
      <c r="A2" s="796" t="str">
        <f>IF(Langue=0,"ANNEXE "&amp;'T des M - T of C'!A17,"SCHEDULE "&amp;'T des M - T of C'!A17)</f>
        <v>ANNEXE 4090</v>
      </c>
      <c r="B2" s="797"/>
      <c r="C2" s="797"/>
      <c r="D2" s="797"/>
      <c r="E2" s="798"/>
      <c r="H2" s="415"/>
      <c r="I2" s="415"/>
      <c r="J2" s="415"/>
      <c r="K2" s="415"/>
      <c r="L2" s="415"/>
      <c r="M2" s="415"/>
      <c r="N2" s="415"/>
    </row>
    <row r="3" spans="1:14" s="422" customFormat="1" ht="22.5" customHeight="1">
      <c r="A3" s="671">
        <f>'300'!$A$3</f>
        <v>0</v>
      </c>
      <c r="B3" s="672"/>
      <c r="C3" s="672"/>
      <c r="D3" s="672"/>
      <c r="E3" s="673"/>
      <c r="H3" s="415"/>
      <c r="I3" s="415"/>
      <c r="J3" s="415"/>
      <c r="K3" s="415"/>
      <c r="L3" s="415"/>
      <c r="M3" s="415"/>
      <c r="N3" s="415"/>
    </row>
    <row r="4" spans="1:14" s="422" customFormat="1" ht="22.5" customHeight="1">
      <c r="A4" s="671" t="str">
        <f>UPPER('T des M - T of C'!B17)</f>
        <v>RATIOS RÉGLEMENTAIRES</v>
      </c>
      <c r="B4" s="672"/>
      <c r="C4" s="672"/>
      <c r="D4" s="672"/>
      <c r="E4" s="673"/>
      <c r="F4" s="439"/>
      <c r="H4" s="415"/>
      <c r="I4" s="415"/>
      <c r="J4" s="415"/>
      <c r="K4" s="415"/>
      <c r="L4" s="415"/>
      <c r="M4" s="415"/>
      <c r="N4" s="415"/>
    </row>
    <row r="5" spans="1:14" s="422" customFormat="1" ht="22.5" customHeight="1">
      <c r="A5" s="802" t="str">
        <f>IF(Langue=0,"au "&amp;Identification!J19,"As at "&amp;Identification!J19)</f>
        <v xml:space="preserve">au </v>
      </c>
      <c r="B5" s="803"/>
      <c r="C5" s="803"/>
      <c r="D5" s="803"/>
      <c r="E5" s="804"/>
      <c r="F5" s="440"/>
      <c r="H5" s="415"/>
      <c r="I5" s="415"/>
      <c r="J5" s="415"/>
      <c r="K5" s="415"/>
      <c r="L5" s="415"/>
      <c r="M5" s="415"/>
      <c r="N5" s="415"/>
    </row>
    <row r="6" spans="1:14">
      <c r="A6" s="950" t="str">
        <f>IF(Langue=0,G6,H6)</f>
        <v>(000$)</v>
      </c>
      <c r="B6" s="951"/>
      <c r="C6" s="951"/>
      <c r="D6" s="951"/>
      <c r="E6" s="952"/>
      <c r="G6" s="36" t="s">
        <v>154</v>
      </c>
      <c r="H6" s="73" t="s">
        <v>325</v>
      </c>
    </row>
    <row r="7" spans="1:14" ht="11.25" customHeight="1">
      <c r="A7" s="928"/>
      <c r="B7" s="929"/>
      <c r="C7" s="929"/>
      <c r="D7" s="929"/>
      <c r="E7" s="930"/>
      <c r="F7" s="208"/>
      <c r="G7" s="182" t="s">
        <v>221</v>
      </c>
      <c r="H7" s="41" t="s">
        <v>532</v>
      </c>
    </row>
    <row r="8" spans="1:14" ht="15" customHeight="1">
      <c r="A8" s="922" t="str">
        <f>IF(Langue=0,G7,H7)</f>
        <v>TYPE DE RATIO</v>
      </c>
      <c r="B8" s="842" t="str">
        <f>IF(Langue=0,G8,H8)</f>
        <v>Formule</v>
      </c>
      <c r="C8" s="944" t="str">
        <f>IF(Langue=0,G9,H9)</f>
        <v>Référence</v>
      </c>
      <c r="D8" s="945"/>
      <c r="E8" s="842" t="str">
        <f>IF(Langue=0,G10,H10)</f>
        <v>Total</v>
      </c>
      <c r="F8" s="208"/>
      <c r="G8" s="202" t="s">
        <v>222</v>
      </c>
      <c r="H8" s="288" t="s">
        <v>530</v>
      </c>
      <c r="I8" s="38"/>
      <c r="K8" s="38"/>
    </row>
    <row r="9" spans="1:14" ht="37.5" customHeight="1">
      <c r="A9" s="923"/>
      <c r="B9" s="843"/>
      <c r="C9" s="946"/>
      <c r="D9" s="947"/>
      <c r="E9" s="843"/>
      <c r="G9" s="181" t="s">
        <v>223</v>
      </c>
      <c r="H9" s="41" t="s">
        <v>531</v>
      </c>
    </row>
    <row r="10" spans="1:14" ht="15" customHeight="1">
      <c r="A10" s="289"/>
      <c r="B10" s="290"/>
      <c r="C10" s="808"/>
      <c r="D10" s="810"/>
      <c r="E10" s="291" t="s">
        <v>198</v>
      </c>
      <c r="G10" s="204" t="s">
        <v>50</v>
      </c>
      <c r="H10" s="45" t="s">
        <v>50</v>
      </c>
    </row>
    <row r="11" spans="1:14" ht="22.5" customHeight="1">
      <c r="A11" s="931" t="str">
        <f>IF(Langue=0,G11,H11)</f>
        <v>Ratios de fonds propres</v>
      </c>
      <c r="B11" s="932"/>
      <c r="C11" s="932"/>
      <c r="D11" s="932"/>
      <c r="E11" s="933"/>
      <c r="G11" s="192" t="s">
        <v>260</v>
      </c>
      <c r="H11" s="41" t="s">
        <v>533</v>
      </c>
    </row>
    <row r="12" spans="1:14">
      <c r="A12" s="27" t="str">
        <f>IF(Langue=0,G12,H12)</f>
        <v>Ratio de fonds propres de catégorie 1 sous forme d'actions ordinaires  (1A)</v>
      </c>
      <c r="B12" s="28" t="str">
        <f>IF(Langue=0,G37,H37)</f>
        <v xml:space="preserve">= Ligne 040 / Ligne 070 </v>
      </c>
      <c r="C12" s="24" t="s">
        <v>132</v>
      </c>
      <c r="D12" s="283" t="s">
        <v>206</v>
      </c>
      <c r="E12" s="292">
        <f>IF((E20=0),0,+E16/E20*100)</f>
        <v>0</v>
      </c>
      <c r="G12" s="39" t="s">
        <v>310</v>
      </c>
      <c r="H12" s="41" t="s">
        <v>541</v>
      </c>
    </row>
    <row r="13" spans="1:14">
      <c r="A13" s="27" t="str">
        <f>IF(Langue=0,G13,H13)</f>
        <v xml:space="preserve">Ratio de fonds propres de catégorie 1  </v>
      </c>
      <c r="B13" s="28" t="str">
        <f>IF(Langue=0,G38,H38)</f>
        <v>= Ligne 050 / Ligne 080</v>
      </c>
      <c r="C13" s="24" t="s">
        <v>132</v>
      </c>
      <c r="D13" s="283" t="s">
        <v>111</v>
      </c>
      <c r="E13" s="292">
        <f>IF((E21=0),0,+E17/E21*100)</f>
        <v>0</v>
      </c>
      <c r="G13" s="39" t="s">
        <v>219</v>
      </c>
      <c r="H13" s="41" t="s">
        <v>542</v>
      </c>
    </row>
    <row r="14" spans="1:14">
      <c r="A14" s="27" t="str">
        <f>IF(Langue=0,G14,H14)</f>
        <v xml:space="preserve">Ratio de fonds propres total  </v>
      </c>
      <c r="B14" s="28" t="str">
        <f>IF(Langue=0,G39,H39)</f>
        <v>= Ligne 060 / Ligne 090</v>
      </c>
      <c r="C14" s="24" t="s">
        <v>132</v>
      </c>
      <c r="D14" s="283" t="s">
        <v>112</v>
      </c>
      <c r="E14" s="146">
        <f>IF((E22=0),0,+E18/E22*100)</f>
        <v>0</v>
      </c>
      <c r="G14" s="39" t="s">
        <v>311</v>
      </c>
      <c r="H14" s="41" t="s">
        <v>744</v>
      </c>
    </row>
    <row r="15" spans="1:14">
      <c r="A15" s="948"/>
      <c r="B15" s="949"/>
      <c r="C15" s="949"/>
      <c r="D15" s="949"/>
      <c r="E15" s="604"/>
      <c r="H15" s="41"/>
    </row>
    <row r="16" spans="1:14">
      <c r="A16" s="924" t="str">
        <f>IF(Langue=0,G16,H16)</f>
        <v>Fonds propres nets de catégorie 1 sous forme d'actions ordinaires (1A)</v>
      </c>
      <c r="B16" s="924"/>
      <c r="C16" s="29" t="s">
        <v>93</v>
      </c>
      <c r="D16" s="283" t="s">
        <v>116</v>
      </c>
      <c r="E16" s="293"/>
      <c r="G16" s="39" t="s">
        <v>312</v>
      </c>
      <c r="H16" s="41" t="s">
        <v>538</v>
      </c>
    </row>
    <row r="17" spans="1:14">
      <c r="A17" s="924" t="str">
        <f>IF(Langue=0,G17,H17)</f>
        <v>Fonds propres nets de catégorie 1</v>
      </c>
      <c r="B17" s="924"/>
      <c r="C17" s="29" t="s">
        <v>93</v>
      </c>
      <c r="D17" s="283" t="s">
        <v>175</v>
      </c>
      <c r="E17" s="293"/>
      <c r="G17" s="39" t="s">
        <v>129</v>
      </c>
      <c r="H17" s="41" t="s">
        <v>539</v>
      </c>
    </row>
    <row r="18" spans="1:14" ht="15.75" customHeight="1">
      <c r="A18" s="924" t="str">
        <f>IF(Langue=0,G18,H18)</f>
        <v>Total des fonds propres</v>
      </c>
      <c r="B18" s="924"/>
      <c r="C18" s="29" t="s">
        <v>93</v>
      </c>
      <c r="D18" s="283" t="s">
        <v>98</v>
      </c>
      <c r="E18" s="147"/>
      <c r="G18" s="43" t="s">
        <v>128</v>
      </c>
      <c r="H18" s="41" t="s">
        <v>540</v>
      </c>
    </row>
    <row r="19" spans="1:14">
      <c r="A19" s="948"/>
      <c r="B19" s="949"/>
      <c r="C19" s="949"/>
      <c r="D19" s="949"/>
      <c r="E19" s="604"/>
      <c r="H19" s="41"/>
    </row>
    <row r="20" spans="1:14">
      <c r="A20" s="942" t="str">
        <f>IF(Langue=0,G20,H20)</f>
        <v>Actifs nets pondérés en fonction des risques pour les fonds propres de catégorie 1A</v>
      </c>
      <c r="B20" s="943"/>
      <c r="C20" s="24" t="s">
        <v>93</v>
      </c>
      <c r="D20" s="283" t="s">
        <v>105</v>
      </c>
      <c r="E20" s="293"/>
      <c r="G20" s="42" t="s">
        <v>746</v>
      </c>
      <c r="H20" s="41" t="s">
        <v>747</v>
      </c>
    </row>
    <row r="21" spans="1:14">
      <c r="A21" s="942" t="str">
        <f>IF(Langue=0,G21,H21)</f>
        <v>Actifs nets pondérés en fonction des risques pour les fonds propres de catégorie 1</v>
      </c>
      <c r="B21" s="943"/>
      <c r="C21" s="24" t="s">
        <v>93</v>
      </c>
      <c r="D21" s="294" t="s">
        <v>108</v>
      </c>
      <c r="E21" s="147"/>
      <c r="G21" s="42" t="s">
        <v>296</v>
      </c>
      <c r="H21" s="41" t="s">
        <v>745</v>
      </c>
    </row>
    <row r="22" spans="1:14">
      <c r="A22" s="942" t="str">
        <f>IF(Langue=0,G22,H22)</f>
        <v>Actifs nets pondérés en fonction des risques pour les fonds propres totaux</v>
      </c>
      <c r="B22" s="943"/>
      <c r="C22" s="24" t="s">
        <v>93</v>
      </c>
      <c r="D22" s="294" t="s">
        <v>212</v>
      </c>
      <c r="E22" s="147"/>
      <c r="G22" s="42" t="s">
        <v>297</v>
      </c>
      <c r="H22" s="41" t="s">
        <v>534</v>
      </c>
    </row>
    <row r="23" spans="1:14">
      <c r="A23" s="948"/>
      <c r="B23" s="949"/>
      <c r="C23" s="949"/>
      <c r="D23" s="949"/>
      <c r="E23" s="604"/>
      <c r="H23" s="41"/>
    </row>
    <row r="24" spans="1:14">
      <c r="A24" s="924" t="str">
        <f t="shared" ref="A24:A34" si="0">IF(Langue=0,G24,H24)</f>
        <v xml:space="preserve">Ratio cible de fonds propres de catégorie 1 sous forme d'actions ordinaires  </v>
      </c>
      <c r="B24" s="924"/>
      <c r="C24" s="24" t="s">
        <v>132</v>
      </c>
      <c r="D24" s="295" t="s">
        <v>208</v>
      </c>
      <c r="E24" s="147"/>
      <c r="G24" s="42" t="s">
        <v>217</v>
      </c>
      <c r="H24" s="41" t="s">
        <v>535</v>
      </c>
    </row>
    <row r="25" spans="1:14">
      <c r="A25" s="924" t="str">
        <f t="shared" si="0"/>
        <v xml:space="preserve">Ratio cible de fonds propres de catégorie 1  </v>
      </c>
      <c r="B25" s="924"/>
      <c r="C25" s="24" t="s">
        <v>132</v>
      </c>
      <c r="D25" s="295" t="s">
        <v>209</v>
      </c>
      <c r="E25" s="147"/>
      <c r="G25" s="42" t="s">
        <v>218</v>
      </c>
      <c r="H25" s="41" t="s">
        <v>536</v>
      </c>
    </row>
    <row r="26" spans="1:14">
      <c r="A26" s="924" t="str">
        <f t="shared" si="0"/>
        <v xml:space="preserve">Ratio cible de fonds propres total  </v>
      </c>
      <c r="B26" s="924"/>
      <c r="C26" s="24" t="s">
        <v>132</v>
      </c>
      <c r="D26" s="296">
        <v>120</v>
      </c>
      <c r="E26" s="147"/>
      <c r="G26" s="42" t="s">
        <v>313</v>
      </c>
      <c r="H26" s="41" t="s">
        <v>537</v>
      </c>
    </row>
    <row r="27" spans="1:14" ht="22.5" customHeight="1">
      <c r="A27" s="934" t="str">
        <f t="shared" si="0"/>
        <v>Ratio de levier</v>
      </c>
      <c r="B27" s="934"/>
      <c r="C27" s="934"/>
      <c r="D27" s="934"/>
      <c r="E27" s="935"/>
      <c r="G27" s="192" t="s">
        <v>156</v>
      </c>
      <c r="H27" s="41" t="s">
        <v>529</v>
      </c>
    </row>
    <row r="28" spans="1:14">
      <c r="A28" s="297" t="str">
        <f t="shared" si="0"/>
        <v>Mesure de l'exposition</v>
      </c>
      <c r="B28" s="298"/>
      <c r="C28" s="24" t="s">
        <v>93</v>
      </c>
      <c r="D28" s="299">
        <v>130</v>
      </c>
      <c r="E28" s="147"/>
      <c r="G28" s="42" t="s">
        <v>155</v>
      </c>
      <c r="H28" s="41" t="s">
        <v>528</v>
      </c>
    </row>
    <row r="29" spans="1:14">
      <c r="A29" s="207" t="str">
        <f t="shared" si="0"/>
        <v>Ratio de levier</v>
      </c>
      <c r="B29" s="28" t="str">
        <f>IF(Langue=0,G41,H41)</f>
        <v>= Ligne 050 / Ligne 130</v>
      </c>
      <c r="C29" s="24" t="s">
        <v>132</v>
      </c>
      <c r="D29" s="299">
        <v>140</v>
      </c>
      <c r="E29" s="146">
        <f>IF((E28=0),0,E17/E28*100)</f>
        <v>0</v>
      </c>
      <c r="G29" s="38" t="s">
        <v>156</v>
      </c>
      <c r="H29" s="41" t="s">
        <v>527</v>
      </c>
    </row>
    <row r="30" spans="1:14" ht="22.5" customHeight="1">
      <c r="A30" s="934" t="str">
        <f t="shared" si="0"/>
        <v>Ratio de liquidité *</v>
      </c>
      <c r="B30" s="934"/>
      <c r="C30" s="934"/>
      <c r="D30" s="934"/>
      <c r="E30" s="935"/>
      <c r="G30" s="192" t="s">
        <v>972</v>
      </c>
      <c r="H30" s="41" t="s">
        <v>973</v>
      </c>
    </row>
    <row r="31" spans="1:14">
      <c r="A31" s="924" t="str">
        <f>IF(Langue=0,G31,H31)</f>
        <v>Total des encours d'actifs liquides de haute qualité</v>
      </c>
      <c r="B31" s="924"/>
      <c r="C31" s="24" t="s">
        <v>93</v>
      </c>
      <c r="D31" s="299">
        <v>148</v>
      </c>
      <c r="E31" s="147">
        <v>0</v>
      </c>
      <c r="G31" s="38" t="s">
        <v>756</v>
      </c>
      <c r="H31" s="41" t="s">
        <v>759</v>
      </c>
      <c r="I31" s="307"/>
      <c r="J31" s="307"/>
      <c r="K31" s="307"/>
      <c r="L31" s="307"/>
      <c r="M31" s="307"/>
      <c r="N31" s="307"/>
    </row>
    <row r="32" spans="1:14">
      <c r="A32" s="924" t="str">
        <f>IF(Langue=0,G32,H32)</f>
        <v>Sorties de trésorerie nettes</v>
      </c>
      <c r="B32" s="924"/>
      <c r="C32" s="24" t="s">
        <v>93</v>
      </c>
      <c r="D32" s="299">
        <v>149</v>
      </c>
      <c r="E32" s="147"/>
      <c r="G32" s="38" t="s">
        <v>757</v>
      </c>
      <c r="H32" s="41" t="s">
        <v>758</v>
      </c>
      <c r="I32" s="307"/>
      <c r="J32" s="307"/>
      <c r="K32" s="307"/>
      <c r="L32" s="307"/>
      <c r="M32" s="307"/>
      <c r="N32" s="307"/>
    </row>
    <row r="33" spans="1:8">
      <c r="A33" s="924" t="str">
        <f t="shared" si="0"/>
        <v>LCR (Ratio de liquidité à court terme)</v>
      </c>
      <c r="B33" s="924"/>
      <c r="C33" s="24" t="s">
        <v>132</v>
      </c>
      <c r="D33" s="299">
        <v>150</v>
      </c>
      <c r="E33" s="386">
        <f>IF((E31=0),0,E31/E32)</f>
        <v>0</v>
      </c>
      <c r="G33" s="38" t="s">
        <v>159</v>
      </c>
      <c r="H33" s="41" t="s">
        <v>526</v>
      </c>
    </row>
    <row r="34" spans="1:8" ht="24.75">
      <c r="A34" s="924" t="str">
        <f t="shared" si="0"/>
        <v>NCCF (Flux de trésorerie nets cumulatifs)</v>
      </c>
      <c r="B34" s="924"/>
      <c r="C34" s="572" t="str">
        <f>IF(Langue=0,G35,H35)</f>
        <v>Nombre de semaines</v>
      </c>
      <c r="D34" s="299">
        <v>160</v>
      </c>
      <c r="E34" s="147"/>
      <c r="G34" s="42" t="s">
        <v>158</v>
      </c>
      <c r="H34" s="41" t="s">
        <v>525</v>
      </c>
    </row>
    <row r="35" spans="1:8">
      <c r="A35" s="936" t="str">
        <f>IF(Langue=0,G50,H50)</f>
        <v>* Note : Les ratios de liquidité à court terme (LCR) et de flux de trésorerie nets cumulatifs (NCCF) ne seront pas divulgués à l’Autorité des marchés financiers pour cette période. L’Autorité vous communiquera la date à laquelle la divulgation de liquidité sera exigée.</v>
      </c>
      <c r="B35" s="937"/>
      <c r="C35" s="937"/>
      <c r="D35" s="937"/>
      <c r="E35" s="938"/>
      <c r="G35" t="s">
        <v>962</v>
      </c>
      <c r="H35" s="571" t="s">
        <v>963</v>
      </c>
    </row>
    <row r="36" spans="1:8">
      <c r="A36" s="939"/>
      <c r="B36" s="940"/>
      <c r="C36" s="940"/>
      <c r="D36" s="940"/>
      <c r="E36" s="941"/>
      <c r="H36" s="41"/>
    </row>
    <row r="37" spans="1:8">
      <c r="A37" s="939"/>
      <c r="B37" s="940"/>
      <c r="C37" s="940"/>
      <c r="D37" s="940"/>
      <c r="E37" s="941"/>
      <c r="G37" s="40" t="s">
        <v>220</v>
      </c>
      <c r="H37" s="41" t="s">
        <v>543</v>
      </c>
    </row>
    <row r="38" spans="1:8">
      <c r="A38" s="939"/>
      <c r="B38" s="940"/>
      <c r="C38" s="940"/>
      <c r="D38" s="940"/>
      <c r="E38" s="941"/>
      <c r="G38" s="40" t="s">
        <v>320</v>
      </c>
      <c r="H38" s="41" t="s">
        <v>544</v>
      </c>
    </row>
    <row r="39" spans="1:8">
      <c r="A39" s="939"/>
      <c r="B39" s="940"/>
      <c r="C39" s="940"/>
      <c r="D39" s="940"/>
      <c r="E39" s="941"/>
      <c r="G39" s="40" t="s">
        <v>321</v>
      </c>
      <c r="H39" s="41" t="s">
        <v>545</v>
      </c>
    </row>
    <row r="40" spans="1:8">
      <c r="A40" s="939"/>
      <c r="B40" s="940"/>
      <c r="C40" s="940"/>
      <c r="D40" s="940"/>
      <c r="E40" s="941"/>
      <c r="H40" s="41"/>
    </row>
    <row r="41" spans="1:8">
      <c r="A41" s="939"/>
      <c r="B41" s="940"/>
      <c r="C41" s="940"/>
      <c r="D41" s="940"/>
      <c r="E41" s="941"/>
      <c r="G41" s="40" t="s">
        <v>322</v>
      </c>
      <c r="H41" s="41" t="s">
        <v>546</v>
      </c>
    </row>
    <row r="42" spans="1:8">
      <c r="A42" s="939"/>
      <c r="B42" s="940"/>
      <c r="C42" s="940"/>
      <c r="D42" s="940"/>
      <c r="E42" s="941"/>
    </row>
    <row r="43" spans="1:8">
      <c r="A43" s="939"/>
      <c r="B43" s="940"/>
      <c r="C43" s="940"/>
      <c r="D43" s="940"/>
      <c r="E43" s="941"/>
    </row>
    <row r="44" spans="1:8">
      <c r="A44" s="939"/>
      <c r="B44" s="940"/>
      <c r="C44" s="940"/>
      <c r="D44" s="940"/>
      <c r="E44" s="941"/>
    </row>
    <row r="45" spans="1:8">
      <c r="A45" s="939"/>
      <c r="B45" s="940"/>
      <c r="C45" s="940"/>
      <c r="D45" s="940"/>
      <c r="E45" s="941"/>
    </row>
    <row r="46" spans="1:8">
      <c r="A46" s="939"/>
      <c r="B46" s="940"/>
      <c r="C46" s="940"/>
      <c r="D46" s="940"/>
      <c r="E46" s="941"/>
    </row>
    <row r="47" spans="1:8">
      <c r="A47" s="939"/>
      <c r="B47" s="940"/>
      <c r="C47" s="940"/>
      <c r="D47" s="940"/>
      <c r="E47" s="941"/>
    </row>
    <row r="48" spans="1:8">
      <c r="A48" s="939"/>
      <c r="B48" s="940"/>
      <c r="C48" s="940"/>
      <c r="D48" s="940"/>
      <c r="E48" s="941"/>
    </row>
    <row r="49" spans="1:8">
      <c r="A49" s="925">
        <f>+'4060'!A28:I28+1</f>
        <v>20</v>
      </c>
      <c r="B49" s="926"/>
      <c r="C49" s="926"/>
      <c r="D49" s="926"/>
      <c r="E49" s="927"/>
    </row>
    <row r="50" spans="1:8" ht="60">
      <c r="G50" s="387" t="s">
        <v>964</v>
      </c>
      <c r="H50" s="44" t="s">
        <v>965</v>
      </c>
    </row>
  </sheetData>
  <sheetProtection algorithmName="SHA-512" hashValue="xHRN6YU8kTyxkuUfzRF7ecy/0OmZi2hOF4VpGfv5UMX++YD55d2l47gFUh+VPa/gi/r43etq36+GfJ7GQbGKKA==" saltValue="5Wx08LCiA/KD5OqZs60+Xw==" spinCount="100000" sheet="1"/>
  <mergeCells count="33">
    <mergeCell ref="A2:E2"/>
    <mergeCell ref="A3:E3"/>
    <mergeCell ref="A5:E5"/>
    <mergeCell ref="A6:E6"/>
    <mergeCell ref="A4:E4"/>
    <mergeCell ref="A33:B33"/>
    <mergeCell ref="A8:A9"/>
    <mergeCell ref="B8:B9"/>
    <mergeCell ref="C8:D9"/>
    <mergeCell ref="E8:E9"/>
    <mergeCell ref="A21:B21"/>
    <mergeCell ref="A22:B22"/>
    <mergeCell ref="A15:E15"/>
    <mergeCell ref="A23:E23"/>
    <mergeCell ref="A19:E19"/>
    <mergeCell ref="A31:B31"/>
    <mergeCell ref="A32:B32"/>
    <mergeCell ref="A34:B34"/>
    <mergeCell ref="A1:C1"/>
    <mergeCell ref="A49:E49"/>
    <mergeCell ref="A7:E7"/>
    <mergeCell ref="A11:E11"/>
    <mergeCell ref="A27:E27"/>
    <mergeCell ref="A30:E30"/>
    <mergeCell ref="A35:E48"/>
    <mergeCell ref="C10:D10"/>
    <mergeCell ref="A16:B16"/>
    <mergeCell ref="A17:B17"/>
    <mergeCell ref="A18:B18"/>
    <mergeCell ref="A20:B20"/>
    <mergeCell ref="A24:B24"/>
    <mergeCell ref="A25:B25"/>
    <mergeCell ref="A26:B26"/>
  </mergeCells>
  <conditionalFormatting sqref="E12">
    <cfRule type="containsErrors" dxfId="23" priority="5">
      <formula>ISERROR(E12)</formula>
    </cfRule>
  </conditionalFormatting>
  <conditionalFormatting sqref="E13:E14">
    <cfRule type="containsErrors" dxfId="22" priority="2">
      <formula>ISERROR(E13)</formula>
    </cfRule>
  </conditionalFormatting>
  <conditionalFormatting sqref="E29">
    <cfRule type="containsErrors" dxfId="21" priority="1">
      <formula>ISERROR(E29)</formula>
    </cfRule>
  </conditionalFormatting>
  <printOptions horizontalCentered="1"/>
  <pageMargins left="0.196850393700787" right="0.196850393700787" top="0.59055118110236204" bottom="0.59055118110236204" header="0.31496062992126" footer="0.31496062992126"/>
  <pageSetup scale="80" orientation="portrait" r:id="rId1"/>
  <colBreaks count="1" manualBreakCount="1">
    <brk id="5" max="1048575" man="1"/>
  </colBreaks>
  <ignoredErrors>
    <ignoredError sqref="C28 C16:D18 C20:D20 D12:D14 C21:C22 D21:D22 D24:D25"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9">
    <tabColor rgb="FFFFC000"/>
  </sheetPr>
  <dimension ref="A1:H33"/>
  <sheetViews>
    <sheetView zoomScale="80" zoomScaleNormal="80" workbookViewId="0">
      <selection activeCell="B9" sqref="B9"/>
    </sheetView>
  </sheetViews>
  <sheetFormatPr baseColWidth="10" defaultColWidth="0" defaultRowHeight="15" outlineLevelCol="1"/>
  <cols>
    <col min="1" max="1" width="4.7109375" style="182" customWidth="1"/>
    <col min="2" max="2" width="85.7109375" style="198" customWidth="1"/>
    <col min="3" max="3" width="14.85546875" style="182" customWidth="1"/>
    <col min="4" max="4" width="2.85546875" style="182" customWidth="1"/>
    <col min="5" max="6" width="50" style="182" hidden="1" customWidth="1" outlineLevel="1"/>
    <col min="7" max="7" width="0" style="182" hidden="1" customWidth="1" collapsed="1"/>
    <col min="8" max="8" width="0" style="182" hidden="1" customWidth="1"/>
    <col min="9" max="16384" width="11.42578125" style="182" hidden="1"/>
  </cols>
  <sheetData>
    <row r="1" spans="1:8" s="415" customFormat="1" ht="24" customHeight="1">
      <c r="A1" s="700" t="str">
        <f>Identification!A14</f>
        <v>SOCIÉTÉ À CHARTE QUÉBÉCOISE ET À CHARTE AUTRE QUE QUÉBÉCOISE</v>
      </c>
      <c r="B1" s="701"/>
      <c r="C1" s="441"/>
      <c r="D1" s="414"/>
      <c r="E1" s="414"/>
      <c r="F1" s="414"/>
      <c r="G1" s="414"/>
      <c r="H1" s="414"/>
    </row>
    <row r="2" spans="1:8" s="415" customFormat="1">
      <c r="A2" s="956" t="str">
        <f>IF(Langue=0,"ANNEXE "&amp;'T des M - T of C'!A18,"SCHEDULE "&amp;'T des M - T of C'!A18)</f>
        <v>ANNEXE 4095</v>
      </c>
      <c r="B2" s="957"/>
      <c r="C2" s="958"/>
      <c r="D2" s="416"/>
      <c r="E2" s="416"/>
      <c r="F2" s="416"/>
      <c r="G2" s="416"/>
      <c r="H2" s="416"/>
    </row>
    <row r="3" spans="1:8" s="415" customFormat="1" ht="22.5" customHeight="1">
      <c r="A3" s="442"/>
      <c r="B3" s="672">
        <f>Identification!G12</f>
        <v>0</v>
      </c>
      <c r="C3" s="673"/>
    </row>
    <row r="4" spans="1:8" s="415" customFormat="1" ht="22.5" customHeight="1">
      <c r="A4" s="442"/>
      <c r="B4" s="959" t="str">
        <f>UPPER('T des M - T of C'!B18)</f>
        <v>AUTRES RENSEIGNEMENTS</v>
      </c>
      <c r="C4" s="960"/>
    </row>
    <row r="5" spans="1:8" s="415" customFormat="1" ht="22.5" customHeight="1">
      <c r="A5" s="442"/>
      <c r="B5" s="728" t="str">
        <f>Identification!D19&amp;" "&amp;Identification!J19</f>
        <v xml:space="preserve"> Pour la période terminée le </v>
      </c>
      <c r="C5" s="729"/>
    </row>
    <row r="6" spans="1:8" ht="11.25" customHeight="1">
      <c r="A6" s="171"/>
      <c r="B6" s="961"/>
      <c r="C6" s="962"/>
    </row>
    <row r="7" spans="1:8" ht="18.75" customHeight="1">
      <c r="A7" s="953" t="str">
        <f>IF(Langue=0,E7,F7)</f>
        <v xml:space="preserve">Veuillez fournir les explications nécessaires (ou joindre un fichier en format PDF, le cas échéant) </v>
      </c>
      <c r="B7" s="954"/>
      <c r="C7" s="955"/>
      <c r="E7" s="620" t="s">
        <v>738</v>
      </c>
      <c r="F7" s="839" t="s">
        <v>736</v>
      </c>
    </row>
    <row r="8" spans="1:8" ht="18.75" customHeight="1">
      <c r="A8" s="171"/>
      <c r="B8" s="172" t="s">
        <v>198</v>
      </c>
      <c r="C8" s="179"/>
      <c r="E8" s="620"/>
      <c r="F8" s="839"/>
    </row>
    <row r="9" spans="1:8" ht="56.1" customHeight="1">
      <c r="A9" s="177" t="s">
        <v>206</v>
      </c>
      <c r="B9" s="178"/>
      <c r="C9" s="176"/>
    </row>
    <row r="10" spans="1:8" ht="18.75" customHeight="1">
      <c r="A10" s="171"/>
      <c r="B10" s="210"/>
      <c r="C10" s="180"/>
    </row>
    <row r="11" spans="1:8" ht="18.75" customHeight="1">
      <c r="A11" s="171"/>
      <c r="B11" s="211"/>
      <c r="C11" s="180"/>
    </row>
    <row r="12" spans="1:8" ht="18.75" customHeight="1">
      <c r="A12" s="171"/>
      <c r="B12" s="173"/>
      <c r="C12" s="180"/>
    </row>
    <row r="13" spans="1:8" ht="18.75" customHeight="1">
      <c r="A13" s="171"/>
      <c r="B13" s="174"/>
      <c r="C13" s="180"/>
    </row>
    <row r="14" spans="1:8" ht="18.75" customHeight="1">
      <c r="A14" s="171"/>
      <c r="B14" s="173"/>
      <c r="C14" s="180"/>
    </row>
    <row r="15" spans="1:8" ht="18.75" customHeight="1">
      <c r="A15" s="171"/>
      <c r="B15" s="212"/>
      <c r="C15" s="180"/>
    </row>
    <row r="16" spans="1:8" ht="18.75" customHeight="1">
      <c r="A16" s="171"/>
      <c r="B16" s="212"/>
      <c r="C16" s="180"/>
    </row>
    <row r="17" spans="1:3" ht="18.75" customHeight="1">
      <c r="A17" s="171"/>
      <c r="B17" s="212"/>
      <c r="C17" s="180"/>
    </row>
    <row r="18" spans="1:3" ht="18.75" customHeight="1">
      <c r="A18" s="171"/>
      <c r="B18" s="212"/>
      <c r="C18" s="180"/>
    </row>
    <row r="19" spans="1:3" ht="18.75" customHeight="1">
      <c r="A19" s="171"/>
      <c r="B19" s="212" t="s">
        <v>153</v>
      </c>
      <c r="C19" s="180"/>
    </row>
    <row r="20" spans="1:3" ht="18.75" customHeight="1">
      <c r="A20" s="171"/>
      <c r="B20" s="212"/>
      <c r="C20" s="180"/>
    </row>
    <row r="21" spans="1:3" ht="18.75" customHeight="1">
      <c r="A21" s="171"/>
      <c r="B21" s="212"/>
      <c r="C21" s="180"/>
    </row>
    <row r="22" spans="1:3" ht="18.75" customHeight="1">
      <c r="A22" s="171"/>
      <c r="B22" s="212"/>
      <c r="C22" s="180"/>
    </row>
    <row r="23" spans="1:3" ht="18.75" customHeight="1">
      <c r="A23" s="171"/>
      <c r="B23" s="212"/>
      <c r="C23" s="180"/>
    </row>
    <row r="24" spans="1:3" ht="18.75" customHeight="1">
      <c r="A24" s="171"/>
      <c r="B24" s="212"/>
      <c r="C24" s="180"/>
    </row>
    <row r="25" spans="1:3" ht="18.75" customHeight="1">
      <c r="A25" s="171"/>
      <c r="B25" s="175"/>
      <c r="C25" s="180"/>
    </row>
    <row r="26" spans="1:3" ht="18.75" customHeight="1">
      <c r="A26" s="171"/>
      <c r="B26" s="175"/>
      <c r="C26" s="180"/>
    </row>
    <row r="27" spans="1:3" ht="18.75" customHeight="1">
      <c r="A27" s="171"/>
      <c r="B27" s="175"/>
      <c r="C27" s="180"/>
    </row>
    <row r="28" spans="1:3" ht="18.75" customHeight="1">
      <c r="A28" s="171"/>
      <c r="B28" s="175"/>
      <c r="C28" s="180"/>
    </row>
    <row r="29" spans="1:3" ht="18.75" customHeight="1">
      <c r="A29" s="171"/>
      <c r="B29" s="175"/>
      <c r="C29" s="180"/>
    </row>
    <row r="30" spans="1:3" ht="18.75" customHeight="1">
      <c r="A30" s="171"/>
      <c r="B30" s="175"/>
      <c r="C30" s="180"/>
    </row>
    <row r="31" spans="1:3" ht="18.75" customHeight="1">
      <c r="A31" s="171"/>
      <c r="B31" s="175"/>
      <c r="C31" s="180"/>
    </row>
    <row r="32" spans="1:3" ht="18.75" customHeight="1">
      <c r="A32" s="685">
        <f>+'4090'!A49:E49+1</f>
        <v>21</v>
      </c>
      <c r="B32" s="686"/>
      <c r="C32" s="687"/>
    </row>
    <row r="33" spans="2:2">
      <c r="B33" s="300"/>
    </row>
  </sheetData>
  <sheetProtection algorithmName="SHA-512" hashValue="DmzZnMTyTcvKw7rgPB+eQvXhBRNj4VBw+ls4MpTq8H+GQP+ykH/UTelvKwE1yzOy0kY3++qjEBTnPTcdJcfX0Q==" saltValue="c6yN+kaUSSIwgEn6l6C2Qw==" spinCount="100000" sheet="1" objects="1" scenarios="1"/>
  <mergeCells count="10">
    <mergeCell ref="A7:C7"/>
    <mergeCell ref="E7:E8"/>
    <mergeCell ref="F7:F8"/>
    <mergeCell ref="A32:C32"/>
    <mergeCell ref="A1:B1"/>
    <mergeCell ref="A2:C2"/>
    <mergeCell ref="B3:C3"/>
    <mergeCell ref="B4:C4"/>
    <mergeCell ref="B5:C5"/>
    <mergeCell ref="B6:C6"/>
  </mergeCells>
  <conditionalFormatting sqref="B3">
    <cfRule type="cellIs" dxfId="20" priority="1" operator="equal">
      <formula>0</formula>
    </cfRule>
  </conditionalFormatting>
  <printOptions horizontalCentered="1"/>
  <pageMargins left="0.39370078740157499" right="0.39370078740157499" top="0.59055118110236204" bottom="0.59055118110236204" header="0.31496062992126" footer="0.31496062992126"/>
  <pageSetup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5" tint="-0.24988555558946501"/>
  </sheetPr>
  <dimension ref="A1:K50"/>
  <sheetViews>
    <sheetView topLeftCell="A46" zoomScale="80" zoomScaleNormal="80" zoomScalePageLayoutView="80" workbookViewId="0">
      <selection activeCell="D10" sqref="D10"/>
    </sheetView>
  </sheetViews>
  <sheetFormatPr baseColWidth="10" defaultColWidth="11.42578125" defaultRowHeight="15" outlineLevelCol="1"/>
  <cols>
    <col min="1" max="1" width="6.28515625" style="322" customWidth="1"/>
    <col min="2" max="2" width="27.85546875" style="321" customWidth="1"/>
    <col min="3" max="3" width="31.42578125" style="321" customWidth="1"/>
    <col min="4" max="4" width="37" style="321" customWidth="1"/>
    <col min="5" max="5" width="16.85546875" style="321" customWidth="1"/>
    <col min="6" max="6" width="20.42578125" style="321" customWidth="1"/>
    <col min="7" max="7" width="14" style="321" customWidth="1"/>
    <col min="8" max="8" width="13.42578125" style="321" bestFit="1" customWidth="1"/>
    <col min="9" max="9" width="33" style="321" hidden="1" customWidth="1" outlineLevel="1"/>
    <col min="10" max="10" width="37.42578125" style="321" hidden="1" customWidth="1" outlineLevel="1"/>
    <col min="11" max="11" width="11.42578125" style="321" collapsed="1"/>
    <col min="12" max="16384" width="11.42578125" style="321"/>
  </cols>
  <sheetData>
    <row r="1" spans="1:10" s="445" customFormat="1" ht="18" customHeight="1">
      <c r="A1" s="443" t="str">
        <f>Identification!A14</f>
        <v>SOCIÉTÉ À CHARTE QUÉBÉCOISE ET À CHARTE AUTRE QUE QUÉBÉCOISE</v>
      </c>
      <c r="B1" s="444"/>
      <c r="C1" s="444"/>
      <c r="E1" s="446"/>
      <c r="F1" s="446"/>
      <c r="G1" s="446"/>
      <c r="H1" s="446"/>
    </row>
    <row r="2" spans="1:10" s="445" customFormat="1">
      <c r="A2" s="447" t="str">
        <f>IF(Langue=0,"ANNEXE "&amp;'T des M - T of C'!A19,"SCHEDULE "&amp;'T des M - T of C'!A19)</f>
        <v>ANNEXE 5010</v>
      </c>
      <c r="B2" s="448"/>
      <c r="E2" s="446"/>
      <c r="F2" s="446"/>
      <c r="G2" s="446"/>
      <c r="H2" s="446"/>
    </row>
    <row r="3" spans="1:10" s="445" customFormat="1" ht="22.5" customHeight="1">
      <c r="A3" s="963">
        <f>Identification!G12</f>
        <v>0</v>
      </c>
      <c r="B3" s="963"/>
      <c r="C3" s="963"/>
      <c r="D3" s="963"/>
      <c r="E3" s="963"/>
      <c r="F3" s="963"/>
      <c r="G3" s="963"/>
      <c r="H3" s="963"/>
    </row>
    <row r="4" spans="1:10" s="445" customFormat="1" ht="22.5" customHeight="1">
      <c r="A4" s="963" t="str">
        <f>UPPER('T des M - T of C'!B19)</f>
        <v>HAUTE DIRECTION</v>
      </c>
      <c r="B4" s="963"/>
      <c r="C4" s="963"/>
      <c r="D4" s="963"/>
      <c r="E4" s="963"/>
      <c r="F4" s="963"/>
      <c r="G4" s="963"/>
      <c r="H4" s="963"/>
    </row>
    <row r="5" spans="1:10" s="445" customFormat="1" ht="22.5" customHeight="1">
      <c r="A5" s="964" t="str">
        <f>Identification!D19&amp;" "&amp;Identification!J19</f>
        <v xml:space="preserve"> Pour la période terminée le </v>
      </c>
      <c r="B5" s="964"/>
      <c r="C5" s="964"/>
      <c r="D5" s="964"/>
      <c r="E5" s="964"/>
      <c r="F5" s="964"/>
      <c r="G5" s="964"/>
      <c r="H5" s="964"/>
    </row>
    <row r="7" spans="1:10" ht="34.5" customHeight="1">
      <c r="B7" s="334" t="str">
        <f>IF(Langue=0,I7,J7)</f>
        <v>Titre</v>
      </c>
      <c r="C7" s="335" t="str">
        <f>IF(Langue=0,I8,J8)</f>
        <v xml:space="preserve"> Nom</v>
      </c>
      <c r="D7" s="334" t="str">
        <f>IF(Langue=0,I9,J9)</f>
        <v>Adresse postale d'affaires</v>
      </c>
      <c r="E7" s="336" t="str">
        <f>IF(Langue=0,I10,J10)</f>
        <v>Téléphone</v>
      </c>
      <c r="F7" s="336" t="str">
        <f>IF(Langue=0,I11,J11)</f>
        <v>Courriel</v>
      </c>
      <c r="G7" s="269" t="str">
        <f>IF(Langue=0,I12,J12)</f>
        <v>Actions détenues</v>
      </c>
      <c r="H7" s="334" t="str">
        <f>IF(Langue=0,I13,J13)</f>
        <v xml:space="preserve"> Citoyenneté</v>
      </c>
      <c r="I7" s="321" t="s">
        <v>766</v>
      </c>
      <c r="J7" s="321" t="s">
        <v>793</v>
      </c>
    </row>
    <row r="8" spans="1:10" ht="26.25" customHeight="1">
      <c r="A8" s="321"/>
      <c r="B8" s="325" t="s">
        <v>198</v>
      </c>
      <c r="C8" s="325" t="s">
        <v>197</v>
      </c>
      <c r="D8" s="325" t="s">
        <v>199</v>
      </c>
      <c r="E8" s="325" t="s">
        <v>200</v>
      </c>
      <c r="F8" s="325" t="s">
        <v>201</v>
      </c>
      <c r="G8" s="325" t="s">
        <v>202</v>
      </c>
      <c r="H8" s="325" t="s">
        <v>203</v>
      </c>
      <c r="I8" s="321" t="s">
        <v>765</v>
      </c>
      <c r="J8" s="321" t="s">
        <v>794</v>
      </c>
    </row>
    <row r="9" spans="1:10" s="323" customFormat="1" ht="30" customHeight="1">
      <c r="A9" s="326" t="s">
        <v>206</v>
      </c>
      <c r="B9" s="324" t="str">
        <f t="shared" ref="B9:B14" si="0">IF(Langue=0,I14,J14)</f>
        <v>Président et chef de la direction</v>
      </c>
      <c r="C9" s="449"/>
      <c r="D9" s="449"/>
      <c r="E9" s="449"/>
      <c r="F9" s="449"/>
      <c r="G9" s="450"/>
      <c r="H9" s="449"/>
      <c r="I9" s="321" t="s">
        <v>764</v>
      </c>
      <c r="J9" s="321" t="s">
        <v>795</v>
      </c>
    </row>
    <row r="10" spans="1:10" s="323" customFormat="1" ht="30" customHeight="1">
      <c r="A10" s="327" t="s">
        <v>111</v>
      </c>
      <c r="B10" s="324" t="str">
        <f t="shared" si="0"/>
        <v>Premier vice - président finance</v>
      </c>
      <c r="C10" s="449"/>
      <c r="D10" s="449"/>
      <c r="E10" s="449"/>
      <c r="F10" s="449"/>
      <c r="G10" s="450"/>
      <c r="H10" s="449"/>
      <c r="I10" s="321" t="s">
        <v>763</v>
      </c>
      <c r="J10" s="321" t="s">
        <v>796</v>
      </c>
    </row>
    <row r="11" spans="1:10" s="323" customFormat="1" ht="30" customHeight="1">
      <c r="A11" s="327" t="s">
        <v>112</v>
      </c>
      <c r="B11" s="324" t="str">
        <f t="shared" si="0"/>
        <v>Secrétaire et affaires juridiques</v>
      </c>
      <c r="C11" s="449"/>
      <c r="D11" s="449"/>
      <c r="E11" s="449"/>
      <c r="F11" s="449"/>
      <c r="G11" s="450"/>
      <c r="H11" s="449"/>
      <c r="I11" s="321" t="s">
        <v>762</v>
      </c>
      <c r="J11" s="321" t="s">
        <v>797</v>
      </c>
    </row>
    <row r="12" spans="1:10" s="323" customFormat="1" ht="30" customHeight="1">
      <c r="A12" s="328" t="s">
        <v>116</v>
      </c>
      <c r="B12" s="324" t="str">
        <f t="shared" si="0"/>
        <v>Chef de la gestion des  risques</v>
      </c>
      <c r="C12" s="449"/>
      <c r="D12" s="449"/>
      <c r="E12" s="449"/>
      <c r="F12" s="449"/>
      <c r="G12" s="450"/>
      <c r="H12" s="449"/>
      <c r="I12" s="321" t="s">
        <v>761</v>
      </c>
      <c r="J12" s="321" t="s">
        <v>798</v>
      </c>
    </row>
    <row r="13" spans="1:10" s="323" customFormat="1" ht="30" customHeight="1">
      <c r="A13" s="328" t="s">
        <v>175</v>
      </c>
      <c r="B13" s="389" t="str">
        <f t="shared" si="0"/>
        <v xml:space="preserve">Chef de la conformité </v>
      </c>
      <c r="C13" s="449"/>
      <c r="D13" s="449"/>
      <c r="E13" s="449"/>
      <c r="F13" s="449"/>
      <c r="G13" s="450"/>
      <c r="H13" s="449"/>
      <c r="I13" s="321" t="s">
        <v>760</v>
      </c>
      <c r="J13" s="321" t="s">
        <v>799</v>
      </c>
    </row>
    <row r="14" spans="1:10" s="323" customFormat="1" ht="30" customHeight="1">
      <c r="A14" s="328" t="s">
        <v>98</v>
      </c>
      <c r="B14" s="324" t="str">
        <f t="shared" si="0"/>
        <v xml:space="preserve">Chef - vérification interne </v>
      </c>
      <c r="C14" s="449"/>
      <c r="D14" s="449"/>
      <c r="E14" s="449"/>
      <c r="F14" s="449"/>
      <c r="G14" s="450"/>
      <c r="H14" s="449"/>
      <c r="I14" s="321" t="s">
        <v>771</v>
      </c>
      <c r="J14" s="321" t="s">
        <v>800</v>
      </c>
    </row>
    <row r="15" spans="1:10" s="323" customFormat="1" ht="30" customHeight="1">
      <c r="A15" s="327" t="s">
        <v>105</v>
      </c>
      <c r="B15" s="449"/>
      <c r="C15" s="449"/>
      <c r="D15" s="449"/>
      <c r="E15" s="449"/>
      <c r="F15" s="449"/>
      <c r="G15" s="450"/>
      <c r="H15" s="449"/>
      <c r="I15" s="321" t="s">
        <v>770</v>
      </c>
      <c r="J15" s="321" t="s">
        <v>801</v>
      </c>
    </row>
    <row r="16" spans="1:10" s="323" customFormat="1" ht="30" customHeight="1">
      <c r="A16" s="327" t="s">
        <v>108</v>
      </c>
      <c r="B16" s="449"/>
      <c r="C16" s="449"/>
      <c r="D16" s="449"/>
      <c r="E16" s="449"/>
      <c r="F16" s="449"/>
      <c r="G16" s="450"/>
      <c r="H16" s="449"/>
      <c r="I16" s="321" t="s">
        <v>769</v>
      </c>
      <c r="J16" s="321" t="s">
        <v>802</v>
      </c>
    </row>
    <row r="17" spans="1:10" s="323" customFormat="1" ht="30" customHeight="1">
      <c r="A17" s="327" t="s">
        <v>212</v>
      </c>
      <c r="B17" s="449"/>
      <c r="C17" s="449"/>
      <c r="D17" s="449"/>
      <c r="E17" s="449"/>
      <c r="F17" s="449"/>
      <c r="G17" s="450"/>
      <c r="H17" s="449"/>
      <c r="I17" s="321" t="s">
        <v>768</v>
      </c>
      <c r="J17" s="321" t="s">
        <v>803</v>
      </c>
    </row>
    <row r="18" spans="1:10" s="323" customFormat="1" ht="30" customHeight="1">
      <c r="A18" s="327" t="s">
        <v>208</v>
      </c>
      <c r="B18" s="449"/>
      <c r="C18" s="449"/>
      <c r="D18" s="449"/>
      <c r="E18" s="449"/>
      <c r="F18" s="449"/>
      <c r="G18" s="450"/>
      <c r="H18" s="449"/>
      <c r="I18" s="388" t="s">
        <v>842</v>
      </c>
      <c r="J18" s="388" t="s">
        <v>841</v>
      </c>
    </row>
    <row r="19" spans="1:10" s="323" customFormat="1" ht="30" customHeight="1">
      <c r="A19" s="327" t="s">
        <v>209</v>
      </c>
      <c r="B19" s="449"/>
      <c r="C19" s="449"/>
      <c r="D19" s="449"/>
      <c r="E19" s="449"/>
      <c r="F19" s="449"/>
      <c r="G19" s="450"/>
      <c r="H19" s="449"/>
      <c r="I19" s="321" t="s">
        <v>767</v>
      </c>
      <c r="J19" s="321" t="s">
        <v>804</v>
      </c>
    </row>
    <row r="20" spans="1:10" s="323" customFormat="1" ht="30" customHeight="1">
      <c r="A20" s="327" t="s">
        <v>256</v>
      </c>
      <c r="B20" s="449"/>
      <c r="C20" s="449"/>
      <c r="D20" s="449"/>
      <c r="E20" s="449"/>
      <c r="F20" s="449"/>
      <c r="G20" s="450"/>
      <c r="H20" s="449"/>
      <c r="I20" s="321"/>
      <c r="J20" s="321"/>
    </row>
    <row r="21" spans="1:10" s="323" customFormat="1" ht="30" customHeight="1">
      <c r="A21" s="327" t="s">
        <v>774</v>
      </c>
      <c r="B21" s="449"/>
      <c r="C21" s="449"/>
      <c r="D21" s="449"/>
      <c r="E21" s="449"/>
      <c r="F21" s="449"/>
      <c r="G21" s="450"/>
      <c r="H21" s="449"/>
      <c r="I21" s="321"/>
      <c r="J21" s="321"/>
    </row>
    <row r="22" spans="1:10" s="323" customFormat="1" ht="30" customHeight="1">
      <c r="A22" s="327" t="s">
        <v>775</v>
      </c>
      <c r="B22" s="449"/>
      <c r="C22" s="449"/>
      <c r="D22" s="449"/>
      <c r="E22" s="449"/>
      <c r="F22" s="449"/>
      <c r="G22" s="450"/>
      <c r="H22" s="449"/>
    </row>
    <row r="23" spans="1:10" s="323" customFormat="1" ht="30" customHeight="1">
      <c r="A23" s="327" t="s">
        <v>776</v>
      </c>
      <c r="B23" s="449"/>
      <c r="C23" s="449"/>
      <c r="D23" s="449"/>
      <c r="E23" s="449"/>
      <c r="F23" s="449"/>
      <c r="G23" s="450"/>
      <c r="H23" s="449"/>
    </row>
    <row r="24" spans="1:10" s="323" customFormat="1" ht="30" customHeight="1">
      <c r="A24" s="326" t="s">
        <v>777</v>
      </c>
      <c r="B24" s="449"/>
      <c r="C24" s="449"/>
      <c r="D24" s="449"/>
      <c r="E24" s="449"/>
      <c r="F24" s="449"/>
      <c r="G24" s="450"/>
      <c r="H24" s="449"/>
    </row>
    <row r="25" spans="1:10">
      <c r="A25" s="965">
        <f>+'4095'!A32:C32+1</f>
        <v>22</v>
      </c>
      <c r="B25" s="965"/>
      <c r="C25" s="965"/>
      <c r="D25" s="965"/>
      <c r="E25" s="965"/>
      <c r="F25" s="965"/>
      <c r="G25" s="965"/>
      <c r="H25" s="965"/>
    </row>
    <row r="26" spans="1:10" s="445" customFormat="1" ht="18" customHeight="1">
      <c r="A26" s="443" t="str">
        <f>+A1</f>
        <v>SOCIÉTÉ À CHARTE QUÉBÉCOISE ET À CHARTE AUTRE QUE QUÉBÉCOISE</v>
      </c>
      <c r="B26" s="444"/>
      <c r="C26" s="444"/>
      <c r="E26" s="446"/>
      <c r="F26" s="446"/>
      <c r="G26" s="446"/>
      <c r="H26" s="446"/>
    </row>
    <row r="27" spans="1:10" s="445" customFormat="1">
      <c r="A27" s="447" t="str">
        <f>+A2</f>
        <v>ANNEXE 5010</v>
      </c>
      <c r="B27" s="448"/>
      <c r="E27" s="446"/>
      <c r="F27" s="446"/>
      <c r="G27" s="446"/>
      <c r="H27" s="446"/>
    </row>
    <row r="28" spans="1:10" s="445" customFormat="1" ht="22.5" customHeight="1">
      <c r="A28" s="963">
        <f>+A3</f>
        <v>0</v>
      </c>
      <c r="B28" s="963"/>
      <c r="C28" s="963"/>
      <c r="D28" s="963"/>
      <c r="E28" s="963"/>
      <c r="F28" s="963"/>
      <c r="G28" s="963"/>
      <c r="H28" s="963"/>
    </row>
    <row r="29" spans="1:10" s="445" customFormat="1" ht="22.5" customHeight="1">
      <c r="A29" s="963" t="str">
        <f>IF(Langue=0,A4&amp;" (suite)",A4&amp;" (continued)")</f>
        <v>HAUTE DIRECTION (suite)</v>
      </c>
      <c r="B29" s="963"/>
      <c r="C29" s="963"/>
      <c r="D29" s="963"/>
      <c r="E29" s="963"/>
      <c r="F29" s="963"/>
      <c r="G29" s="963"/>
      <c r="H29" s="963"/>
    </row>
    <row r="30" spans="1:10" s="445" customFormat="1" ht="22.5" customHeight="1">
      <c r="A30" s="964" t="str">
        <f>+A5</f>
        <v xml:space="preserve"> Pour la période terminée le </v>
      </c>
      <c r="B30" s="964"/>
      <c r="C30" s="964"/>
      <c r="D30" s="964"/>
      <c r="E30" s="964"/>
      <c r="F30" s="964"/>
      <c r="G30" s="964"/>
      <c r="H30" s="964"/>
    </row>
    <row r="31" spans="1:10">
      <c r="A31" s="966"/>
      <c r="B31" s="966"/>
      <c r="C31" s="966"/>
      <c r="D31" s="966"/>
      <c r="E31" s="966"/>
      <c r="F31" s="966"/>
      <c r="G31" s="966"/>
      <c r="H31" s="966"/>
    </row>
    <row r="32" spans="1:10" s="445" customFormat="1" ht="30">
      <c r="A32" s="451"/>
      <c r="B32" s="452" t="str">
        <f>+B7</f>
        <v>Titre</v>
      </c>
      <c r="C32" s="453" t="str">
        <f t="shared" ref="C32:H32" si="1">+C7</f>
        <v xml:space="preserve"> Nom</v>
      </c>
      <c r="D32" s="452" t="str">
        <f t="shared" si="1"/>
        <v>Adresse postale d'affaires</v>
      </c>
      <c r="E32" s="454" t="str">
        <f t="shared" si="1"/>
        <v>Téléphone</v>
      </c>
      <c r="F32" s="454" t="str">
        <f t="shared" si="1"/>
        <v>Courriel</v>
      </c>
      <c r="G32" s="455" t="str">
        <f t="shared" si="1"/>
        <v>Actions détenues</v>
      </c>
      <c r="H32" s="452" t="str">
        <f t="shared" si="1"/>
        <v xml:space="preserve"> Citoyenneté</v>
      </c>
    </row>
    <row r="33" spans="1:10" ht="26.25" customHeight="1">
      <c r="B33" s="325" t="s">
        <v>198</v>
      </c>
      <c r="C33" s="325" t="s">
        <v>197</v>
      </c>
      <c r="D33" s="325" t="s">
        <v>199</v>
      </c>
      <c r="E33" s="325" t="s">
        <v>200</v>
      </c>
      <c r="F33" s="325" t="s">
        <v>201</v>
      </c>
      <c r="G33" s="325" t="s">
        <v>202</v>
      </c>
      <c r="H33" s="325" t="s">
        <v>203</v>
      </c>
      <c r="J33" s="38"/>
    </row>
    <row r="34" spans="1:10" s="323" customFormat="1" ht="30" customHeight="1">
      <c r="A34" s="326" t="s">
        <v>778</v>
      </c>
      <c r="B34" s="449"/>
      <c r="C34" s="449"/>
      <c r="D34" s="449"/>
      <c r="E34" s="449"/>
      <c r="F34" s="449"/>
      <c r="G34" s="450"/>
      <c r="H34" s="449"/>
    </row>
    <row r="35" spans="1:10" s="323" customFormat="1" ht="30" customHeight="1">
      <c r="A35" s="326" t="s">
        <v>779</v>
      </c>
      <c r="B35" s="449"/>
      <c r="C35" s="449"/>
      <c r="D35" s="449"/>
      <c r="E35" s="449"/>
      <c r="F35" s="449"/>
      <c r="G35" s="450"/>
      <c r="H35" s="449"/>
    </row>
    <row r="36" spans="1:10" s="323" customFormat="1" ht="30" customHeight="1">
      <c r="A36" s="326" t="s">
        <v>780</v>
      </c>
      <c r="B36" s="449"/>
      <c r="C36" s="449"/>
      <c r="D36" s="449"/>
      <c r="E36" s="449"/>
      <c r="F36" s="449"/>
      <c r="G36" s="450"/>
      <c r="H36" s="449"/>
    </row>
    <row r="37" spans="1:10" s="323" customFormat="1" ht="30" customHeight="1">
      <c r="A37" s="326" t="s">
        <v>781</v>
      </c>
      <c r="B37" s="449"/>
      <c r="C37" s="449"/>
      <c r="D37" s="449"/>
      <c r="E37" s="449"/>
      <c r="F37" s="449"/>
      <c r="G37" s="450"/>
      <c r="H37" s="449"/>
    </row>
    <row r="38" spans="1:10" s="323" customFormat="1" ht="30" customHeight="1">
      <c r="A38" s="326" t="s">
        <v>782</v>
      </c>
      <c r="B38" s="449"/>
      <c r="C38" s="449"/>
      <c r="D38" s="449"/>
      <c r="E38" s="449"/>
      <c r="F38" s="449"/>
      <c r="G38" s="450"/>
      <c r="H38" s="449"/>
    </row>
    <row r="39" spans="1:10" s="323" customFormat="1" ht="30" customHeight="1">
      <c r="A39" s="326" t="s">
        <v>783</v>
      </c>
      <c r="B39" s="449"/>
      <c r="C39" s="449"/>
      <c r="D39" s="449"/>
      <c r="E39" s="449"/>
      <c r="F39" s="449"/>
      <c r="G39" s="450"/>
      <c r="H39" s="449"/>
    </row>
    <row r="40" spans="1:10" s="323" customFormat="1" ht="30" customHeight="1">
      <c r="A40" s="326" t="s">
        <v>784</v>
      </c>
      <c r="B40" s="449"/>
      <c r="C40" s="449"/>
      <c r="D40" s="449"/>
      <c r="E40" s="449"/>
      <c r="F40" s="449"/>
      <c r="G40" s="450"/>
      <c r="H40" s="449"/>
    </row>
    <row r="41" spans="1:10" s="323" customFormat="1" ht="30" customHeight="1">
      <c r="A41" s="326" t="s">
        <v>785</v>
      </c>
      <c r="B41" s="449"/>
      <c r="C41" s="449"/>
      <c r="D41" s="449"/>
      <c r="E41" s="449"/>
      <c r="F41" s="449"/>
      <c r="G41" s="450"/>
      <c r="H41" s="449"/>
    </row>
    <row r="42" spans="1:10" s="323" customFormat="1" ht="30" customHeight="1">
      <c r="A42" s="326" t="s">
        <v>786</v>
      </c>
      <c r="B42" s="449"/>
      <c r="C42" s="449"/>
      <c r="D42" s="449"/>
      <c r="E42" s="449"/>
      <c r="F42" s="449"/>
      <c r="G42" s="450"/>
      <c r="H42" s="449"/>
    </row>
    <row r="43" spans="1:10" s="323" customFormat="1" ht="30" customHeight="1">
      <c r="A43" s="326" t="s">
        <v>787</v>
      </c>
      <c r="B43" s="449"/>
      <c r="C43" s="449"/>
      <c r="D43" s="449"/>
      <c r="E43" s="449"/>
      <c r="F43" s="449"/>
      <c r="G43" s="450"/>
      <c r="H43" s="449"/>
    </row>
    <row r="44" spans="1:10" s="323" customFormat="1" ht="30" customHeight="1">
      <c r="A44" s="326" t="s">
        <v>788</v>
      </c>
      <c r="B44" s="449"/>
      <c r="C44" s="449"/>
      <c r="D44" s="449"/>
      <c r="E44" s="449"/>
      <c r="F44" s="449"/>
      <c r="G44" s="450"/>
      <c r="H44" s="449"/>
    </row>
    <row r="45" spans="1:10" s="323" customFormat="1" ht="30" customHeight="1">
      <c r="A45" s="326" t="s">
        <v>789</v>
      </c>
      <c r="B45" s="449"/>
      <c r="C45" s="449"/>
      <c r="D45" s="449"/>
      <c r="E45" s="449"/>
      <c r="F45" s="449"/>
      <c r="G45" s="450"/>
      <c r="H45" s="449"/>
    </row>
    <row r="46" spans="1:10" s="323" customFormat="1" ht="30" customHeight="1">
      <c r="A46" s="326" t="s">
        <v>790</v>
      </c>
      <c r="B46" s="449"/>
      <c r="C46" s="449"/>
      <c r="D46" s="449"/>
      <c r="E46" s="449"/>
      <c r="F46" s="449"/>
      <c r="G46" s="450"/>
      <c r="H46" s="449"/>
    </row>
    <row r="47" spans="1:10" s="323" customFormat="1" ht="30" customHeight="1">
      <c r="A47" s="326" t="s">
        <v>634</v>
      </c>
      <c r="B47" s="449"/>
      <c r="C47" s="449"/>
      <c r="D47" s="449"/>
      <c r="E47" s="449"/>
      <c r="F47" s="449"/>
      <c r="G47" s="450"/>
      <c r="H47" s="449"/>
    </row>
    <row r="48" spans="1:10" s="323" customFormat="1" ht="30" customHeight="1">
      <c r="A48" s="326" t="s">
        <v>791</v>
      </c>
      <c r="B48" s="449"/>
      <c r="C48" s="449"/>
      <c r="D48" s="449"/>
      <c r="E48" s="449"/>
      <c r="F48" s="449"/>
      <c r="G48" s="450"/>
      <c r="H48" s="449"/>
    </row>
    <row r="49" spans="1:8" s="323" customFormat="1" ht="30" customHeight="1">
      <c r="A49" s="326" t="s">
        <v>792</v>
      </c>
      <c r="B49" s="449"/>
      <c r="C49" s="449"/>
      <c r="D49" s="449"/>
      <c r="E49" s="449"/>
      <c r="F49" s="449"/>
      <c r="G49" s="450"/>
      <c r="H49" s="449"/>
    </row>
    <row r="50" spans="1:8">
      <c r="A50" s="967">
        <f>+A25+1</f>
        <v>23</v>
      </c>
      <c r="B50" s="967"/>
      <c r="C50" s="967"/>
      <c r="D50" s="967"/>
      <c r="E50" s="967"/>
      <c r="F50" s="967"/>
      <c r="G50" s="967"/>
      <c r="H50" s="967"/>
    </row>
  </sheetData>
  <sheetProtection algorithmName="SHA-512" hashValue="mkvD5gDrBnGhxc4bFCh2JRIiGkdURMQR4NB3JG8qiI5lB6XZLJiyB6rGfsuxtNL9VXJltckucSgj5goqkGvnTA==" saltValue="Jemf2BkSFB2nPGlR9wqUTw==" spinCount="100000" sheet="1" objects="1" scenarios="1"/>
  <mergeCells count="9">
    <mergeCell ref="A3:H3"/>
    <mergeCell ref="A5:H5"/>
    <mergeCell ref="A25:H25"/>
    <mergeCell ref="A31:H31"/>
    <mergeCell ref="A50:H50"/>
    <mergeCell ref="A4:H4"/>
    <mergeCell ref="A30:H30"/>
    <mergeCell ref="A28:H28"/>
    <mergeCell ref="A29:H29"/>
  </mergeCells>
  <printOptions horizontalCentered="1" verticalCentered="1"/>
  <pageMargins left="0.196850393700787" right="0.196850393700787" top="0.59055118110236204" bottom="0.59055118110236204" header="0.31496062992126" footer="0.31496062992126"/>
  <pageSetup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Validation">
    <tabColor theme="1"/>
    <pageSetUpPr fitToPage="1"/>
  </sheetPr>
  <dimension ref="A1:M2532"/>
  <sheetViews>
    <sheetView zoomScale="90" zoomScaleNormal="90" zoomScaleSheetLayoutView="80" zoomScalePageLayoutView="80" workbookViewId="0">
      <selection activeCell="E7" sqref="E7"/>
    </sheetView>
  </sheetViews>
  <sheetFormatPr baseColWidth="10" defaultColWidth="11.42578125" defaultRowHeight="12.75"/>
  <cols>
    <col min="1" max="1" width="8.7109375" style="391" bestFit="1" customWidth="1"/>
    <col min="2" max="2" width="62.140625" style="153" bestFit="1" customWidth="1"/>
    <col min="3" max="3" width="63.42578125" style="114" hidden="1" customWidth="1"/>
    <col min="4" max="4" width="17.5703125" style="392" bestFit="1" customWidth="1"/>
    <col min="5" max="5" width="20.140625" style="397" bestFit="1" customWidth="1"/>
    <col min="6" max="6" width="13.42578125" style="114" bestFit="1" customWidth="1"/>
    <col min="7" max="7" width="14" style="109" customWidth="1"/>
    <col min="8" max="8" width="67.5703125" style="115" bestFit="1" customWidth="1"/>
    <col min="9" max="9" width="65.28515625" style="115" bestFit="1" customWidth="1"/>
    <col min="10" max="16384" width="11.42578125" style="109"/>
  </cols>
  <sheetData>
    <row r="1" spans="1:11" ht="30.75" customHeight="1">
      <c r="A1" s="390" t="s">
        <v>643</v>
      </c>
      <c r="B1" s="150" t="s">
        <v>75</v>
      </c>
      <c r="C1" s="107" t="s">
        <v>75</v>
      </c>
      <c r="D1" s="393" t="s">
        <v>644</v>
      </c>
      <c r="E1" s="394" t="s">
        <v>645</v>
      </c>
      <c r="F1" s="108" t="s">
        <v>646</v>
      </c>
      <c r="G1" s="108" t="s">
        <v>647</v>
      </c>
      <c r="H1" s="151" t="s">
        <v>739</v>
      </c>
      <c r="I1" s="151" t="s">
        <v>740</v>
      </c>
      <c r="J1" s="110"/>
      <c r="K1" s="111"/>
    </row>
    <row r="2" spans="1:11" s="398" customFormat="1" ht="31.5" customHeight="1">
      <c r="A2" s="398">
        <v>1</v>
      </c>
      <c r="B2" s="401" t="s">
        <v>648</v>
      </c>
      <c r="C2" s="401" t="s">
        <v>648</v>
      </c>
      <c r="D2" s="405">
        <f>_P100199902</f>
        <v>0</v>
      </c>
      <c r="E2" s="405">
        <f>_P100299902</f>
        <v>0</v>
      </c>
      <c r="F2" s="406">
        <f>IF(D2=E2,0,1)</f>
        <v>0</v>
      </c>
      <c r="G2" s="407" t="s">
        <v>663</v>
      </c>
      <c r="H2" s="410" t="s">
        <v>664</v>
      </c>
      <c r="I2" s="410" t="s">
        <v>659</v>
      </c>
      <c r="J2" s="402"/>
      <c r="K2" s="402"/>
    </row>
    <row r="3" spans="1:11" s="407" customFormat="1" ht="31.5" customHeight="1">
      <c r="A3" s="407" t="s">
        <v>923</v>
      </c>
      <c r="B3" s="400" t="s">
        <v>924</v>
      </c>
      <c r="C3" s="400" t="s">
        <v>648</v>
      </c>
      <c r="D3" s="574">
        <f>_P100199903</f>
        <v>0</v>
      </c>
      <c r="E3" s="574">
        <f>_P100299903</f>
        <v>0</v>
      </c>
      <c r="F3" s="406">
        <f>IF(D3=E3,0,1)</f>
        <v>0</v>
      </c>
      <c r="G3" s="407" t="s">
        <v>663</v>
      </c>
      <c r="H3" s="576" t="s">
        <v>925</v>
      </c>
      <c r="I3" s="576" t="s">
        <v>926</v>
      </c>
      <c r="J3" s="402"/>
      <c r="K3" s="402"/>
    </row>
    <row r="4" spans="1:11" s="398" customFormat="1" ht="31.5" customHeight="1">
      <c r="A4" s="398">
        <v>20</v>
      </c>
      <c r="B4" s="401" t="s">
        <v>649</v>
      </c>
      <c r="C4" s="401" t="s">
        <v>649</v>
      </c>
      <c r="D4" s="405">
        <f>_P100100002</f>
        <v>0</v>
      </c>
      <c r="E4" s="405">
        <f>_P405001014</f>
        <v>0</v>
      </c>
      <c r="F4" s="406">
        <f t="shared" ref="F4:F25" si="0">IF(D4=E4,0,1)</f>
        <v>0</v>
      </c>
      <c r="G4" s="407" t="s">
        <v>663</v>
      </c>
      <c r="H4" s="410" t="s">
        <v>665</v>
      </c>
      <c r="I4" s="410" t="s">
        <v>666</v>
      </c>
    </row>
    <row r="5" spans="1:11" s="398" customFormat="1" ht="31.5" customHeight="1">
      <c r="A5" s="398">
        <v>21</v>
      </c>
      <c r="B5" s="401" t="s">
        <v>650</v>
      </c>
      <c r="C5" s="401" t="s">
        <v>650</v>
      </c>
      <c r="D5" s="405">
        <f>_P100119902</f>
        <v>0</v>
      </c>
      <c r="E5" s="405">
        <f>_P405002014</f>
        <v>0</v>
      </c>
      <c r="F5" s="406">
        <f t="shared" si="0"/>
        <v>0</v>
      </c>
      <c r="G5" s="407" t="s">
        <v>663</v>
      </c>
      <c r="H5" s="410" t="s">
        <v>667</v>
      </c>
      <c r="I5" s="410" t="s">
        <v>668</v>
      </c>
    </row>
    <row r="6" spans="1:11" s="398" customFormat="1" ht="31.5" customHeight="1">
      <c r="A6" s="398">
        <v>22</v>
      </c>
      <c r="B6" s="401" t="s">
        <v>651</v>
      </c>
      <c r="C6" s="401" t="s">
        <v>651</v>
      </c>
      <c r="D6" s="405">
        <f>_P100129902</f>
        <v>0</v>
      </c>
      <c r="E6" s="405">
        <f>_P405003014</f>
        <v>0</v>
      </c>
      <c r="F6" s="406">
        <f t="shared" si="0"/>
        <v>0</v>
      </c>
      <c r="G6" s="407" t="s">
        <v>663</v>
      </c>
      <c r="H6" s="410" t="s">
        <v>669</v>
      </c>
      <c r="I6" s="410" t="s">
        <v>670</v>
      </c>
    </row>
    <row r="7" spans="1:11" s="398" customFormat="1" ht="31.5" customHeight="1">
      <c r="A7" s="398">
        <v>23</v>
      </c>
      <c r="B7" s="401" t="s">
        <v>662</v>
      </c>
      <c r="C7" s="401" t="s">
        <v>662</v>
      </c>
      <c r="D7" s="405">
        <f>_P405004014</f>
        <v>0</v>
      </c>
      <c r="E7" s="405">
        <f>_P100149902+_P100150002</f>
        <v>0</v>
      </c>
      <c r="F7" s="406">
        <f t="shared" si="0"/>
        <v>0</v>
      </c>
      <c r="G7" s="407" t="s">
        <v>663</v>
      </c>
      <c r="H7" s="410" t="s">
        <v>671</v>
      </c>
      <c r="I7" s="410" t="s">
        <v>672</v>
      </c>
    </row>
    <row r="8" spans="1:11" s="398" customFormat="1" ht="31.5" customHeight="1">
      <c r="A8" s="398">
        <v>24</v>
      </c>
      <c r="B8" s="401" t="s">
        <v>652</v>
      </c>
      <c r="C8" s="401" t="s">
        <v>652</v>
      </c>
      <c r="D8" s="405">
        <f>_P100161002</f>
        <v>0</v>
      </c>
      <c r="E8" s="405">
        <f>_P405005014</f>
        <v>0</v>
      </c>
      <c r="F8" s="406">
        <f t="shared" si="0"/>
        <v>0</v>
      </c>
      <c r="G8" s="407" t="s">
        <v>663</v>
      </c>
      <c r="H8" s="410" t="s">
        <v>673</v>
      </c>
      <c r="I8" s="410" t="s">
        <v>674</v>
      </c>
    </row>
    <row r="9" spans="1:11" s="398" customFormat="1" ht="31.5" customHeight="1">
      <c r="A9" s="398">
        <v>25</v>
      </c>
      <c r="B9" s="401" t="s">
        <v>661</v>
      </c>
      <c r="C9" s="401" t="s">
        <v>661</v>
      </c>
      <c r="D9" s="405">
        <f>_P405006014</f>
        <v>0</v>
      </c>
      <c r="E9" s="405">
        <f>_P100162902+_P100169902+_P100119002+_P100170002</f>
        <v>0</v>
      </c>
      <c r="F9" s="406">
        <f t="shared" si="0"/>
        <v>0</v>
      </c>
      <c r="G9" s="407" t="s">
        <v>663</v>
      </c>
      <c r="H9" s="410" t="s">
        <v>675</v>
      </c>
      <c r="I9" s="410" t="s">
        <v>676</v>
      </c>
    </row>
    <row r="10" spans="1:11" s="398" customFormat="1" ht="31.5" customHeight="1">
      <c r="A10" s="398">
        <v>26</v>
      </c>
      <c r="B10" s="401" t="s">
        <v>653</v>
      </c>
      <c r="C10" s="401" t="s">
        <v>653</v>
      </c>
      <c r="D10" s="405">
        <f>_P100209902</f>
        <v>0</v>
      </c>
      <c r="E10" s="405">
        <f>_P405015014</f>
        <v>0</v>
      </c>
      <c r="F10" s="406">
        <f t="shared" si="0"/>
        <v>0</v>
      </c>
      <c r="G10" s="407" t="s">
        <v>663</v>
      </c>
      <c r="H10" s="410" t="s">
        <v>677</v>
      </c>
      <c r="I10" s="410" t="s">
        <v>678</v>
      </c>
    </row>
    <row r="11" spans="1:11" s="398" customFormat="1" ht="31.5" customHeight="1">
      <c r="A11" s="398">
        <v>27</v>
      </c>
      <c r="B11" s="401" t="s">
        <v>654</v>
      </c>
      <c r="C11" s="401" t="s">
        <v>654</v>
      </c>
      <c r="D11" s="405">
        <f>_P100219902</f>
        <v>0</v>
      </c>
      <c r="E11" s="405">
        <f>_P405016014</f>
        <v>0</v>
      </c>
      <c r="F11" s="406">
        <f t="shared" si="0"/>
        <v>0</v>
      </c>
      <c r="G11" s="407" t="s">
        <v>663</v>
      </c>
      <c r="H11" s="410" t="s">
        <v>679</v>
      </c>
      <c r="I11" s="410" t="s">
        <v>680</v>
      </c>
    </row>
    <row r="12" spans="1:11" s="398" customFormat="1" ht="31.5" customHeight="1">
      <c r="A12" s="398">
        <v>28</v>
      </c>
      <c r="B12" s="401" t="s">
        <v>655</v>
      </c>
      <c r="C12" s="401" t="s">
        <v>655</v>
      </c>
      <c r="D12" s="405">
        <f>_P100220002</f>
        <v>0</v>
      </c>
      <c r="E12" s="405">
        <f>_P405017014</f>
        <v>0</v>
      </c>
      <c r="F12" s="406">
        <f t="shared" si="0"/>
        <v>0</v>
      </c>
      <c r="G12" s="407" t="s">
        <v>663</v>
      </c>
      <c r="H12" s="410" t="s">
        <v>681</v>
      </c>
      <c r="I12" s="410" t="s">
        <v>682</v>
      </c>
    </row>
    <row r="13" spans="1:11" s="398" customFormat="1" ht="31.5" customHeight="1">
      <c r="A13" s="398">
        <v>29</v>
      </c>
      <c r="B13" s="401" t="s">
        <v>656</v>
      </c>
      <c r="C13" s="401" t="s">
        <v>656</v>
      </c>
      <c r="D13" s="405">
        <f>_P100240002</f>
        <v>0</v>
      </c>
      <c r="E13" s="405">
        <f>_P405018014</f>
        <v>0</v>
      </c>
      <c r="F13" s="406">
        <f t="shared" si="0"/>
        <v>0</v>
      </c>
      <c r="G13" s="407" t="s">
        <v>663</v>
      </c>
      <c r="H13" s="410" t="s">
        <v>683</v>
      </c>
      <c r="I13" s="410" t="s">
        <v>684</v>
      </c>
    </row>
    <row r="14" spans="1:11" s="398" customFormat="1" ht="31.5" customHeight="1">
      <c r="A14" s="398">
        <v>30</v>
      </c>
      <c r="B14" s="401" t="s">
        <v>660</v>
      </c>
      <c r="C14" s="401" t="s">
        <v>660</v>
      </c>
      <c r="D14" s="405">
        <f>_P405019014</f>
        <v>0</v>
      </c>
      <c r="E14" s="405">
        <f>_P100233902+_P100239902+_P100252002+_P100253002</f>
        <v>0</v>
      </c>
      <c r="F14" s="406">
        <f t="shared" si="0"/>
        <v>0</v>
      </c>
      <c r="G14" s="407" t="s">
        <v>663</v>
      </c>
      <c r="H14" s="410" t="s">
        <v>685</v>
      </c>
      <c r="I14" s="410" t="s">
        <v>686</v>
      </c>
    </row>
    <row r="15" spans="1:11" s="398" customFormat="1" ht="31.5" customHeight="1">
      <c r="A15" s="398">
        <v>31</v>
      </c>
      <c r="B15" s="401" t="s">
        <v>657</v>
      </c>
      <c r="C15" s="401" t="s">
        <v>657</v>
      </c>
      <c r="D15" s="405">
        <f>_P100289902</f>
        <v>0</v>
      </c>
      <c r="E15" s="405">
        <f>_P405020014</f>
        <v>0</v>
      </c>
      <c r="F15" s="406">
        <f t="shared" si="0"/>
        <v>0</v>
      </c>
      <c r="G15" s="407" t="s">
        <v>663</v>
      </c>
      <c r="H15" s="410" t="s">
        <v>687</v>
      </c>
      <c r="I15" s="410" t="s">
        <v>688</v>
      </c>
    </row>
    <row r="16" spans="1:11" s="407" customFormat="1" ht="31.5" customHeight="1">
      <c r="A16" s="499">
        <v>34</v>
      </c>
      <c r="B16" s="399" t="s">
        <v>927</v>
      </c>
      <c r="C16" s="399" t="s">
        <v>927</v>
      </c>
      <c r="D16" s="588">
        <f>_P400499902</f>
        <v>0</v>
      </c>
      <c r="E16" s="588">
        <f>_P500524011</f>
        <v>0</v>
      </c>
      <c r="F16" s="310">
        <f t="shared" si="0"/>
        <v>0</v>
      </c>
      <c r="G16" s="311" t="s">
        <v>663</v>
      </c>
      <c r="H16" s="575" t="s">
        <v>928</v>
      </c>
      <c r="I16" s="575" t="s">
        <v>929</v>
      </c>
    </row>
    <row r="17" spans="1:13" s="407" customFormat="1" ht="31.5" customHeight="1">
      <c r="A17" s="499" t="s">
        <v>930</v>
      </c>
      <c r="B17" s="399" t="s">
        <v>931</v>
      </c>
      <c r="C17" s="399" t="s">
        <v>927</v>
      </c>
      <c r="D17" s="588">
        <f>_P400499903</f>
        <v>0</v>
      </c>
      <c r="E17" s="588">
        <f>_P500504011</f>
        <v>0</v>
      </c>
      <c r="F17" s="310">
        <f t="shared" si="0"/>
        <v>0</v>
      </c>
      <c r="G17" s="311" t="s">
        <v>663</v>
      </c>
      <c r="H17" s="575" t="s">
        <v>932</v>
      </c>
      <c r="I17" s="575" t="s">
        <v>933</v>
      </c>
    </row>
    <row r="18" spans="1:13" s="407" customFormat="1" ht="31.5" customHeight="1">
      <c r="A18" s="499">
        <v>35</v>
      </c>
      <c r="B18" s="399" t="s">
        <v>934</v>
      </c>
      <c r="C18" s="399" t="s">
        <v>934</v>
      </c>
      <c r="D18" s="588">
        <f>_500_5399_11</f>
        <v>0</v>
      </c>
      <c r="E18" s="588">
        <f>_P100289902</f>
        <v>0</v>
      </c>
      <c r="F18" s="310">
        <f t="shared" si="0"/>
        <v>0</v>
      </c>
      <c r="G18" s="311" t="s">
        <v>663</v>
      </c>
      <c r="H18" s="575" t="s">
        <v>935</v>
      </c>
      <c r="I18" s="575" t="s">
        <v>936</v>
      </c>
    </row>
    <row r="19" spans="1:13" s="407" customFormat="1" ht="31.5" customHeight="1">
      <c r="A19" s="499" t="s">
        <v>937</v>
      </c>
      <c r="B19" s="399" t="s">
        <v>938</v>
      </c>
      <c r="C19" s="399" t="s">
        <v>934</v>
      </c>
      <c r="D19" s="588">
        <f>_P500519911</f>
        <v>0</v>
      </c>
      <c r="E19" s="588">
        <f>_P100289903</f>
        <v>0</v>
      </c>
      <c r="F19" s="310">
        <f t="shared" si="0"/>
        <v>0</v>
      </c>
      <c r="G19" s="311" t="s">
        <v>663</v>
      </c>
      <c r="H19" s="575" t="s">
        <v>939</v>
      </c>
      <c r="I19" s="575" t="s">
        <v>940</v>
      </c>
    </row>
    <row r="20" spans="1:13" s="407" customFormat="1" ht="31.5" customHeight="1">
      <c r="A20" s="499">
        <v>37</v>
      </c>
      <c r="B20" s="399" t="s">
        <v>839</v>
      </c>
      <c r="C20" s="399" t="s">
        <v>941</v>
      </c>
      <c r="D20" s="588">
        <f>_P500524004</f>
        <v>0</v>
      </c>
      <c r="E20" s="588">
        <f>_P300399001</f>
        <v>0</v>
      </c>
      <c r="F20" s="310">
        <f t="shared" si="0"/>
        <v>0</v>
      </c>
      <c r="G20" s="311" t="s">
        <v>663</v>
      </c>
      <c r="H20" s="575" t="s">
        <v>942</v>
      </c>
      <c r="I20" s="575" t="s">
        <v>943</v>
      </c>
    </row>
    <row r="21" spans="1:13" s="407" customFormat="1" ht="31.5" customHeight="1">
      <c r="A21" s="499" t="s">
        <v>944</v>
      </c>
      <c r="B21" s="399" t="s">
        <v>977</v>
      </c>
      <c r="C21" s="399" t="s">
        <v>941</v>
      </c>
      <c r="D21" s="588">
        <f>_P500504004</f>
        <v>0</v>
      </c>
      <c r="E21" s="588">
        <f>_P300399003</f>
        <v>0</v>
      </c>
      <c r="F21" s="310">
        <f t="shared" si="0"/>
        <v>0</v>
      </c>
      <c r="G21" s="311" t="s">
        <v>663</v>
      </c>
      <c r="H21" s="575" t="s">
        <v>945</v>
      </c>
      <c r="I21" s="575" t="s">
        <v>946</v>
      </c>
    </row>
    <row r="22" spans="1:13" s="407" customFormat="1" ht="31.5" customHeight="1">
      <c r="A22" s="499">
        <v>38</v>
      </c>
      <c r="B22" s="399" t="s">
        <v>947</v>
      </c>
      <c r="C22" s="399" t="s">
        <v>947</v>
      </c>
      <c r="D22" s="588">
        <f>_P500524008</f>
        <v>0</v>
      </c>
      <c r="E22" s="588">
        <f>_P400460002</f>
        <v>0</v>
      </c>
      <c r="F22" s="310">
        <f t="shared" si="0"/>
        <v>0</v>
      </c>
      <c r="G22" s="311" t="s">
        <v>663</v>
      </c>
      <c r="H22" s="575" t="s">
        <v>948</v>
      </c>
      <c r="I22" s="575" t="s">
        <v>949</v>
      </c>
    </row>
    <row r="23" spans="1:13" s="407" customFormat="1" ht="31.5" customHeight="1">
      <c r="A23" s="499" t="s">
        <v>950</v>
      </c>
      <c r="B23" s="399" t="s">
        <v>951</v>
      </c>
      <c r="C23" s="399" t="s">
        <v>947</v>
      </c>
      <c r="D23" s="588">
        <f>_P500504008</f>
        <v>0</v>
      </c>
      <c r="E23" s="588">
        <f>_P400460003</f>
        <v>0</v>
      </c>
      <c r="F23" s="310">
        <f t="shared" si="0"/>
        <v>0</v>
      </c>
      <c r="G23" s="311" t="s">
        <v>663</v>
      </c>
      <c r="H23" s="575" t="s">
        <v>952</v>
      </c>
      <c r="I23" s="575" t="s">
        <v>953</v>
      </c>
    </row>
    <row r="24" spans="1:13" s="398" customFormat="1" ht="31.5" customHeight="1">
      <c r="A24" s="398">
        <v>120</v>
      </c>
      <c r="B24" s="401" t="s">
        <v>658</v>
      </c>
      <c r="C24" s="401" t="s">
        <v>658</v>
      </c>
      <c r="D24" s="405">
        <f>_P406019906</f>
        <v>0</v>
      </c>
      <c r="E24" s="405">
        <f>_P300354502</f>
        <v>0</v>
      </c>
      <c r="F24" s="406">
        <f t="shared" si="0"/>
        <v>0</v>
      </c>
      <c r="G24" s="407" t="s">
        <v>663</v>
      </c>
      <c r="H24" s="410" t="s">
        <v>689</v>
      </c>
      <c r="I24" s="410" t="s">
        <v>690</v>
      </c>
    </row>
    <row r="25" spans="1:13" s="398" customFormat="1" ht="31.5" customHeight="1">
      <c r="A25" s="398">
        <v>132</v>
      </c>
      <c r="B25" s="401" t="s">
        <v>741</v>
      </c>
      <c r="C25" s="401" t="s">
        <v>741</v>
      </c>
      <c r="D25" s="405">
        <f>_P118029902</f>
        <v>0</v>
      </c>
      <c r="E25" s="405">
        <f>_100_1180_01</f>
        <v>0</v>
      </c>
      <c r="F25" s="406">
        <f t="shared" si="0"/>
        <v>0</v>
      </c>
      <c r="G25" s="407" t="s">
        <v>663</v>
      </c>
      <c r="H25" s="410" t="s">
        <v>742</v>
      </c>
      <c r="I25" s="410" t="s">
        <v>743</v>
      </c>
    </row>
    <row r="26" spans="1:13" s="404" customFormat="1" ht="31.5" customHeight="1">
      <c r="A26" s="398">
        <v>133</v>
      </c>
      <c r="B26" s="400" t="s">
        <v>845</v>
      </c>
      <c r="C26" s="400" t="s">
        <v>845</v>
      </c>
      <c r="D26" s="408">
        <f>_1200_199_08</f>
        <v>0</v>
      </c>
      <c r="E26" s="405">
        <f>_100_1299_02</f>
        <v>0</v>
      </c>
      <c r="F26" s="406">
        <f t="shared" ref="F26:F34" si="1">IF(D26=E26,0,1)</f>
        <v>0</v>
      </c>
      <c r="G26" s="409" t="s">
        <v>663</v>
      </c>
      <c r="H26" s="400" t="s">
        <v>847</v>
      </c>
      <c r="I26" s="400" t="s">
        <v>855</v>
      </c>
      <c r="J26" s="403"/>
      <c r="K26" s="403"/>
      <c r="L26" s="403"/>
      <c r="M26" s="403"/>
    </row>
    <row r="27" spans="1:13" s="404" customFormat="1" ht="31.5" customHeight="1">
      <c r="A27" s="398">
        <v>134</v>
      </c>
      <c r="B27" s="400" t="s">
        <v>838</v>
      </c>
      <c r="C27" s="400" t="s">
        <v>838</v>
      </c>
      <c r="D27" s="408">
        <f>_4060_199_02</f>
        <v>0</v>
      </c>
      <c r="E27" s="405">
        <f>_100_2099_02</f>
        <v>0</v>
      </c>
      <c r="F27" s="406">
        <f t="shared" si="1"/>
        <v>0</v>
      </c>
      <c r="G27" s="409" t="s">
        <v>663</v>
      </c>
      <c r="H27" s="400" t="s">
        <v>848</v>
      </c>
      <c r="I27" s="400" t="s">
        <v>854</v>
      </c>
      <c r="J27" s="403"/>
      <c r="K27" s="403"/>
      <c r="L27" s="403"/>
      <c r="M27" s="403"/>
    </row>
    <row r="28" spans="1:13" s="404" customFormat="1" ht="31.5" customHeight="1">
      <c r="A28" s="398">
        <v>135</v>
      </c>
      <c r="B28" s="400" t="s">
        <v>843</v>
      </c>
      <c r="C28" s="400" t="s">
        <v>843</v>
      </c>
      <c r="D28" s="408">
        <f>_4060_199_04</f>
        <v>0</v>
      </c>
      <c r="E28" s="405">
        <f>_1200_010_08+_1200_020_08+_1200_030_08</f>
        <v>0</v>
      </c>
      <c r="F28" s="406">
        <f t="shared" si="1"/>
        <v>0</v>
      </c>
      <c r="G28" s="409" t="s">
        <v>663</v>
      </c>
      <c r="H28" s="400" t="s">
        <v>976</v>
      </c>
      <c r="I28" s="400" t="s">
        <v>856</v>
      </c>
      <c r="J28" s="403"/>
      <c r="K28" s="403"/>
      <c r="L28" s="403"/>
      <c r="M28" s="403"/>
    </row>
    <row r="29" spans="1:13" s="404" customFormat="1">
      <c r="A29" s="398">
        <v>136</v>
      </c>
      <c r="B29" s="400" t="s">
        <v>974</v>
      </c>
      <c r="C29" s="400" t="s">
        <v>844</v>
      </c>
      <c r="D29" s="408">
        <f>_4060_199_05</f>
        <v>0</v>
      </c>
      <c r="E29" s="405">
        <f>_1200_199_08-_1200_010_08-_1200_020_08-_1200_030_08</f>
        <v>0</v>
      </c>
      <c r="F29" s="406">
        <f t="shared" si="1"/>
        <v>0</v>
      </c>
      <c r="G29" s="409" t="s">
        <v>663</v>
      </c>
      <c r="H29" s="400" t="s">
        <v>849</v>
      </c>
      <c r="I29" s="400" t="s">
        <v>857</v>
      </c>
      <c r="J29" s="403"/>
      <c r="K29" s="403"/>
      <c r="L29" s="403"/>
      <c r="M29" s="403"/>
    </row>
    <row r="30" spans="1:13" s="404" customFormat="1" ht="31.5" customHeight="1">
      <c r="A30" s="398">
        <v>137</v>
      </c>
      <c r="B30" s="400" t="s">
        <v>846</v>
      </c>
      <c r="C30" s="400" t="s">
        <v>846</v>
      </c>
      <c r="D30" s="408">
        <f>_4060_199_07</f>
        <v>0</v>
      </c>
      <c r="E30" s="405">
        <f>_300_3510_01</f>
        <v>0</v>
      </c>
      <c r="F30" s="406">
        <f t="shared" si="1"/>
        <v>0</v>
      </c>
      <c r="G30" s="409" t="s">
        <v>663</v>
      </c>
      <c r="H30" s="400" t="s">
        <v>850</v>
      </c>
      <c r="I30" s="400" t="s">
        <v>858</v>
      </c>
      <c r="J30" s="403"/>
      <c r="K30" s="403"/>
      <c r="L30" s="403"/>
      <c r="M30" s="403"/>
    </row>
    <row r="31" spans="1:13" s="404" customFormat="1" ht="31.5" customHeight="1">
      <c r="A31" s="398">
        <v>138</v>
      </c>
      <c r="B31" s="400" t="s">
        <v>658</v>
      </c>
      <c r="C31" s="400" t="s">
        <v>658</v>
      </c>
      <c r="D31" s="408">
        <f>_4060_199_06</f>
        <v>0</v>
      </c>
      <c r="E31" s="405">
        <f>_300_3545_02</f>
        <v>0</v>
      </c>
      <c r="F31" s="406">
        <f t="shared" si="1"/>
        <v>0</v>
      </c>
      <c r="G31" s="409" t="s">
        <v>663</v>
      </c>
      <c r="H31" s="400" t="s">
        <v>851</v>
      </c>
      <c r="I31" s="400" t="s">
        <v>859</v>
      </c>
      <c r="J31" s="403"/>
      <c r="K31" s="403"/>
      <c r="L31" s="403"/>
      <c r="M31" s="403"/>
    </row>
    <row r="32" spans="1:13" s="404" customFormat="1" ht="31.5" customHeight="1">
      <c r="A32" s="398">
        <v>139</v>
      </c>
      <c r="B32" s="400" t="s">
        <v>839</v>
      </c>
      <c r="C32" s="400" t="s">
        <v>839</v>
      </c>
      <c r="D32" s="579">
        <f>'500'!G37</f>
        <v>0</v>
      </c>
      <c r="E32" s="574">
        <f>_P300399001</f>
        <v>0</v>
      </c>
      <c r="F32" s="406">
        <f t="shared" si="1"/>
        <v>0</v>
      </c>
      <c r="G32" s="409" t="s">
        <v>663</v>
      </c>
      <c r="H32" s="400" t="s">
        <v>853</v>
      </c>
      <c r="I32" s="400" t="s">
        <v>861</v>
      </c>
      <c r="J32" s="403"/>
      <c r="K32" s="403"/>
      <c r="L32" s="403"/>
      <c r="M32" s="403"/>
    </row>
    <row r="33" spans="1:13" s="404" customFormat="1" ht="31.5" customHeight="1">
      <c r="A33" s="398">
        <v>140</v>
      </c>
      <c r="B33" s="400" t="s">
        <v>840</v>
      </c>
      <c r="C33" s="399"/>
      <c r="D33" s="573">
        <f>_500_5240_11</f>
        <v>0</v>
      </c>
      <c r="E33" s="405">
        <f>_400_4999_02</f>
        <v>0</v>
      </c>
      <c r="F33" s="406">
        <f t="shared" si="1"/>
        <v>0</v>
      </c>
      <c r="G33" s="409" t="s">
        <v>663</v>
      </c>
      <c r="H33" s="400" t="s">
        <v>852</v>
      </c>
      <c r="I33" s="400" t="s">
        <v>860</v>
      </c>
      <c r="J33" s="403"/>
      <c r="K33" s="403"/>
      <c r="L33" s="403"/>
      <c r="M33" s="403"/>
    </row>
    <row r="34" spans="1:13" s="500" customFormat="1" ht="31.5" customHeight="1">
      <c r="A34" s="495">
        <v>141</v>
      </c>
      <c r="B34" s="497" t="s">
        <v>897</v>
      </c>
      <c r="C34" s="496"/>
      <c r="D34" s="573">
        <f>_500_5399_11</f>
        <v>0</v>
      </c>
      <c r="E34" s="574">
        <f>_100_2899_02</f>
        <v>0</v>
      </c>
      <c r="F34" s="482">
        <f t="shared" si="1"/>
        <v>0</v>
      </c>
      <c r="G34" s="498" t="s">
        <v>663</v>
      </c>
      <c r="H34" s="499" t="s">
        <v>898</v>
      </c>
      <c r="I34" s="499" t="s">
        <v>899</v>
      </c>
    </row>
    <row r="35" spans="1:13" ht="15">
      <c r="C35" s="112"/>
      <c r="E35" s="395"/>
      <c r="F35" s="406"/>
      <c r="G35" s="311"/>
      <c r="H35" s="148"/>
      <c r="I35" s="148"/>
    </row>
    <row r="36" spans="1:13" ht="15">
      <c r="C36" s="112"/>
      <c r="E36" s="395"/>
      <c r="F36" s="310"/>
      <c r="G36" s="311"/>
      <c r="H36" s="148"/>
      <c r="I36" s="148"/>
    </row>
    <row r="37" spans="1:13" ht="15">
      <c r="C37" s="112"/>
      <c r="E37" s="395"/>
      <c r="F37" s="310"/>
      <c r="G37" s="311"/>
      <c r="H37" s="148"/>
      <c r="I37" s="148"/>
    </row>
    <row r="38" spans="1:13" ht="15">
      <c r="C38" s="112"/>
      <c r="E38" s="395"/>
      <c r="F38" s="310"/>
      <c r="G38" s="311"/>
      <c r="H38" s="148"/>
      <c r="I38" s="148"/>
    </row>
    <row r="39" spans="1:13" ht="15">
      <c r="C39" s="112"/>
      <c r="E39" s="395"/>
      <c r="F39" s="310"/>
      <c r="G39" s="311"/>
      <c r="H39" s="148"/>
      <c r="I39" s="148"/>
    </row>
    <row r="40" spans="1:13" ht="15">
      <c r="C40" s="112"/>
      <c r="E40" s="395"/>
      <c r="F40" s="310"/>
      <c r="G40" s="311"/>
      <c r="H40" s="148"/>
      <c r="I40" s="148"/>
    </row>
    <row r="41" spans="1:13" ht="15">
      <c r="C41" s="112"/>
      <c r="E41" s="395"/>
      <c r="F41" s="310"/>
      <c r="G41" s="311"/>
      <c r="H41" s="148"/>
      <c r="I41" s="148"/>
    </row>
    <row r="42" spans="1:13" ht="15">
      <c r="C42" s="112"/>
      <c r="E42" s="395"/>
      <c r="F42" s="310"/>
      <c r="G42" s="311"/>
      <c r="H42" s="148"/>
      <c r="I42" s="148"/>
    </row>
    <row r="43" spans="1:13" ht="15">
      <c r="B43" s="149"/>
      <c r="C43" s="112"/>
      <c r="E43" s="395"/>
      <c r="F43" s="310"/>
      <c r="G43" s="311"/>
      <c r="H43" s="148"/>
      <c r="I43" s="148"/>
    </row>
    <row r="44" spans="1:13" ht="15">
      <c r="B44" s="149"/>
      <c r="C44" s="112"/>
      <c r="E44" s="395"/>
      <c r="F44" s="310"/>
      <c r="G44" s="311"/>
      <c r="H44" s="148"/>
      <c r="I44" s="148"/>
    </row>
    <row r="45" spans="1:13" ht="15">
      <c r="B45" s="149"/>
      <c r="C45" s="112"/>
      <c r="E45" s="395"/>
      <c r="F45" s="310"/>
      <c r="G45" s="311"/>
      <c r="H45" s="148"/>
      <c r="I45" s="148"/>
    </row>
    <row r="46" spans="1:13" ht="15">
      <c r="B46" s="149"/>
      <c r="C46" s="112"/>
      <c r="E46" s="395"/>
      <c r="F46" s="310"/>
      <c r="G46" s="311"/>
      <c r="H46" s="148"/>
      <c r="I46" s="148"/>
    </row>
    <row r="47" spans="1:13" ht="15">
      <c r="B47" s="149"/>
      <c r="C47" s="112"/>
      <c r="E47" s="395"/>
      <c r="F47" s="310"/>
      <c r="G47" s="311"/>
      <c r="H47" s="148"/>
      <c r="I47" s="148"/>
    </row>
    <row r="48" spans="1:13" ht="15">
      <c r="B48" s="149"/>
      <c r="C48" s="112"/>
      <c r="E48" s="395"/>
      <c r="F48" s="310"/>
      <c r="G48" s="311"/>
      <c r="H48" s="148"/>
      <c r="I48" s="148"/>
    </row>
    <row r="49" spans="2:9" ht="15">
      <c r="B49" s="149"/>
      <c r="C49" s="112"/>
      <c r="E49" s="395"/>
      <c r="F49" s="310"/>
      <c r="G49" s="311"/>
      <c r="H49" s="148"/>
      <c r="I49" s="148"/>
    </row>
    <row r="50" spans="2:9" ht="15">
      <c r="B50" s="149"/>
      <c r="C50" s="112"/>
      <c r="E50" s="395"/>
      <c r="F50" s="310"/>
      <c r="G50" s="311"/>
      <c r="H50" s="148"/>
      <c r="I50" s="148"/>
    </row>
    <row r="51" spans="2:9" ht="15">
      <c r="B51" s="149"/>
      <c r="C51" s="112"/>
      <c r="E51" s="395"/>
      <c r="F51" s="310"/>
      <c r="G51" s="311"/>
      <c r="H51" s="148"/>
      <c r="I51" s="148"/>
    </row>
    <row r="52" spans="2:9" ht="15">
      <c r="B52" s="149"/>
      <c r="C52" s="112"/>
      <c r="E52" s="395"/>
      <c r="F52" s="310"/>
      <c r="G52" s="311"/>
      <c r="H52" s="148"/>
      <c r="I52" s="148"/>
    </row>
    <row r="53" spans="2:9" ht="15">
      <c r="B53" s="149"/>
      <c r="C53" s="112"/>
      <c r="E53" s="395"/>
      <c r="F53" s="310"/>
      <c r="G53" s="311"/>
      <c r="H53" s="148"/>
      <c r="I53" s="148"/>
    </row>
    <row r="54" spans="2:9" ht="15">
      <c r="B54" s="149"/>
      <c r="C54" s="112"/>
      <c r="E54" s="395"/>
      <c r="F54" s="310"/>
      <c r="G54" s="311"/>
      <c r="H54" s="148"/>
      <c r="I54" s="148"/>
    </row>
    <row r="55" spans="2:9" ht="15">
      <c r="B55" s="149"/>
      <c r="C55" s="112"/>
      <c r="E55" s="395"/>
      <c r="F55" s="310"/>
      <c r="G55" s="311"/>
      <c r="H55" s="148"/>
      <c r="I55" s="148"/>
    </row>
    <row r="56" spans="2:9" ht="15">
      <c r="B56" s="149"/>
      <c r="C56" s="112"/>
      <c r="E56" s="395"/>
      <c r="F56" s="310"/>
      <c r="G56" s="311"/>
      <c r="H56" s="148"/>
      <c r="I56" s="148"/>
    </row>
    <row r="57" spans="2:9" ht="15">
      <c r="B57" s="149"/>
      <c r="C57" s="112"/>
      <c r="E57" s="395"/>
      <c r="F57" s="310"/>
      <c r="G57" s="311"/>
      <c r="H57" s="148"/>
      <c r="I57" s="148"/>
    </row>
    <row r="58" spans="2:9" ht="15">
      <c r="B58" s="149"/>
      <c r="C58" s="112"/>
      <c r="E58" s="395"/>
      <c r="F58" s="310"/>
      <c r="G58" s="311"/>
      <c r="H58" s="148"/>
      <c r="I58" s="148"/>
    </row>
    <row r="59" spans="2:9" ht="15">
      <c r="B59" s="149"/>
      <c r="C59" s="112"/>
      <c r="E59" s="395"/>
      <c r="F59" s="310"/>
      <c r="G59" s="311"/>
      <c r="H59" s="148"/>
      <c r="I59" s="148"/>
    </row>
    <row r="60" spans="2:9" ht="15">
      <c r="B60" s="149"/>
      <c r="C60" s="112"/>
      <c r="E60" s="395"/>
      <c r="F60" s="310"/>
      <c r="G60" s="311"/>
      <c r="H60" s="148"/>
      <c r="I60" s="148"/>
    </row>
    <row r="61" spans="2:9" ht="15">
      <c r="B61" s="149"/>
      <c r="C61" s="112"/>
      <c r="E61" s="395"/>
      <c r="F61" s="310"/>
      <c r="G61" s="311"/>
      <c r="H61" s="148"/>
      <c r="I61" s="148"/>
    </row>
    <row r="62" spans="2:9" ht="15">
      <c r="B62" s="149"/>
      <c r="C62" s="112"/>
      <c r="E62" s="395"/>
      <c r="F62" s="310"/>
      <c r="G62" s="311"/>
      <c r="H62" s="148"/>
      <c r="I62" s="148"/>
    </row>
    <row r="63" spans="2:9" ht="15">
      <c r="B63" s="149"/>
      <c r="C63" s="112"/>
      <c r="E63" s="395"/>
      <c r="F63" s="310"/>
      <c r="G63" s="311"/>
      <c r="H63" s="148"/>
      <c r="I63" s="148"/>
    </row>
    <row r="64" spans="2:9" ht="15">
      <c r="B64" s="149"/>
      <c r="C64" s="112"/>
      <c r="E64" s="395"/>
      <c r="F64" s="310"/>
      <c r="G64" s="311"/>
      <c r="H64" s="148"/>
      <c r="I64" s="148"/>
    </row>
    <row r="65" spans="2:9" ht="15">
      <c r="B65" s="149"/>
      <c r="C65" s="112"/>
      <c r="E65" s="395"/>
      <c r="F65" s="310"/>
      <c r="G65" s="311"/>
      <c r="H65" s="148"/>
      <c r="I65" s="148"/>
    </row>
    <row r="66" spans="2:9" ht="15">
      <c r="B66" s="149"/>
      <c r="C66" s="112"/>
      <c r="E66" s="395"/>
      <c r="F66" s="310"/>
      <c r="G66" s="311"/>
      <c r="H66" s="148"/>
      <c r="I66" s="148"/>
    </row>
    <row r="67" spans="2:9" ht="15">
      <c r="B67" s="149"/>
      <c r="C67" s="112"/>
      <c r="E67" s="395"/>
      <c r="F67" s="310"/>
      <c r="G67" s="311"/>
      <c r="H67" s="148"/>
      <c r="I67" s="148"/>
    </row>
    <row r="68" spans="2:9" ht="15">
      <c r="B68" s="149"/>
      <c r="C68" s="112"/>
      <c r="E68" s="395"/>
      <c r="F68" s="310"/>
      <c r="G68" s="311"/>
      <c r="H68" s="148"/>
      <c r="I68" s="148"/>
    </row>
    <row r="69" spans="2:9" ht="15">
      <c r="B69" s="149"/>
      <c r="C69" s="112"/>
      <c r="E69" s="395"/>
      <c r="F69" s="310"/>
      <c r="G69" s="311"/>
      <c r="H69" s="148"/>
      <c r="I69" s="148"/>
    </row>
    <row r="70" spans="2:9" ht="15">
      <c r="B70" s="149"/>
      <c r="C70" s="112"/>
      <c r="E70" s="395"/>
      <c r="F70" s="310"/>
      <c r="G70" s="311"/>
      <c r="H70" s="148"/>
      <c r="I70" s="148"/>
    </row>
    <row r="71" spans="2:9" ht="15">
      <c r="B71" s="149"/>
      <c r="C71" s="112"/>
      <c r="E71" s="395"/>
      <c r="F71" s="310"/>
      <c r="G71" s="311"/>
      <c r="H71" s="148"/>
      <c r="I71" s="148"/>
    </row>
    <row r="72" spans="2:9" ht="15">
      <c r="B72" s="149"/>
      <c r="C72" s="112"/>
      <c r="E72" s="395"/>
      <c r="F72" s="310"/>
      <c r="G72" s="311"/>
      <c r="H72" s="148"/>
      <c r="I72" s="148"/>
    </row>
    <row r="73" spans="2:9" ht="15">
      <c r="B73" s="149"/>
      <c r="C73" s="112"/>
      <c r="E73" s="395"/>
      <c r="F73" s="310"/>
      <c r="G73" s="311"/>
      <c r="H73" s="148"/>
      <c r="I73" s="148"/>
    </row>
    <row r="74" spans="2:9" ht="15">
      <c r="B74" s="149"/>
      <c r="C74" s="112"/>
      <c r="E74" s="395"/>
      <c r="F74" s="310"/>
      <c r="G74" s="311"/>
      <c r="H74" s="148"/>
      <c r="I74" s="148"/>
    </row>
    <row r="75" spans="2:9" ht="15">
      <c r="B75" s="149"/>
      <c r="C75" s="112"/>
      <c r="E75" s="395"/>
      <c r="F75" s="310"/>
      <c r="G75" s="311"/>
      <c r="H75" s="148"/>
      <c r="I75" s="148"/>
    </row>
    <row r="76" spans="2:9" ht="15">
      <c r="B76" s="149"/>
      <c r="C76" s="112"/>
      <c r="E76" s="395"/>
      <c r="F76" s="310"/>
      <c r="G76" s="311"/>
      <c r="H76" s="148"/>
      <c r="I76" s="148"/>
    </row>
    <row r="77" spans="2:9" ht="15">
      <c r="B77" s="149"/>
      <c r="C77" s="112"/>
      <c r="E77" s="395"/>
      <c r="F77" s="310"/>
      <c r="G77" s="311"/>
      <c r="H77" s="148"/>
      <c r="I77" s="148"/>
    </row>
    <row r="78" spans="2:9" ht="15">
      <c r="B78" s="149"/>
      <c r="C78" s="112"/>
      <c r="E78" s="395"/>
      <c r="F78" s="310"/>
      <c r="G78" s="311"/>
      <c r="H78" s="148"/>
      <c r="I78" s="148"/>
    </row>
    <row r="79" spans="2:9" ht="15">
      <c r="B79" s="149"/>
      <c r="C79" s="112"/>
      <c r="E79" s="395"/>
      <c r="F79" s="310"/>
      <c r="G79" s="311"/>
      <c r="H79" s="148"/>
      <c r="I79" s="148"/>
    </row>
    <row r="80" spans="2:9" ht="15">
      <c r="B80" s="149"/>
      <c r="C80" s="112"/>
      <c r="E80" s="395"/>
      <c r="F80" s="310"/>
      <c r="G80" s="311"/>
      <c r="H80" s="148"/>
      <c r="I80" s="148"/>
    </row>
    <row r="81" spans="2:9" ht="15">
      <c r="B81" s="149"/>
      <c r="C81" s="112"/>
      <c r="E81" s="395"/>
      <c r="F81" s="310"/>
      <c r="G81" s="311"/>
      <c r="H81" s="148"/>
      <c r="I81" s="148"/>
    </row>
    <row r="82" spans="2:9" ht="15">
      <c r="B82" s="149"/>
      <c r="C82" s="112"/>
      <c r="E82" s="395"/>
      <c r="F82" s="310"/>
      <c r="G82" s="311"/>
      <c r="H82" s="148"/>
      <c r="I82" s="148"/>
    </row>
    <row r="83" spans="2:9" ht="15">
      <c r="B83" s="149"/>
      <c r="C83" s="112"/>
      <c r="E83" s="395"/>
      <c r="F83" s="310"/>
      <c r="G83" s="311"/>
      <c r="H83" s="148"/>
      <c r="I83" s="148"/>
    </row>
    <row r="84" spans="2:9" ht="15">
      <c r="B84" s="149"/>
      <c r="C84" s="112"/>
      <c r="E84" s="395"/>
      <c r="F84" s="310"/>
      <c r="G84" s="311"/>
      <c r="H84" s="148"/>
      <c r="I84" s="148"/>
    </row>
    <row r="85" spans="2:9" ht="15">
      <c r="B85" s="149"/>
      <c r="C85" s="112"/>
      <c r="E85" s="395"/>
      <c r="F85" s="310"/>
      <c r="G85" s="311"/>
      <c r="H85" s="148"/>
      <c r="I85" s="148"/>
    </row>
    <row r="86" spans="2:9" ht="15">
      <c r="B86" s="149"/>
      <c r="C86" s="112"/>
      <c r="E86" s="395"/>
      <c r="F86" s="310"/>
      <c r="G86" s="311"/>
      <c r="H86" s="148"/>
      <c r="I86" s="148"/>
    </row>
    <row r="87" spans="2:9" ht="15">
      <c r="B87" s="149"/>
      <c r="C87" s="112"/>
      <c r="E87" s="395"/>
      <c r="F87" s="310"/>
      <c r="G87" s="311"/>
      <c r="H87" s="148"/>
      <c r="I87" s="148"/>
    </row>
    <row r="88" spans="2:9" ht="15">
      <c r="B88" s="149"/>
      <c r="C88" s="112"/>
      <c r="E88" s="395"/>
      <c r="F88" s="310"/>
      <c r="G88" s="311"/>
      <c r="H88" s="148"/>
      <c r="I88" s="148"/>
    </row>
    <row r="89" spans="2:9" ht="15">
      <c r="B89" s="149"/>
      <c r="C89" s="112"/>
      <c r="E89" s="395"/>
      <c r="F89" s="310"/>
      <c r="G89" s="311"/>
      <c r="H89" s="148"/>
      <c r="I89" s="148"/>
    </row>
    <row r="90" spans="2:9" ht="15">
      <c r="B90" s="149"/>
      <c r="C90" s="112"/>
      <c r="E90" s="395"/>
      <c r="F90" s="310"/>
      <c r="G90" s="311"/>
      <c r="H90" s="148"/>
      <c r="I90" s="148"/>
    </row>
    <row r="91" spans="2:9" ht="15">
      <c r="B91" s="149"/>
      <c r="C91" s="112"/>
      <c r="E91" s="395"/>
      <c r="F91" s="310"/>
      <c r="G91" s="311"/>
      <c r="H91" s="148"/>
      <c r="I91" s="148"/>
    </row>
    <row r="92" spans="2:9" ht="15">
      <c r="B92" s="149"/>
      <c r="C92" s="112"/>
      <c r="E92" s="395"/>
      <c r="F92" s="310"/>
      <c r="G92" s="311"/>
      <c r="H92" s="148"/>
      <c r="I92" s="148"/>
    </row>
    <row r="93" spans="2:9" ht="15">
      <c r="B93" s="149"/>
      <c r="C93" s="112"/>
      <c r="E93" s="395"/>
      <c r="F93" s="310"/>
      <c r="G93" s="311"/>
      <c r="H93" s="148"/>
      <c r="I93" s="148"/>
    </row>
    <row r="94" spans="2:9" ht="15">
      <c r="B94" s="149"/>
      <c r="C94" s="112"/>
      <c r="E94" s="395"/>
      <c r="F94" s="310"/>
      <c r="G94" s="311"/>
      <c r="H94" s="148"/>
      <c r="I94" s="148"/>
    </row>
    <row r="95" spans="2:9" ht="15">
      <c r="B95" s="149"/>
      <c r="C95" s="112"/>
      <c r="E95" s="395"/>
      <c r="F95" s="310"/>
      <c r="G95" s="311"/>
      <c r="H95" s="148"/>
      <c r="I95" s="148"/>
    </row>
    <row r="96" spans="2:9" ht="15">
      <c r="B96" s="149"/>
      <c r="C96" s="112"/>
      <c r="E96" s="395"/>
      <c r="F96" s="310"/>
      <c r="G96" s="311"/>
      <c r="H96" s="148"/>
      <c r="I96" s="148"/>
    </row>
    <row r="97" spans="2:9" ht="15">
      <c r="B97" s="149"/>
      <c r="C97" s="112"/>
      <c r="E97" s="395"/>
      <c r="F97" s="310"/>
      <c r="G97" s="311"/>
      <c r="H97" s="148"/>
      <c r="I97" s="148"/>
    </row>
    <row r="98" spans="2:9" ht="15">
      <c r="B98" s="149"/>
      <c r="C98" s="112"/>
      <c r="E98" s="395"/>
      <c r="F98" s="310"/>
      <c r="G98" s="311"/>
      <c r="H98" s="148"/>
      <c r="I98" s="148"/>
    </row>
    <row r="99" spans="2:9" ht="15">
      <c r="B99" s="149"/>
      <c r="C99" s="112"/>
      <c r="E99" s="395"/>
      <c r="F99" s="310"/>
      <c r="G99" s="311"/>
      <c r="H99" s="148"/>
      <c r="I99" s="148"/>
    </row>
    <row r="100" spans="2:9" ht="15">
      <c r="B100" s="149"/>
      <c r="C100" s="112"/>
      <c r="E100" s="395"/>
      <c r="F100" s="310"/>
      <c r="G100" s="311"/>
      <c r="H100" s="148"/>
      <c r="I100" s="148"/>
    </row>
    <row r="101" spans="2:9" ht="15">
      <c r="B101" s="149"/>
      <c r="C101" s="112"/>
      <c r="E101" s="395"/>
      <c r="F101" s="310"/>
      <c r="G101" s="311"/>
      <c r="H101" s="148"/>
      <c r="I101" s="148"/>
    </row>
    <row r="102" spans="2:9" ht="15">
      <c r="B102" s="149"/>
      <c r="C102" s="112"/>
      <c r="E102" s="395"/>
      <c r="F102" s="310"/>
      <c r="G102" s="311"/>
      <c r="H102" s="148"/>
      <c r="I102" s="148"/>
    </row>
    <row r="103" spans="2:9" ht="15">
      <c r="B103" s="149"/>
      <c r="C103" s="112"/>
      <c r="E103" s="395"/>
      <c r="F103" s="310"/>
      <c r="G103" s="311"/>
      <c r="H103" s="148"/>
      <c r="I103" s="148"/>
    </row>
    <row r="104" spans="2:9" ht="15">
      <c r="B104" s="149"/>
      <c r="C104" s="112"/>
      <c r="E104" s="395"/>
      <c r="F104" s="310"/>
      <c r="G104" s="311"/>
      <c r="H104" s="148"/>
      <c r="I104" s="148"/>
    </row>
    <row r="105" spans="2:9" ht="15">
      <c r="B105" s="149"/>
      <c r="C105" s="112"/>
      <c r="E105" s="395"/>
      <c r="F105" s="310"/>
      <c r="G105" s="311"/>
      <c r="H105" s="148"/>
      <c r="I105" s="148"/>
    </row>
    <row r="106" spans="2:9" ht="15">
      <c r="B106" s="149"/>
      <c r="C106" s="112"/>
      <c r="E106" s="395"/>
      <c r="F106" s="310"/>
      <c r="G106" s="311"/>
      <c r="H106" s="148"/>
      <c r="I106" s="148"/>
    </row>
    <row r="107" spans="2:9" ht="15">
      <c r="B107" s="149"/>
      <c r="C107" s="112"/>
      <c r="E107" s="395"/>
      <c r="F107" s="310"/>
      <c r="G107" s="311"/>
      <c r="H107" s="148"/>
      <c r="I107" s="148"/>
    </row>
    <row r="108" spans="2:9" ht="15">
      <c r="B108" s="149"/>
      <c r="C108" s="112"/>
      <c r="E108" s="395"/>
      <c r="F108" s="310"/>
      <c r="G108" s="311"/>
      <c r="H108" s="148"/>
      <c r="I108" s="148"/>
    </row>
    <row r="109" spans="2:9" ht="15">
      <c r="B109" s="149"/>
      <c r="C109" s="112"/>
      <c r="E109" s="395"/>
      <c r="F109" s="310"/>
      <c r="G109" s="311"/>
      <c r="H109" s="148"/>
      <c r="I109" s="148"/>
    </row>
    <row r="110" spans="2:9" ht="15">
      <c r="B110" s="149"/>
      <c r="C110" s="112"/>
      <c r="E110" s="395"/>
      <c r="F110" s="310"/>
      <c r="G110" s="311"/>
      <c r="H110" s="148"/>
      <c r="I110" s="148"/>
    </row>
    <row r="111" spans="2:9" ht="15">
      <c r="B111" s="149"/>
      <c r="C111" s="112"/>
      <c r="E111" s="395"/>
      <c r="F111" s="310"/>
      <c r="G111" s="311"/>
      <c r="H111" s="148"/>
      <c r="I111" s="148"/>
    </row>
    <row r="112" spans="2:9" ht="15">
      <c r="B112" s="149"/>
      <c r="C112" s="112"/>
      <c r="E112" s="395"/>
      <c r="F112" s="310"/>
      <c r="G112" s="311"/>
      <c r="H112" s="148"/>
      <c r="I112" s="148"/>
    </row>
    <row r="113" spans="2:9" ht="15">
      <c r="B113" s="149"/>
      <c r="C113" s="112"/>
      <c r="E113" s="395"/>
      <c r="F113" s="310"/>
      <c r="G113" s="311"/>
      <c r="H113" s="148"/>
      <c r="I113" s="148"/>
    </row>
    <row r="114" spans="2:9" ht="15">
      <c r="B114" s="149"/>
      <c r="C114" s="112"/>
      <c r="E114" s="395"/>
      <c r="F114" s="310"/>
      <c r="G114" s="311"/>
      <c r="H114" s="148"/>
      <c r="I114" s="148"/>
    </row>
    <row r="115" spans="2:9" ht="15">
      <c r="B115" s="149"/>
      <c r="C115" s="112"/>
      <c r="E115" s="395"/>
      <c r="F115" s="310"/>
      <c r="G115" s="311"/>
      <c r="H115" s="148"/>
      <c r="I115" s="148"/>
    </row>
    <row r="116" spans="2:9" ht="15">
      <c r="B116" s="149"/>
      <c r="C116" s="112"/>
      <c r="E116" s="395"/>
      <c r="F116" s="310"/>
      <c r="G116" s="311"/>
      <c r="H116" s="148"/>
      <c r="I116" s="148"/>
    </row>
    <row r="117" spans="2:9" ht="15">
      <c r="B117" s="149"/>
      <c r="C117" s="112"/>
      <c r="E117" s="395"/>
      <c r="F117" s="310"/>
      <c r="G117" s="311"/>
      <c r="H117" s="148"/>
      <c r="I117" s="148"/>
    </row>
    <row r="118" spans="2:9" ht="15">
      <c r="B118" s="149"/>
      <c r="C118" s="112"/>
      <c r="E118" s="395"/>
      <c r="F118" s="310"/>
      <c r="G118" s="311"/>
      <c r="H118" s="148"/>
      <c r="I118" s="148"/>
    </row>
    <row r="119" spans="2:9" ht="15">
      <c r="B119" s="149"/>
      <c r="C119" s="112"/>
      <c r="E119" s="395"/>
      <c r="F119" s="310"/>
      <c r="G119" s="311"/>
      <c r="H119" s="148"/>
      <c r="I119" s="148"/>
    </row>
    <row r="120" spans="2:9" ht="15">
      <c r="B120" s="149"/>
      <c r="C120" s="112"/>
      <c r="E120" s="395"/>
      <c r="F120" s="310"/>
      <c r="G120" s="311"/>
      <c r="H120" s="148"/>
      <c r="I120" s="148"/>
    </row>
    <row r="121" spans="2:9" ht="15">
      <c r="B121" s="149"/>
      <c r="C121" s="112"/>
      <c r="E121" s="395"/>
      <c r="F121" s="310"/>
      <c r="G121" s="311"/>
      <c r="H121" s="148"/>
      <c r="I121" s="148"/>
    </row>
    <row r="122" spans="2:9" ht="15">
      <c r="B122" s="149"/>
      <c r="C122" s="112"/>
      <c r="E122" s="395"/>
      <c r="F122" s="310"/>
      <c r="G122" s="311"/>
      <c r="H122" s="148"/>
      <c r="I122" s="148"/>
    </row>
    <row r="123" spans="2:9" ht="15">
      <c r="B123" s="149"/>
      <c r="C123" s="112"/>
      <c r="E123" s="395"/>
      <c r="F123" s="310"/>
      <c r="G123" s="311"/>
      <c r="H123" s="148"/>
      <c r="I123" s="148"/>
    </row>
    <row r="124" spans="2:9" ht="15">
      <c r="B124" s="152"/>
      <c r="C124" s="113"/>
      <c r="E124" s="396"/>
      <c r="F124" s="310"/>
      <c r="G124" s="311"/>
      <c r="H124" s="148"/>
      <c r="I124" s="148"/>
    </row>
    <row r="125" spans="2:9" ht="15">
      <c r="B125" s="152"/>
      <c r="C125" s="113"/>
      <c r="E125" s="396"/>
      <c r="F125" s="310"/>
      <c r="G125" s="311"/>
      <c r="H125" s="148"/>
      <c r="I125" s="148"/>
    </row>
    <row r="126" spans="2:9" ht="15">
      <c r="B126" s="152"/>
      <c r="C126" s="113"/>
      <c r="E126" s="396"/>
      <c r="F126" s="310"/>
      <c r="G126" s="311"/>
      <c r="H126" s="148"/>
      <c r="I126" s="148"/>
    </row>
    <row r="127" spans="2:9" ht="15">
      <c r="B127" s="152"/>
      <c r="C127" s="113"/>
      <c r="E127" s="396"/>
      <c r="F127" s="310"/>
      <c r="G127" s="311"/>
      <c r="H127" s="148"/>
      <c r="I127" s="148"/>
    </row>
    <row r="128" spans="2:9" ht="15">
      <c r="B128" s="152"/>
      <c r="C128" s="113"/>
      <c r="E128" s="396"/>
      <c r="F128" s="310"/>
      <c r="G128" s="311"/>
      <c r="H128" s="148"/>
      <c r="I128" s="148"/>
    </row>
    <row r="129" spans="2:9" ht="15">
      <c r="B129" s="152"/>
      <c r="C129" s="113"/>
      <c r="E129" s="396"/>
      <c r="F129" s="310"/>
      <c r="G129" s="311"/>
      <c r="H129" s="148"/>
      <c r="I129" s="148"/>
    </row>
    <row r="130" spans="2:9" ht="15">
      <c r="B130" s="152"/>
      <c r="C130" s="113"/>
      <c r="E130" s="396"/>
      <c r="F130" s="310"/>
      <c r="G130" s="311"/>
      <c r="H130" s="148"/>
      <c r="I130" s="148"/>
    </row>
    <row r="131" spans="2:9" ht="15">
      <c r="B131" s="152"/>
      <c r="C131" s="113"/>
      <c r="E131" s="396"/>
      <c r="F131" s="310"/>
      <c r="G131" s="311"/>
      <c r="H131" s="148"/>
      <c r="I131" s="148"/>
    </row>
    <row r="132" spans="2:9" ht="15">
      <c r="B132" s="152"/>
      <c r="C132" s="113"/>
      <c r="E132" s="396"/>
      <c r="F132" s="310"/>
      <c r="G132" s="311"/>
      <c r="H132" s="148"/>
      <c r="I132" s="148"/>
    </row>
    <row r="133" spans="2:9" ht="15">
      <c r="B133" s="152"/>
      <c r="C133" s="113"/>
      <c r="E133" s="396"/>
      <c r="F133" s="310"/>
      <c r="G133" s="311"/>
      <c r="H133" s="148"/>
      <c r="I133" s="148"/>
    </row>
    <row r="134" spans="2:9" ht="15">
      <c r="B134" s="152"/>
      <c r="C134" s="113"/>
      <c r="E134" s="396"/>
      <c r="F134" s="310"/>
      <c r="G134" s="311"/>
      <c r="H134" s="148"/>
      <c r="I134" s="148"/>
    </row>
    <row r="135" spans="2:9" ht="15">
      <c r="B135" s="152"/>
      <c r="C135" s="113"/>
      <c r="E135" s="396"/>
      <c r="F135" s="310"/>
      <c r="G135" s="311"/>
      <c r="H135" s="148"/>
      <c r="I135" s="148"/>
    </row>
    <row r="136" spans="2:9" ht="15">
      <c r="B136" s="152"/>
      <c r="C136" s="113"/>
      <c r="E136" s="396"/>
      <c r="F136" s="310"/>
      <c r="G136" s="311"/>
      <c r="H136" s="148"/>
      <c r="I136" s="148"/>
    </row>
    <row r="137" spans="2:9" ht="15">
      <c r="B137" s="152"/>
      <c r="C137" s="113"/>
      <c r="E137" s="396"/>
      <c r="F137" s="310"/>
      <c r="G137" s="311"/>
      <c r="H137" s="148"/>
      <c r="I137" s="148"/>
    </row>
    <row r="138" spans="2:9" ht="15">
      <c r="B138" s="152"/>
      <c r="C138" s="113"/>
      <c r="E138" s="396"/>
      <c r="F138" s="310"/>
      <c r="G138" s="311"/>
      <c r="H138" s="148"/>
      <c r="I138" s="148"/>
    </row>
    <row r="139" spans="2:9" ht="15">
      <c r="B139" s="152"/>
      <c r="C139" s="113"/>
      <c r="E139" s="396"/>
      <c r="F139" s="310"/>
      <c r="G139" s="311"/>
      <c r="H139" s="148"/>
      <c r="I139" s="148"/>
    </row>
    <row r="140" spans="2:9" ht="15">
      <c r="B140" s="152"/>
      <c r="C140" s="113"/>
      <c r="E140" s="396"/>
      <c r="F140" s="310"/>
      <c r="G140" s="311"/>
      <c r="H140" s="148"/>
      <c r="I140" s="148"/>
    </row>
    <row r="141" spans="2:9" ht="15">
      <c r="B141" s="152"/>
      <c r="C141" s="113"/>
      <c r="E141" s="396"/>
      <c r="F141" s="310"/>
      <c r="G141" s="311"/>
      <c r="H141" s="148"/>
      <c r="I141" s="148"/>
    </row>
    <row r="142" spans="2:9" ht="15">
      <c r="B142" s="152"/>
      <c r="C142" s="113"/>
      <c r="E142" s="396"/>
      <c r="F142" s="310"/>
      <c r="G142" s="311"/>
      <c r="H142" s="148"/>
      <c r="I142" s="148"/>
    </row>
    <row r="143" spans="2:9" ht="15">
      <c r="B143" s="152"/>
      <c r="C143" s="113"/>
      <c r="E143" s="396"/>
      <c r="F143" s="310"/>
      <c r="G143" s="311"/>
      <c r="H143" s="148"/>
      <c r="I143" s="148"/>
    </row>
    <row r="144" spans="2:9" ht="15">
      <c r="B144" s="152"/>
      <c r="C144" s="113"/>
      <c r="E144" s="396"/>
      <c r="F144" s="310"/>
      <c r="G144" s="311"/>
      <c r="H144" s="148"/>
      <c r="I144" s="148"/>
    </row>
    <row r="145" spans="2:9" ht="15">
      <c r="B145" s="152"/>
      <c r="C145" s="113"/>
      <c r="E145" s="396"/>
      <c r="F145" s="310"/>
      <c r="G145" s="311"/>
      <c r="H145" s="148"/>
      <c r="I145" s="148"/>
    </row>
    <row r="146" spans="2:9" ht="15">
      <c r="B146" s="152"/>
      <c r="C146" s="113"/>
      <c r="E146" s="396"/>
      <c r="F146" s="310"/>
      <c r="G146" s="311"/>
      <c r="H146" s="148"/>
      <c r="I146" s="148"/>
    </row>
    <row r="147" spans="2:9" ht="15">
      <c r="B147" s="152"/>
      <c r="C147" s="113"/>
      <c r="E147" s="396"/>
      <c r="F147" s="310"/>
      <c r="G147" s="311"/>
      <c r="H147" s="148"/>
      <c r="I147" s="148"/>
    </row>
    <row r="148" spans="2:9" ht="15">
      <c r="B148" s="152"/>
      <c r="C148" s="113"/>
      <c r="E148" s="396"/>
      <c r="F148" s="310"/>
      <c r="G148" s="311"/>
      <c r="H148" s="148"/>
      <c r="I148" s="148"/>
    </row>
    <row r="149" spans="2:9" ht="15">
      <c r="B149" s="152"/>
      <c r="C149" s="113"/>
      <c r="E149" s="396"/>
      <c r="F149" s="310"/>
      <c r="G149" s="311"/>
      <c r="H149" s="148"/>
      <c r="I149" s="148"/>
    </row>
    <row r="150" spans="2:9" ht="15">
      <c r="B150" s="152"/>
      <c r="C150" s="113"/>
      <c r="E150" s="396"/>
      <c r="F150" s="310"/>
      <c r="G150" s="311"/>
      <c r="H150" s="148"/>
      <c r="I150" s="148"/>
    </row>
    <row r="151" spans="2:9" ht="15">
      <c r="B151" s="152"/>
      <c r="C151" s="113"/>
      <c r="E151" s="396"/>
      <c r="F151" s="310"/>
      <c r="G151" s="311"/>
      <c r="H151" s="148"/>
      <c r="I151" s="148"/>
    </row>
    <row r="152" spans="2:9" ht="15">
      <c r="B152" s="152"/>
      <c r="C152" s="113"/>
      <c r="E152" s="396"/>
      <c r="F152" s="310"/>
      <c r="G152" s="311"/>
      <c r="H152" s="148"/>
      <c r="I152" s="148"/>
    </row>
    <row r="153" spans="2:9" ht="15">
      <c r="B153" s="152"/>
      <c r="C153" s="113"/>
      <c r="E153" s="396"/>
      <c r="F153" s="310"/>
      <c r="G153" s="311"/>
      <c r="H153" s="148"/>
      <c r="I153" s="148"/>
    </row>
    <row r="154" spans="2:9" ht="15">
      <c r="B154" s="152"/>
      <c r="C154" s="113"/>
      <c r="E154" s="396"/>
      <c r="F154" s="310"/>
      <c r="G154" s="311"/>
      <c r="H154" s="148"/>
      <c r="I154" s="148"/>
    </row>
    <row r="155" spans="2:9" ht="15">
      <c r="B155" s="152"/>
      <c r="C155" s="113"/>
      <c r="E155" s="396"/>
      <c r="F155" s="310"/>
      <c r="G155" s="311"/>
      <c r="H155" s="148"/>
      <c r="I155" s="148"/>
    </row>
    <row r="156" spans="2:9" ht="15">
      <c r="B156" s="152"/>
      <c r="C156" s="113"/>
      <c r="E156" s="396"/>
      <c r="F156" s="310"/>
      <c r="G156" s="311"/>
      <c r="H156" s="148"/>
      <c r="I156" s="148"/>
    </row>
    <row r="157" spans="2:9" ht="15">
      <c r="B157" s="152"/>
      <c r="C157" s="113"/>
      <c r="E157" s="396"/>
      <c r="F157" s="310"/>
      <c r="G157" s="311"/>
      <c r="H157" s="148"/>
      <c r="I157" s="148"/>
    </row>
    <row r="158" spans="2:9" ht="15">
      <c r="B158" s="152"/>
      <c r="C158" s="113"/>
      <c r="E158" s="396"/>
      <c r="F158" s="310"/>
      <c r="G158" s="311"/>
      <c r="H158" s="148"/>
      <c r="I158" s="148"/>
    </row>
    <row r="159" spans="2:9" ht="15">
      <c r="B159" s="152"/>
      <c r="C159" s="113"/>
      <c r="E159" s="396"/>
      <c r="F159" s="310"/>
      <c r="G159" s="311"/>
      <c r="H159" s="148"/>
      <c r="I159" s="148"/>
    </row>
    <row r="160" spans="2:9" ht="15">
      <c r="B160" s="152"/>
      <c r="C160" s="113"/>
      <c r="E160" s="396"/>
      <c r="F160" s="310"/>
      <c r="G160" s="311"/>
      <c r="H160" s="148"/>
      <c r="I160" s="148"/>
    </row>
    <row r="161" spans="2:9" ht="15">
      <c r="B161" s="152"/>
      <c r="C161" s="113"/>
      <c r="E161" s="396"/>
      <c r="F161" s="310"/>
      <c r="G161" s="311"/>
      <c r="H161" s="148"/>
      <c r="I161" s="148"/>
    </row>
    <row r="162" spans="2:9" ht="15">
      <c r="B162" s="152"/>
      <c r="C162" s="113"/>
      <c r="E162" s="396"/>
      <c r="F162" s="310"/>
      <c r="G162" s="311"/>
      <c r="H162" s="148"/>
      <c r="I162" s="148"/>
    </row>
    <row r="163" spans="2:9" ht="15">
      <c r="B163" s="152"/>
      <c r="C163" s="113"/>
      <c r="E163" s="396"/>
      <c r="F163" s="310"/>
      <c r="G163" s="311"/>
      <c r="H163" s="148"/>
      <c r="I163" s="148"/>
    </row>
    <row r="164" spans="2:9" ht="15">
      <c r="B164" s="152"/>
      <c r="C164" s="113"/>
      <c r="E164" s="396"/>
      <c r="F164" s="310"/>
      <c r="G164" s="311"/>
      <c r="H164" s="148"/>
      <c r="I164" s="148"/>
    </row>
    <row r="165" spans="2:9" ht="15">
      <c r="B165" s="152"/>
      <c r="C165" s="113"/>
      <c r="E165" s="396"/>
      <c r="F165" s="310"/>
      <c r="G165" s="311"/>
      <c r="H165" s="148"/>
      <c r="I165" s="148"/>
    </row>
    <row r="166" spans="2:9" ht="15">
      <c r="B166" s="152"/>
      <c r="C166" s="113"/>
      <c r="E166" s="396"/>
      <c r="F166" s="310"/>
      <c r="G166" s="311"/>
      <c r="H166" s="148"/>
      <c r="I166" s="148"/>
    </row>
    <row r="167" spans="2:9" ht="15">
      <c r="B167" s="152"/>
      <c r="C167" s="113"/>
      <c r="E167" s="396"/>
      <c r="F167" s="310"/>
      <c r="G167" s="311"/>
      <c r="H167" s="148"/>
      <c r="I167" s="148"/>
    </row>
    <row r="168" spans="2:9" ht="15">
      <c r="B168" s="152"/>
      <c r="C168" s="113"/>
      <c r="E168" s="396"/>
      <c r="F168" s="310"/>
      <c r="G168" s="311"/>
      <c r="H168" s="148"/>
      <c r="I168" s="148"/>
    </row>
    <row r="169" spans="2:9" ht="15">
      <c r="B169" s="152"/>
      <c r="C169" s="113"/>
      <c r="E169" s="396"/>
      <c r="F169" s="310"/>
      <c r="G169" s="311"/>
      <c r="H169" s="148"/>
      <c r="I169" s="148"/>
    </row>
    <row r="170" spans="2:9" ht="15">
      <c r="B170" s="152"/>
      <c r="C170" s="113"/>
      <c r="E170" s="396"/>
      <c r="F170" s="310"/>
      <c r="G170" s="311"/>
      <c r="H170" s="148"/>
      <c r="I170" s="148"/>
    </row>
    <row r="171" spans="2:9" ht="15">
      <c r="B171" s="152"/>
      <c r="C171" s="113"/>
      <c r="E171" s="396"/>
      <c r="F171" s="310"/>
      <c r="G171" s="311"/>
      <c r="H171" s="148"/>
      <c r="I171" s="148"/>
    </row>
    <row r="172" spans="2:9" ht="15">
      <c r="B172" s="152"/>
      <c r="C172" s="113"/>
      <c r="E172" s="396"/>
      <c r="F172" s="310"/>
      <c r="G172" s="311"/>
      <c r="H172" s="148"/>
      <c r="I172" s="148"/>
    </row>
    <row r="173" spans="2:9" ht="15">
      <c r="B173" s="152"/>
      <c r="C173" s="113"/>
      <c r="E173" s="396"/>
      <c r="F173" s="310"/>
      <c r="G173" s="311"/>
      <c r="H173" s="148"/>
      <c r="I173" s="148"/>
    </row>
    <row r="174" spans="2:9" ht="15">
      <c r="B174" s="152"/>
      <c r="C174" s="113"/>
      <c r="E174" s="396"/>
      <c r="F174" s="310"/>
      <c r="G174" s="311"/>
      <c r="H174" s="148"/>
      <c r="I174" s="148"/>
    </row>
    <row r="175" spans="2:9" ht="15">
      <c r="B175" s="152"/>
      <c r="C175" s="113"/>
      <c r="E175" s="396"/>
      <c r="F175" s="310"/>
      <c r="G175" s="311"/>
      <c r="H175" s="148"/>
      <c r="I175" s="148"/>
    </row>
    <row r="176" spans="2:9" ht="15">
      <c r="B176" s="152"/>
      <c r="C176" s="113"/>
      <c r="E176" s="396"/>
      <c r="F176" s="310"/>
      <c r="G176" s="311"/>
      <c r="H176" s="148"/>
      <c r="I176" s="148"/>
    </row>
    <row r="177" spans="2:9" ht="15">
      <c r="B177" s="152"/>
      <c r="C177" s="113"/>
      <c r="E177" s="396"/>
      <c r="F177" s="310"/>
      <c r="G177" s="311"/>
      <c r="H177" s="148"/>
      <c r="I177" s="148"/>
    </row>
    <row r="178" spans="2:9" ht="15">
      <c r="B178" s="152"/>
      <c r="C178" s="113"/>
      <c r="E178" s="396"/>
      <c r="F178" s="310"/>
      <c r="G178" s="311"/>
      <c r="H178" s="148"/>
      <c r="I178" s="148"/>
    </row>
    <row r="179" spans="2:9" ht="15">
      <c r="B179" s="152"/>
      <c r="C179" s="113"/>
      <c r="E179" s="396"/>
      <c r="F179" s="310"/>
      <c r="G179" s="311"/>
      <c r="H179" s="148"/>
      <c r="I179" s="148"/>
    </row>
    <row r="180" spans="2:9" ht="15">
      <c r="B180" s="152"/>
      <c r="C180" s="113"/>
      <c r="E180" s="396"/>
      <c r="F180" s="310"/>
      <c r="G180" s="311"/>
      <c r="H180" s="148"/>
      <c r="I180" s="148"/>
    </row>
    <row r="181" spans="2:9" ht="15">
      <c r="B181" s="152"/>
      <c r="C181" s="113"/>
      <c r="E181" s="396"/>
      <c r="F181" s="310"/>
      <c r="G181" s="311"/>
      <c r="H181" s="148"/>
      <c r="I181" s="148"/>
    </row>
    <row r="182" spans="2:9" ht="15">
      <c r="B182" s="152"/>
      <c r="C182" s="113"/>
      <c r="E182" s="396"/>
      <c r="F182" s="310"/>
      <c r="G182" s="311"/>
      <c r="H182" s="148"/>
      <c r="I182" s="148"/>
    </row>
    <row r="183" spans="2:9" ht="15">
      <c r="B183" s="152"/>
      <c r="C183" s="113"/>
      <c r="E183" s="396"/>
      <c r="F183" s="310"/>
      <c r="G183" s="311"/>
      <c r="H183" s="148"/>
      <c r="I183" s="148"/>
    </row>
    <row r="184" spans="2:9" ht="15">
      <c r="B184" s="152"/>
      <c r="C184" s="113"/>
      <c r="E184" s="396"/>
      <c r="F184" s="310"/>
      <c r="G184" s="311"/>
      <c r="H184" s="148"/>
      <c r="I184" s="148"/>
    </row>
    <row r="185" spans="2:9" ht="15">
      <c r="B185" s="152"/>
      <c r="C185" s="113"/>
      <c r="E185" s="396"/>
      <c r="F185" s="310"/>
      <c r="G185" s="311"/>
      <c r="H185" s="148"/>
      <c r="I185" s="148"/>
    </row>
    <row r="186" spans="2:9" ht="15">
      <c r="B186" s="152"/>
      <c r="C186" s="113"/>
      <c r="E186" s="396"/>
      <c r="F186" s="310"/>
      <c r="G186" s="311"/>
      <c r="H186" s="148"/>
      <c r="I186" s="148"/>
    </row>
    <row r="187" spans="2:9" ht="15">
      <c r="B187" s="152"/>
      <c r="C187" s="113"/>
      <c r="E187" s="396"/>
      <c r="F187" s="310"/>
      <c r="G187" s="311"/>
      <c r="H187" s="148"/>
      <c r="I187" s="148"/>
    </row>
    <row r="188" spans="2:9" ht="15">
      <c r="B188" s="152"/>
      <c r="C188" s="113"/>
      <c r="E188" s="396"/>
      <c r="F188" s="310"/>
      <c r="G188" s="311"/>
      <c r="H188" s="148"/>
      <c r="I188" s="148"/>
    </row>
    <row r="189" spans="2:9" ht="15">
      <c r="B189" s="152"/>
      <c r="C189" s="113"/>
      <c r="E189" s="396"/>
      <c r="F189" s="310"/>
      <c r="G189" s="311"/>
      <c r="H189" s="148"/>
      <c r="I189" s="148"/>
    </row>
    <row r="190" spans="2:9" ht="15">
      <c r="B190" s="152"/>
      <c r="C190" s="113"/>
      <c r="E190" s="396"/>
      <c r="F190" s="310"/>
      <c r="G190" s="311"/>
      <c r="H190" s="148"/>
      <c r="I190" s="148"/>
    </row>
    <row r="191" spans="2:9" ht="15">
      <c r="B191" s="152"/>
      <c r="C191" s="113"/>
      <c r="E191" s="396"/>
      <c r="F191" s="310"/>
      <c r="G191" s="311"/>
      <c r="H191" s="148"/>
      <c r="I191" s="148"/>
    </row>
    <row r="192" spans="2:9" ht="15">
      <c r="B192" s="152"/>
      <c r="C192" s="113"/>
      <c r="E192" s="396"/>
      <c r="F192" s="310"/>
      <c r="G192" s="311"/>
      <c r="H192" s="148"/>
      <c r="I192" s="148"/>
    </row>
    <row r="193" spans="2:9" ht="15">
      <c r="B193" s="152"/>
      <c r="C193" s="113"/>
      <c r="E193" s="396"/>
      <c r="F193" s="310"/>
      <c r="G193" s="311"/>
      <c r="H193" s="148"/>
      <c r="I193" s="148"/>
    </row>
    <row r="194" spans="2:9" ht="15">
      <c r="B194" s="152"/>
      <c r="C194" s="113"/>
      <c r="E194" s="396"/>
      <c r="F194" s="310"/>
      <c r="G194" s="311"/>
      <c r="H194" s="148"/>
      <c r="I194" s="148"/>
    </row>
    <row r="195" spans="2:9" ht="15">
      <c r="B195" s="152"/>
      <c r="C195" s="113"/>
      <c r="E195" s="396"/>
      <c r="F195" s="310"/>
      <c r="G195" s="311"/>
      <c r="H195" s="148"/>
      <c r="I195" s="148"/>
    </row>
    <row r="196" spans="2:9" ht="15">
      <c r="B196" s="152"/>
      <c r="C196" s="113"/>
      <c r="E196" s="396"/>
      <c r="F196" s="310"/>
      <c r="G196" s="311"/>
      <c r="H196" s="148"/>
      <c r="I196" s="148"/>
    </row>
    <row r="197" spans="2:9" ht="15">
      <c r="B197" s="152"/>
      <c r="C197" s="113"/>
      <c r="E197" s="396"/>
      <c r="F197" s="310"/>
      <c r="G197" s="311"/>
      <c r="H197" s="148"/>
      <c r="I197" s="148"/>
    </row>
    <row r="198" spans="2:9" ht="15">
      <c r="B198" s="152"/>
      <c r="C198" s="113"/>
      <c r="E198" s="396"/>
      <c r="F198" s="310"/>
      <c r="G198" s="311"/>
      <c r="H198" s="148"/>
      <c r="I198" s="148"/>
    </row>
    <row r="199" spans="2:9" ht="15">
      <c r="B199" s="152"/>
      <c r="C199" s="113"/>
      <c r="E199" s="396"/>
      <c r="F199" s="310"/>
      <c r="G199" s="311"/>
      <c r="H199" s="148"/>
      <c r="I199" s="148"/>
    </row>
    <row r="200" spans="2:9" ht="15">
      <c r="B200" s="152"/>
      <c r="C200" s="113"/>
      <c r="E200" s="396"/>
      <c r="F200" s="310"/>
      <c r="G200" s="311"/>
      <c r="H200" s="148"/>
      <c r="I200" s="148"/>
    </row>
    <row r="201" spans="2:9" ht="15">
      <c r="B201" s="152"/>
      <c r="C201" s="113"/>
      <c r="E201" s="396"/>
      <c r="F201" s="310"/>
      <c r="G201" s="311"/>
      <c r="H201" s="148"/>
      <c r="I201" s="148"/>
    </row>
    <row r="202" spans="2:9" ht="15">
      <c r="B202" s="152"/>
      <c r="C202" s="113"/>
      <c r="E202" s="396"/>
      <c r="F202" s="310"/>
      <c r="G202" s="311"/>
      <c r="H202" s="148"/>
      <c r="I202" s="148"/>
    </row>
    <row r="203" spans="2:9" ht="15">
      <c r="B203" s="152"/>
      <c r="C203" s="113"/>
      <c r="E203" s="396"/>
      <c r="F203" s="310"/>
      <c r="G203" s="311"/>
      <c r="H203" s="148"/>
      <c r="I203" s="148"/>
    </row>
    <row r="204" spans="2:9" ht="15">
      <c r="B204" s="152"/>
      <c r="C204" s="113"/>
      <c r="E204" s="396"/>
      <c r="F204" s="310"/>
      <c r="G204" s="311"/>
      <c r="H204" s="148"/>
      <c r="I204" s="148"/>
    </row>
    <row r="205" spans="2:9" ht="15">
      <c r="B205" s="152"/>
      <c r="C205" s="113"/>
      <c r="E205" s="396"/>
      <c r="F205" s="310"/>
      <c r="G205" s="311"/>
      <c r="H205" s="148"/>
      <c r="I205" s="148"/>
    </row>
    <row r="206" spans="2:9" ht="15">
      <c r="B206" s="152"/>
      <c r="C206" s="113"/>
      <c r="E206" s="396"/>
      <c r="F206" s="310"/>
      <c r="G206" s="311"/>
      <c r="H206" s="148"/>
      <c r="I206" s="148"/>
    </row>
    <row r="207" spans="2:9" ht="15">
      <c r="B207" s="152"/>
      <c r="C207" s="113"/>
      <c r="E207" s="396"/>
      <c r="F207" s="310"/>
      <c r="G207" s="311"/>
      <c r="H207" s="148"/>
      <c r="I207" s="148"/>
    </row>
    <row r="208" spans="2:9" ht="15">
      <c r="B208" s="152"/>
      <c r="C208" s="113"/>
      <c r="E208" s="396"/>
      <c r="F208" s="310"/>
      <c r="G208" s="311"/>
      <c r="H208" s="148"/>
      <c r="I208" s="148"/>
    </row>
    <row r="209" spans="2:9" ht="15">
      <c r="B209" s="152"/>
      <c r="C209" s="113"/>
      <c r="E209" s="396"/>
      <c r="F209" s="310"/>
      <c r="G209" s="311"/>
      <c r="H209" s="148"/>
      <c r="I209" s="148"/>
    </row>
    <row r="210" spans="2:9" ht="15">
      <c r="B210" s="152"/>
      <c r="C210" s="113"/>
      <c r="E210" s="396"/>
      <c r="F210" s="310"/>
      <c r="G210" s="311"/>
      <c r="H210" s="148"/>
      <c r="I210" s="148"/>
    </row>
    <row r="211" spans="2:9" ht="15">
      <c r="B211" s="152"/>
      <c r="C211" s="113"/>
      <c r="E211" s="396"/>
      <c r="F211" s="310"/>
      <c r="G211" s="311"/>
      <c r="H211" s="148"/>
      <c r="I211" s="148"/>
    </row>
    <row r="212" spans="2:9" ht="15">
      <c r="B212" s="152"/>
      <c r="C212" s="113"/>
      <c r="E212" s="396"/>
      <c r="F212" s="310"/>
      <c r="G212" s="311"/>
      <c r="H212" s="148"/>
      <c r="I212" s="148"/>
    </row>
    <row r="213" spans="2:9" ht="15">
      <c r="B213" s="152"/>
      <c r="C213" s="113"/>
      <c r="E213" s="396"/>
      <c r="F213" s="310"/>
      <c r="G213" s="311"/>
      <c r="H213" s="148"/>
      <c r="I213" s="148"/>
    </row>
    <row r="214" spans="2:9" ht="15">
      <c r="B214" s="152"/>
      <c r="C214" s="113"/>
      <c r="E214" s="396"/>
      <c r="F214" s="310"/>
      <c r="G214" s="311"/>
      <c r="H214" s="148"/>
      <c r="I214" s="148"/>
    </row>
    <row r="215" spans="2:9" ht="15">
      <c r="B215" s="152"/>
      <c r="C215" s="113"/>
      <c r="E215" s="396"/>
      <c r="F215" s="310"/>
      <c r="G215" s="311"/>
      <c r="H215" s="148"/>
      <c r="I215" s="148"/>
    </row>
    <row r="216" spans="2:9" ht="15">
      <c r="B216" s="152"/>
      <c r="C216" s="113"/>
      <c r="E216" s="396"/>
      <c r="F216" s="310"/>
      <c r="G216" s="311"/>
      <c r="H216" s="148"/>
      <c r="I216" s="148"/>
    </row>
    <row r="217" spans="2:9" ht="15">
      <c r="B217" s="152"/>
      <c r="C217" s="113"/>
      <c r="E217" s="396"/>
      <c r="F217" s="310"/>
      <c r="G217" s="311"/>
      <c r="H217" s="148"/>
      <c r="I217" s="148"/>
    </row>
    <row r="218" spans="2:9" ht="15">
      <c r="B218" s="152"/>
      <c r="C218" s="113"/>
      <c r="E218" s="396"/>
      <c r="F218" s="310"/>
      <c r="G218" s="311"/>
      <c r="H218" s="148"/>
      <c r="I218" s="148"/>
    </row>
    <row r="219" spans="2:9" ht="15">
      <c r="B219" s="152"/>
      <c r="C219" s="113"/>
      <c r="E219" s="396"/>
      <c r="F219" s="310"/>
      <c r="G219" s="311"/>
      <c r="H219" s="148"/>
      <c r="I219" s="148"/>
    </row>
    <row r="220" spans="2:9" ht="15">
      <c r="B220" s="152"/>
      <c r="C220" s="113"/>
      <c r="E220" s="396"/>
      <c r="F220" s="310"/>
      <c r="G220" s="311"/>
      <c r="H220" s="148"/>
      <c r="I220" s="148"/>
    </row>
    <row r="221" spans="2:9" ht="15">
      <c r="B221" s="152"/>
      <c r="C221" s="113"/>
      <c r="E221" s="396"/>
      <c r="F221" s="310"/>
      <c r="G221" s="311"/>
      <c r="H221" s="148"/>
      <c r="I221" s="148"/>
    </row>
    <row r="222" spans="2:9" ht="15">
      <c r="B222" s="152"/>
      <c r="C222" s="113"/>
      <c r="E222" s="396"/>
      <c r="F222" s="310"/>
      <c r="G222" s="311"/>
      <c r="H222" s="148"/>
      <c r="I222" s="148"/>
    </row>
    <row r="223" spans="2:9" ht="15">
      <c r="B223" s="152"/>
      <c r="C223" s="113"/>
      <c r="E223" s="396"/>
      <c r="F223" s="310"/>
      <c r="G223" s="311"/>
      <c r="H223" s="148"/>
      <c r="I223" s="148"/>
    </row>
    <row r="224" spans="2:9" ht="15">
      <c r="B224" s="152"/>
      <c r="C224" s="113"/>
      <c r="E224" s="396"/>
      <c r="F224" s="310"/>
      <c r="G224" s="311"/>
      <c r="H224" s="148"/>
      <c r="I224" s="148"/>
    </row>
    <row r="225" spans="2:9" ht="15">
      <c r="B225" s="152"/>
      <c r="C225" s="113"/>
      <c r="E225" s="396"/>
      <c r="F225" s="310"/>
      <c r="G225" s="311"/>
      <c r="H225" s="148"/>
      <c r="I225" s="148"/>
    </row>
    <row r="226" spans="2:9" ht="15">
      <c r="B226" s="152"/>
      <c r="C226" s="113"/>
      <c r="E226" s="396"/>
      <c r="F226" s="310"/>
      <c r="G226" s="311"/>
      <c r="H226" s="148"/>
      <c r="I226" s="148"/>
    </row>
    <row r="227" spans="2:9" ht="15">
      <c r="B227" s="152"/>
      <c r="C227" s="113"/>
      <c r="E227" s="396"/>
      <c r="F227" s="310"/>
      <c r="G227" s="311"/>
      <c r="H227" s="148"/>
      <c r="I227" s="148"/>
    </row>
    <row r="228" spans="2:9" ht="15">
      <c r="B228" s="152"/>
      <c r="C228" s="113"/>
      <c r="E228" s="396"/>
      <c r="F228" s="310"/>
      <c r="G228" s="311"/>
      <c r="H228" s="148"/>
      <c r="I228" s="148"/>
    </row>
    <row r="229" spans="2:9" ht="15">
      <c r="B229" s="152"/>
      <c r="C229" s="113"/>
      <c r="E229" s="396"/>
      <c r="F229" s="310"/>
      <c r="G229" s="311"/>
      <c r="H229" s="148"/>
      <c r="I229" s="148"/>
    </row>
    <row r="230" spans="2:9" ht="15">
      <c r="B230" s="152"/>
      <c r="C230" s="113"/>
      <c r="E230" s="396"/>
      <c r="F230" s="310"/>
      <c r="G230" s="311"/>
      <c r="H230" s="148"/>
      <c r="I230" s="148"/>
    </row>
    <row r="231" spans="2:9" ht="15">
      <c r="B231" s="152"/>
      <c r="C231" s="113"/>
      <c r="E231" s="396"/>
      <c r="F231" s="310"/>
      <c r="G231" s="311"/>
      <c r="H231" s="148"/>
      <c r="I231" s="148"/>
    </row>
    <row r="232" spans="2:9" ht="15">
      <c r="B232" s="152"/>
      <c r="C232" s="113"/>
      <c r="E232" s="396"/>
      <c r="F232" s="310"/>
      <c r="G232" s="311"/>
      <c r="H232" s="148"/>
      <c r="I232" s="148"/>
    </row>
    <row r="233" spans="2:9" ht="15">
      <c r="B233" s="152"/>
      <c r="C233" s="113"/>
      <c r="E233" s="396"/>
      <c r="F233" s="310"/>
      <c r="G233" s="311"/>
      <c r="H233" s="148"/>
      <c r="I233" s="148"/>
    </row>
    <row r="234" spans="2:9" ht="15">
      <c r="B234" s="152"/>
      <c r="C234" s="113"/>
      <c r="E234" s="396"/>
      <c r="F234" s="310"/>
      <c r="G234" s="311"/>
      <c r="H234" s="148"/>
      <c r="I234" s="148"/>
    </row>
    <row r="235" spans="2:9" ht="15">
      <c r="B235" s="152"/>
      <c r="C235" s="113"/>
      <c r="E235" s="396"/>
      <c r="F235" s="310"/>
      <c r="G235" s="311"/>
      <c r="H235" s="148"/>
      <c r="I235" s="148"/>
    </row>
    <row r="236" spans="2:9" ht="15">
      <c r="B236" s="152"/>
      <c r="C236" s="113"/>
      <c r="E236" s="396"/>
      <c r="F236" s="310"/>
      <c r="G236" s="311"/>
      <c r="H236" s="148"/>
      <c r="I236" s="148"/>
    </row>
    <row r="237" spans="2:9" ht="15">
      <c r="B237" s="152"/>
      <c r="C237" s="113"/>
      <c r="E237" s="396"/>
      <c r="F237" s="310"/>
      <c r="G237" s="311"/>
      <c r="H237" s="148"/>
      <c r="I237" s="148"/>
    </row>
    <row r="238" spans="2:9" ht="15">
      <c r="B238" s="152"/>
      <c r="C238" s="113"/>
      <c r="E238" s="396"/>
      <c r="F238" s="310"/>
      <c r="G238" s="311"/>
      <c r="H238" s="148"/>
      <c r="I238" s="148"/>
    </row>
    <row r="239" spans="2:9" ht="15">
      <c r="B239" s="152"/>
      <c r="C239" s="113"/>
      <c r="E239" s="396"/>
      <c r="F239" s="310"/>
      <c r="G239" s="311"/>
      <c r="H239" s="148"/>
      <c r="I239" s="148"/>
    </row>
    <row r="240" spans="2:9" ht="15">
      <c r="B240" s="152"/>
      <c r="C240" s="113"/>
      <c r="E240" s="396"/>
      <c r="F240" s="310"/>
      <c r="G240" s="311"/>
      <c r="H240" s="148"/>
      <c r="I240" s="148"/>
    </row>
    <row r="241" spans="2:9" ht="15">
      <c r="B241" s="152"/>
      <c r="C241" s="113"/>
      <c r="E241" s="396"/>
      <c r="F241" s="310"/>
      <c r="G241" s="311"/>
      <c r="H241" s="148"/>
      <c r="I241" s="148"/>
    </row>
    <row r="242" spans="2:9" ht="15">
      <c r="B242" s="152"/>
      <c r="C242" s="113"/>
      <c r="E242" s="396"/>
      <c r="F242" s="310"/>
      <c r="G242" s="311"/>
      <c r="H242" s="148"/>
      <c r="I242" s="148"/>
    </row>
    <row r="243" spans="2:9" ht="15">
      <c r="B243" s="152"/>
      <c r="C243" s="113"/>
      <c r="E243" s="396"/>
      <c r="F243" s="310"/>
      <c r="G243" s="311"/>
      <c r="H243" s="148"/>
      <c r="I243" s="148"/>
    </row>
    <row r="244" spans="2:9" ht="15">
      <c r="B244" s="152"/>
      <c r="C244" s="113"/>
      <c r="E244" s="396"/>
      <c r="F244" s="310"/>
      <c r="G244" s="311"/>
      <c r="H244" s="148"/>
      <c r="I244" s="148"/>
    </row>
    <row r="245" spans="2:9" ht="15">
      <c r="B245" s="152"/>
      <c r="C245" s="113"/>
      <c r="E245" s="396"/>
      <c r="F245" s="310"/>
      <c r="G245" s="311"/>
      <c r="H245" s="148"/>
      <c r="I245" s="148"/>
    </row>
    <row r="246" spans="2:9" ht="15">
      <c r="B246" s="152"/>
      <c r="C246" s="113"/>
      <c r="E246" s="396"/>
      <c r="F246" s="310"/>
      <c r="G246" s="311"/>
      <c r="H246" s="148"/>
      <c r="I246" s="148"/>
    </row>
    <row r="247" spans="2:9" ht="15">
      <c r="B247" s="152"/>
      <c r="C247" s="113"/>
      <c r="E247" s="396"/>
      <c r="F247" s="310"/>
      <c r="G247" s="311"/>
      <c r="H247" s="148"/>
      <c r="I247" s="148"/>
    </row>
    <row r="248" spans="2:9" ht="15">
      <c r="B248" s="152"/>
      <c r="C248" s="113"/>
      <c r="E248" s="396"/>
      <c r="F248" s="310"/>
      <c r="G248" s="311"/>
      <c r="H248" s="148"/>
      <c r="I248" s="148"/>
    </row>
    <row r="249" spans="2:9" ht="15">
      <c r="B249" s="152"/>
      <c r="C249" s="113"/>
      <c r="E249" s="396"/>
      <c r="F249" s="310"/>
      <c r="G249" s="311"/>
      <c r="H249" s="148"/>
      <c r="I249" s="148"/>
    </row>
    <row r="250" spans="2:9" ht="15">
      <c r="B250" s="152"/>
      <c r="C250" s="113"/>
      <c r="E250" s="396"/>
      <c r="F250" s="310"/>
      <c r="G250" s="311"/>
      <c r="H250" s="148"/>
      <c r="I250" s="148"/>
    </row>
    <row r="251" spans="2:9" ht="15">
      <c r="B251" s="152"/>
      <c r="C251" s="113"/>
      <c r="E251" s="396"/>
      <c r="F251" s="310"/>
      <c r="G251" s="311"/>
      <c r="H251" s="148"/>
      <c r="I251" s="148"/>
    </row>
    <row r="252" spans="2:9" ht="15">
      <c r="B252" s="152"/>
      <c r="C252" s="113"/>
      <c r="E252" s="396"/>
      <c r="F252" s="310"/>
      <c r="G252" s="311"/>
      <c r="H252" s="148"/>
      <c r="I252" s="148"/>
    </row>
    <row r="253" spans="2:9">
      <c r="B253" s="152"/>
      <c r="C253" s="113"/>
    </row>
    <row r="254" spans="2:9">
      <c r="B254" s="152"/>
      <c r="C254" s="113"/>
    </row>
    <row r="255" spans="2:9">
      <c r="B255" s="152"/>
      <c r="C255" s="113"/>
    </row>
    <row r="256" spans="2:9">
      <c r="B256" s="152"/>
      <c r="C256" s="113"/>
    </row>
    <row r="257" spans="2:6">
      <c r="B257" s="152"/>
      <c r="C257" s="113"/>
    </row>
    <row r="258" spans="2:6">
      <c r="B258" s="152"/>
      <c r="C258" s="113"/>
    </row>
    <row r="259" spans="2:6">
      <c r="B259" s="152"/>
      <c r="C259" s="113"/>
    </row>
    <row r="260" spans="2:6">
      <c r="B260" s="152"/>
      <c r="C260" s="113"/>
    </row>
    <row r="261" spans="2:6">
      <c r="B261" s="152"/>
      <c r="C261" s="113"/>
    </row>
    <row r="262" spans="2:6">
      <c r="B262" s="152"/>
      <c r="C262" s="113"/>
    </row>
    <row r="263" spans="2:6">
      <c r="B263" s="152"/>
      <c r="C263" s="113"/>
    </row>
    <row r="264" spans="2:6">
      <c r="B264" s="152"/>
      <c r="C264" s="113"/>
      <c r="E264" s="391"/>
      <c r="F264" s="109"/>
    </row>
    <row r="265" spans="2:6">
      <c r="B265" s="152"/>
      <c r="C265" s="113"/>
      <c r="E265" s="391"/>
      <c r="F265" s="109"/>
    </row>
    <row r="266" spans="2:6">
      <c r="B266" s="152"/>
      <c r="C266" s="113"/>
      <c r="E266" s="391"/>
      <c r="F266" s="109"/>
    </row>
    <row r="267" spans="2:6">
      <c r="B267" s="152"/>
      <c r="C267" s="113"/>
      <c r="E267" s="391"/>
      <c r="F267" s="109"/>
    </row>
    <row r="268" spans="2:6">
      <c r="B268" s="152"/>
      <c r="C268" s="113"/>
      <c r="E268" s="391"/>
      <c r="F268" s="109"/>
    </row>
    <row r="269" spans="2:6">
      <c r="B269" s="152"/>
      <c r="C269" s="113"/>
      <c r="E269" s="391"/>
      <c r="F269" s="109"/>
    </row>
    <row r="270" spans="2:6">
      <c r="B270" s="152"/>
      <c r="C270" s="113"/>
      <c r="E270" s="391"/>
      <c r="F270" s="109"/>
    </row>
    <row r="271" spans="2:6">
      <c r="B271" s="152"/>
      <c r="C271" s="113"/>
      <c r="E271" s="391"/>
      <c r="F271" s="109"/>
    </row>
    <row r="272" spans="2:6">
      <c r="B272" s="152"/>
      <c r="C272" s="113"/>
      <c r="E272" s="391"/>
      <c r="F272" s="109"/>
    </row>
    <row r="273" spans="2:6">
      <c r="B273" s="152"/>
      <c r="C273" s="113"/>
      <c r="E273" s="391"/>
      <c r="F273" s="109"/>
    </row>
    <row r="274" spans="2:6">
      <c r="B274" s="152"/>
      <c r="C274" s="113"/>
      <c r="E274" s="391"/>
      <c r="F274" s="109"/>
    </row>
    <row r="275" spans="2:6">
      <c r="B275" s="152"/>
      <c r="C275" s="113"/>
      <c r="E275" s="391"/>
      <c r="F275" s="109"/>
    </row>
    <row r="276" spans="2:6">
      <c r="B276" s="152"/>
      <c r="C276" s="113"/>
      <c r="E276" s="391"/>
      <c r="F276" s="109"/>
    </row>
    <row r="277" spans="2:6">
      <c r="B277" s="152"/>
      <c r="C277" s="113"/>
      <c r="E277" s="391"/>
      <c r="F277" s="109"/>
    </row>
    <row r="278" spans="2:6">
      <c r="B278" s="152"/>
      <c r="C278" s="113"/>
      <c r="E278" s="391"/>
      <c r="F278" s="109"/>
    </row>
    <row r="279" spans="2:6">
      <c r="B279" s="152"/>
      <c r="C279" s="113"/>
      <c r="E279" s="391"/>
      <c r="F279" s="109"/>
    </row>
    <row r="280" spans="2:6">
      <c r="B280" s="152"/>
      <c r="C280" s="113"/>
      <c r="E280" s="391"/>
      <c r="F280" s="109"/>
    </row>
    <row r="281" spans="2:6">
      <c r="B281" s="152"/>
      <c r="C281" s="113"/>
      <c r="E281" s="391"/>
      <c r="F281" s="109"/>
    </row>
    <row r="282" spans="2:6">
      <c r="B282" s="152"/>
      <c r="C282" s="113"/>
      <c r="E282" s="391"/>
      <c r="F282" s="109"/>
    </row>
    <row r="283" spans="2:6">
      <c r="B283" s="152"/>
      <c r="C283" s="113"/>
      <c r="E283" s="391"/>
      <c r="F283" s="109"/>
    </row>
    <row r="284" spans="2:6">
      <c r="B284" s="152"/>
      <c r="C284" s="113"/>
      <c r="E284" s="391"/>
      <c r="F284" s="109"/>
    </row>
    <row r="285" spans="2:6">
      <c r="B285" s="152"/>
      <c r="C285" s="113"/>
      <c r="E285" s="391"/>
      <c r="F285" s="109"/>
    </row>
    <row r="286" spans="2:6">
      <c r="B286" s="152"/>
      <c r="C286" s="113"/>
      <c r="E286" s="391"/>
      <c r="F286" s="109"/>
    </row>
    <row r="287" spans="2:6">
      <c r="B287" s="152"/>
      <c r="C287" s="113"/>
      <c r="E287" s="391"/>
      <c r="F287" s="109"/>
    </row>
    <row r="288" spans="2:6">
      <c r="B288" s="152"/>
      <c r="C288" s="113"/>
      <c r="E288" s="391"/>
      <c r="F288" s="109"/>
    </row>
    <row r="289" spans="2:6">
      <c r="B289" s="152"/>
      <c r="C289" s="113"/>
      <c r="E289" s="391"/>
      <c r="F289" s="109"/>
    </row>
    <row r="290" spans="2:6">
      <c r="B290" s="152"/>
      <c r="C290" s="113"/>
      <c r="E290" s="391"/>
      <c r="F290" s="109"/>
    </row>
    <row r="291" spans="2:6">
      <c r="B291" s="152"/>
      <c r="C291" s="113"/>
      <c r="E291" s="391"/>
      <c r="F291" s="109"/>
    </row>
    <row r="292" spans="2:6">
      <c r="B292" s="152"/>
      <c r="C292" s="113"/>
      <c r="E292" s="391"/>
      <c r="F292" s="109"/>
    </row>
    <row r="293" spans="2:6">
      <c r="B293" s="152"/>
      <c r="C293" s="113"/>
      <c r="E293" s="391"/>
      <c r="F293" s="109"/>
    </row>
    <row r="294" spans="2:6">
      <c r="B294" s="152"/>
      <c r="C294" s="113"/>
      <c r="E294" s="391"/>
      <c r="F294" s="109"/>
    </row>
    <row r="295" spans="2:6">
      <c r="B295" s="152"/>
      <c r="C295" s="113"/>
      <c r="E295" s="391"/>
      <c r="F295" s="109"/>
    </row>
    <row r="296" spans="2:6">
      <c r="B296" s="152"/>
      <c r="C296" s="113"/>
      <c r="E296" s="391"/>
      <c r="F296" s="109"/>
    </row>
    <row r="297" spans="2:6">
      <c r="B297" s="152"/>
      <c r="C297" s="113"/>
      <c r="E297" s="391"/>
      <c r="F297" s="109"/>
    </row>
    <row r="298" spans="2:6">
      <c r="B298" s="152"/>
      <c r="C298" s="113"/>
      <c r="E298" s="391"/>
      <c r="F298" s="109"/>
    </row>
    <row r="299" spans="2:6">
      <c r="B299" s="152"/>
      <c r="C299" s="113"/>
      <c r="E299" s="391"/>
      <c r="F299" s="109"/>
    </row>
    <row r="300" spans="2:6">
      <c r="B300" s="152"/>
      <c r="C300" s="113"/>
      <c r="E300" s="391"/>
      <c r="F300" s="109"/>
    </row>
    <row r="301" spans="2:6">
      <c r="B301" s="152"/>
      <c r="C301" s="113"/>
      <c r="E301" s="391"/>
      <c r="F301" s="109"/>
    </row>
    <row r="302" spans="2:6">
      <c r="B302" s="152"/>
      <c r="C302" s="113"/>
      <c r="E302" s="391"/>
      <c r="F302" s="109"/>
    </row>
    <row r="303" spans="2:6">
      <c r="B303" s="152"/>
      <c r="C303" s="113"/>
      <c r="E303" s="391"/>
      <c r="F303" s="109"/>
    </row>
    <row r="304" spans="2:6">
      <c r="B304" s="152"/>
      <c r="C304" s="113"/>
      <c r="E304" s="391"/>
      <c r="F304" s="109"/>
    </row>
    <row r="305" spans="2:6">
      <c r="B305" s="152"/>
      <c r="C305" s="113"/>
      <c r="E305" s="391"/>
      <c r="F305" s="109"/>
    </row>
    <row r="306" spans="2:6">
      <c r="B306" s="152"/>
      <c r="C306" s="113"/>
      <c r="E306" s="391"/>
      <c r="F306" s="109"/>
    </row>
    <row r="307" spans="2:6">
      <c r="B307" s="152"/>
      <c r="C307" s="113"/>
      <c r="E307" s="391"/>
      <c r="F307" s="109"/>
    </row>
    <row r="308" spans="2:6">
      <c r="B308" s="152"/>
      <c r="C308" s="113"/>
      <c r="E308" s="391"/>
      <c r="F308" s="109"/>
    </row>
    <row r="309" spans="2:6">
      <c r="B309" s="152"/>
      <c r="C309" s="113"/>
      <c r="E309" s="391"/>
      <c r="F309" s="109"/>
    </row>
    <row r="310" spans="2:6">
      <c r="B310" s="152"/>
      <c r="C310" s="113"/>
      <c r="E310" s="391"/>
      <c r="F310" s="109"/>
    </row>
    <row r="311" spans="2:6">
      <c r="B311" s="152"/>
      <c r="C311" s="113"/>
      <c r="E311" s="391"/>
      <c r="F311" s="109"/>
    </row>
    <row r="312" spans="2:6">
      <c r="B312" s="152"/>
      <c r="C312" s="113"/>
      <c r="E312" s="391"/>
      <c r="F312" s="109"/>
    </row>
    <row r="313" spans="2:6">
      <c r="B313" s="152"/>
      <c r="C313" s="113"/>
      <c r="E313" s="391"/>
      <c r="F313" s="109"/>
    </row>
    <row r="314" spans="2:6">
      <c r="B314" s="152"/>
      <c r="C314" s="113"/>
      <c r="E314" s="391"/>
      <c r="F314" s="109"/>
    </row>
    <row r="315" spans="2:6">
      <c r="B315" s="152"/>
      <c r="C315" s="113"/>
      <c r="E315" s="391"/>
      <c r="F315" s="109"/>
    </row>
    <row r="316" spans="2:6">
      <c r="B316" s="152"/>
      <c r="C316" s="113"/>
      <c r="E316" s="391"/>
      <c r="F316" s="109"/>
    </row>
    <row r="317" spans="2:6">
      <c r="B317" s="152"/>
      <c r="C317" s="113"/>
      <c r="E317" s="391"/>
      <c r="F317" s="109"/>
    </row>
    <row r="318" spans="2:6">
      <c r="B318" s="152"/>
      <c r="C318" s="113"/>
      <c r="E318" s="391"/>
      <c r="F318" s="109"/>
    </row>
    <row r="319" spans="2:6">
      <c r="B319" s="152"/>
      <c r="C319" s="113"/>
      <c r="E319" s="391"/>
      <c r="F319" s="109"/>
    </row>
    <row r="320" spans="2:6">
      <c r="B320" s="152"/>
      <c r="C320" s="113"/>
      <c r="E320" s="391"/>
      <c r="F320" s="109"/>
    </row>
    <row r="321" spans="2:6">
      <c r="B321" s="152"/>
      <c r="C321" s="113"/>
      <c r="E321" s="391"/>
      <c r="F321" s="109"/>
    </row>
    <row r="322" spans="2:6">
      <c r="B322" s="152"/>
      <c r="C322" s="113"/>
      <c r="E322" s="391"/>
      <c r="F322" s="109"/>
    </row>
    <row r="323" spans="2:6">
      <c r="B323" s="152"/>
      <c r="C323" s="113"/>
      <c r="E323" s="391"/>
      <c r="F323" s="109"/>
    </row>
    <row r="324" spans="2:6">
      <c r="B324" s="152"/>
      <c r="C324" s="113"/>
      <c r="E324" s="391"/>
      <c r="F324" s="109"/>
    </row>
    <row r="325" spans="2:6">
      <c r="B325" s="152"/>
      <c r="C325" s="113"/>
      <c r="E325" s="391"/>
      <c r="F325" s="109"/>
    </row>
    <row r="326" spans="2:6">
      <c r="B326" s="152"/>
      <c r="C326" s="113"/>
      <c r="E326" s="391"/>
      <c r="F326" s="109"/>
    </row>
    <row r="327" spans="2:6">
      <c r="B327" s="152"/>
      <c r="C327" s="113"/>
      <c r="E327" s="391"/>
      <c r="F327" s="109"/>
    </row>
    <row r="328" spans="2:6">
      <c r="B328" s="152"/>
      <c r="C328" s="113"/>
      <c r="E328" s="391"/>
      <c r="F328" s="109"/>
    </row>
    <row r="329" spans="2:6">
      <c r="B329" s="152"/>
      <c r="C329" s="113"/>
      <c r="E329" s="391"/>
      <c r="F329" s="109"/>
    </row>
    <row r="330" spans="2:6">
      <c r="B330" s="152"/>
      <c r="C330" s="113"/>
      <c r="E330" s="391"/>
      <c r="F330" s="109"/>
    </row>
    <row r="331" spans="2:6">
      <c r="B331" s="152"/>
      <c r="C331" s="113"/>
      <c r="E331" s="391"/>
      <c r="F331" s="109"/>
    </row>
    <row r="332" spans="2:6">
      <c r="B332" s="152"/>
      <c r="C332" s="113"/>
      <c r="E332" s="391"/>
      <c r="F332" s="109"/>
    </row>
    <row r="333" spans="2:6">
      <c r="B333" s="152"/>
      <c r="C333" s="113"/>
      <c r="E333" s="391"/>
      <c r="F333" s="109"/>
    </row>
    <row r="334" spans="2:6">
      <c r="B334" s="152"/>
      <c r="C334" s="113"/>
      <c r="E334" s="391"/>
      <c r="F334" s="109"/>
    </row>
    <row r="335" spans="2:6">
      <c r="B335" s="152"/>
      <c r="C335" s="113"/>
      <c r="E335" s="391"/>
      <c r="F335" s="109"/>
    </row>
    <row r="336" spans="2:6">
      <c r="B336" s="152"/>
      <c r="C336" s="113"/>
      <c r="E336" s="391"/>
      <c r="F336" s="109"/>
    </row>
    <row r="337" spans="2:6">
      <c r="B337" s="152"/>
      <c r="C337" s="113"/>
      <c r="E337" s="391"/>
      <c r="F337" s="109"/>
    </row>
    <row r="338" spans="2:6">
      <c r="B338" s="152"/>
      <c r="C338" s="113"/>
      <c r="E338" s="391"/>
      <c r="F338" s="109"/>
    </row>
    <row r="339" spans="2:6">
      <c r="B339" s="152"/>
      <c r="C339" s="113"/>
      <c r="E339" s="391"/>
      <c r="F339" s="109"/>
    </row>
    <row r="340" spans="2:6">
      <c r="B340" s="152"/>
      <c r="C340" s="113"/>
      <c r="E340" s="391"/>
      <c r="F340" s="109"/>
    </row>
    <row r="341" spans="2:6">
      <c r="B341" s="152"/>
      <c r="C341" s="113"/>
      <c r="E341" s="391"/>
      <c r="F341" s="109"/>
    </row>
    <row r="342" spans="2:6">
      <c r="B342" s="152"/>
      <c r="C342" s="113"/>
      <c r="E342" s="391"/>
      <c r="F342" s="109"/>
    </row>
    <row r="343" spans="2:6">
      <c r="B343" s="152"/>
      <c r="C343" s="113"/>
      <c r="E343" s="391"/>
      <c r="F343" s="109"/>
    </row>
    <row r="344" spans="2:6">
      <c r="B344" s="152"/>
      <c r="C344" s="113"/>
      <c r="E344" s="391"/>
      <c r="F344" s="109"/>
    </row>
    <row r="345" spans="2:6">
      <c r="B345" s="152"/>
      <c r="C345" s="113"/>
      <c r="E345" s="391"/>
      <c r="F345" s="109"/>
    </row>
    <row r="346" spans="2:6">
      <c r="B346" s="152"/>
      <c r="C346" s="113"/>
      <c r="E346" s="391"/>
      <c r="F346" s="109"/>
    </row>
    <row r="347" spans="2:6">
      <c r="B347" s="152"/>
      <c r="C347" s="113"/>
      <c r="E347" s="391"/>
      <c r="F347" s="109"/>
    </row>
    <row r="348" spans="2:6">
      <c r="B348" s="152"/>
      <c r="C348" s="113"/>
      <c r="E348" s="391"/>
      <c r="F348" s="109"/>
    </row>
    <row r="349" spans="2:6">
      <c r="B349" s="152"/>
      <c r="C349" s="113"/>
      <c r="E349" s="391"/>
      <c r="F349" s="109"/>
    </row>
    <row r="350" spans="2:6">
      <c r="B350" s="152"/>
      <c r="C350" s="113"/>
      <c r="E350" s="391"/>
      <c r="F350" s="109"/>
    </row>
    <row r="351" spans="2:6">
      <c r="B351" s="152"/>
      <c r="C351" s="113"/>
      <c r="E351" s="391"/>
      <c r="F351" s="109"/>
    </row>
    <row r="352" spans="2:6">
      <c r="B352" s="152"/>
      <c r="C352" s="113"/>
      <c r="E352" s="391"/>
      <c r="F352" s="109"/>
    </row>
    <row r="353" spans="2:6">
      <c r="B353" s="152"/>
      <c r="C353" s="113"/>
      <c r="E353" s="391"/>
      <c r="F353" s="109"/>
    </row>
    <row r="354" spans="2:6">
      <c r="B354" s="152"/>
      <c r="C354" s="113"/>
      <c r="E354" s="391"/>
      <c r="F354" s="109"/>
    </row>
    <row r="355" spans="2:6">
      <c r="B355" s="152"/>
      <c r="C355" s="113"/>
      <c r="E355" s="391"/>
      <c r="F355" s="109"/>
    </row>
    <row r="356" spans="2:6">
      <c r="B356" s="152"/>
      <c r="C356" s="113"/>
      <c r="E356" s="391"/>
      <c r="F356" s="109"/>
    </row>
    <row r="357" spans="2:6">
      <c r="B357" s="152"/>
      <c r="C357" s="113"/>
      <c r="E357" s="391"/>
      <c r="F357" s="109"/>
    </row>
    <row r="358" spans="2:6">
      <c r="B358" s="152"/>
      <c r="C358" s="113"/>
      <c r="E358" s="391"/>
      <c r="F358" s="109"/>
    </row>
    <row r="359" spans="2:6">
      <c r="B359" s="152"/>
      <c r="C359" s="113"/>
      <c r="E359" s="391"/>
      <c r="F359" s="109"/>
    </row>
    <row r="360" spans="2:6">
      <c r="B360" s="152"/>
      <c r="C360" s="113"/>
      <c r="E360" s="391"/>
      <c r="F360" s="109"/>
    </row>
    <row r="361" spans="2:6">
      <c r="B361" s="152"/>
      <c r="C361" s="113"/>
      <c r="E361" s="391"/>
      <c r="F361" s="109"/>
    </row>
    <row r="362" spans="2:6">
      <c r="B362" s="152"/>
      <c r="C362" s="113"/>
      <c r="E362" s="391"/>
      <c r="F362" s="109"/>
    </row>
    <row r="363" spans="2:6">
      <c r="B363" s="152"/>
      <c r="C363" s="113"/>
      <c r="E363" s="391"/>
      <c r="F363" s="109"/>
    </row>
    <row r="364" spans="2:6">
      <c r="B364" s="152"/>
      <c r="C364" s="113"/>
      <c r="E364" s="391"/>
      <c r="F364" s="109"/>
    </row>
    <row r="365" spans="2:6">
      <c r="B365" s="152"/>
      <c r="C365" s="113"/>
      <c r="E365" s="391"/>
      <c r="F365" s="109"/>
    </row>
    <row r="366" spans="2:6">
      <c r="B366" s="152"/>
      <c r="C366" s="113"/>
      <c r="E366" s="391"/>
      <c r="F366" s="109"/>
    </row>
    <row r="367" spans="2:6">
      <c r="B367" s="152"/>
      <c r="C367" s="113"/>
      <c r="E367" s="391"/>
      <c r="F367" s="109"/>
    </row>
    <row r="368" spans="2:6">
      <c r="B368" s="152"/>
      <c r="C368" s="113"/>
      <c r="E368" s="391"/>
      <c r="F368" s="109"/>
    </row>
    <row r="369" spans="2:6">
      <c r="B369" s="152"/>
      <c r="C369" s="113"/>
      <c r="E369" s="391"/>
      <c r="F369" s="109"/>
    </row>
    <row r="370" spans="2:6">
      <c r="B370" s="152"/>
      <c r="C370" s="113"/>
      <c r="E370" s="391"/>
      <c r="F370" s="109"/>
    </row>
    <row r="371" spans="2:6">
      <c r="B371" s="152"/>
      <c r="C371" s="113"/>
      <c r="E371" s="391"/>
      <c r="F371" s="109"/>
    </row>
    <row r="372" spans="2:6">
      <c r="B372" s="152"/>
      <c r="C372" s="113"/>
      <c r="E372" s="391"/>
      <c r="F372" s="109"/>
    </row>
    <row r="373" spans="2:6">
      <c r="B373" s="152"/>
      <c r="C373" s="113"/>
      <c r="E373" s="391"/>
      <c r="F373" s="109"/>
    </row>
    <row r="374" spans="2:6">
      <c r="B374" s="152"/>
      <c r="C374" s="113"/>
      <c r="E374" s="391"/>
      <c r="F374" s="109"/>
    </row>
    <row r="375" spans="2:6">
      <c r="B375" s="152"/>
      <c r="C375" s="113"/>
      <c r="E375" s="391"/>
      <c r="F375" s="109"/>
    </row>
    <row r="376" spans="2:6">
      <c r="B376" s="152"/>
      <c r="C376" s="113"/>
      <c r="E376" s="391"/>
      <c r="F376" s="109"/>
    </row>
    <row r="377" spans="2:6">
      <c r="B377" s="152"/>
      <c r="C377" s="113"/>
      <c r="E377" s="391"/>
      <c r="F377" s="109"/>
    </row>
    <row r="378" spans="2:6">
      <c r="B378" s="152"/>
      <c r="C378" s="113"/>
      <c r="E378" s="391"/>
      <c r="F378" s="109"/>
    </row>
    <row r="379" spans="2:6">
      <c r="B379" s="152"/>
      <c r="C379" s="113"/>
      <c r="E379" s="391"/>
      <c r="F379" s="109"/>
    </row>
    <row r="380" spans="2:6">
      <c r="B380" s="152"/>
      <c r="C380" s="113"/>
      <c r="E380" s="391"/>
      <c r="F380" s="109"/>
    </row>
    <row r="381" spans="2:6">
      <c r="B381" s="152"/>
      <c r="C381" s="113"/>
      <c r="E381" s="391"/>
      <c r="F381" s="109"/>
    </row>
    <row r="382" spans="2:6">
      <c r="B382" s="152"/>
      <c r="C382" s="113"/>
      <c r="E382" s="391"/>
      <c r="F382" s="109"/>
    </row>
    <row r="383" spans="2:6">
      <c r="B383" s="152"/>
      <c r="C383" s="113"/>
      <c r="E383" s="391"/>
      <c r="F383" s="109"/>
    </row>
    <row r="384" spans="2:6">
      <c r="B384" s="152"/>
      <c r="C384" s="113"/>
      <c r="E384" s="391"/>
      <c r="F384" s="109"/>
    </row>
    <row r="385" spans="2:6">
      <c r="B385" s="152"/>
      <c r="C385" s="113"/>
      <c r="E385" s="391"/>
      <c r="F385" s="109"/>
    </row>
    <row r="386" spans="2:6">
      <c r="B386" s="152"/>
      <c r="C386" s="113"/>
      <c r="E386" s="391"/>
      <c r="F386" s="109"/>
    </row>
    <row r="387" spans="2:6">
      <c r="B387" s="152"/>
      <c r="C387" s="113"/>
      <c r="E387" s="391"/>
      <c r="F387" s="109"/>
    </row>
    <row r="388" spans="2:6">
      <c r="B388" s="152"/>
      <c r="C388" s="113"/>
      <c r="E388" s="391"/>
      <c r="F388" s="109"/>
    </row>
    <row r="389" spans="2:6">
      <c r="B389" s="152"/>
      <c r="C389" s="113"/>
      <c r="E389" s="391"/>
      <c r="F389" s="109"/>
    </row>
    <row r="390" spans="2:6">
      <c r="B390" s="152"/>
      <c r="C390" s="113"/>
      <c r="E390" s="391"/>
      <c r="F390" s="109"/>
    </row>
    <row r="391" spans="2:6">
      <c r="B391" s="152"/>
      <c r="C391" s="113"/>
      <c r="E391" s="391"/>
      <c r="F391" s="109"/>
    </row>
    <row r="392" spans="2:6">
      <c r="B392" s="152"/>
      <c r="C392" s="113"/>
      <c r="E392" s="391"/>
      <c r="F392" s="109"/>
    </row>
    <row r="393" spans="2:6">
      <c r="B393" s="152"/>
      <c r="C393" s="113"/>
      <c r="E393" s="391"/>
      <c r="F393" s="109"/>
    </row>
    <row r="394" spans="2:6">
      <c r="B394" s="152"/>
      <c r="C394" s="113"/>
      <c r="E394" s="391"/>
      <c r="F394" s="109"/>
    </row>
    <row r="395" spans="2:6">
      <c r="B395" s="152"/>
      <c r="C395" s="113"/>
      <c r="E395" s="391"/>
      <c r="F395" s="109"/>
    </row>
    <row r="396" spans="2:6">
      <c r="B396" s="152"/>
      <c r="C396" s="113"/>
      <c r="E396" s="391"/>
      <c r="F396" s="109"/>
    </row>
    <row r="397" spans="2:6">
      <c r="B397" s="152"/>
      <c r="C397" s="113"/>
      <c r="E397" s="391"/>
      <c r="F397" s="109"/>
    </row>
    <row r="398" spans="2:6">
      <c r="B398" s="152"/>
      <c r="C398" s="113"/>
      <c r="E398" s="391"/>
      <c r="F398" s="109"/>
    </row>
    <row r="399" spans="2:6">
      <c r="B399" s="152"/>
      <c r="C399" s="113"/>
      <c r="E399" s="391"/>
      <c r="F399" s="109"/>
    </row>
    <row r="400" spans="2:6">
      <c r="B400" s="152"/>
      <c r="C400" s="113"/>
      <c r="E400" s="391"/>
      <c r="F400" s="109"/>
    </row>
    <row r="401" spans="2:6">
      <c r="B401" s="152"/>
      <c r="C401" s="113"/>
      <c r="E401" s="391"/>
      <c r="F401" s="109"/>
    </row>
    <row r="402" spans="2:6">
      <c r="B402" s="152"/>
      <c r="C402" s="113"/>
      <c r="E402" s="391"/>
      <c r="F402" s="109"/>
    </row>
    <row r="403" spans="2:6">
      <c r="B403" s="152"/>
      <c r="C403" s="113"/>
      <c r="E403" s="391"/>
      <c r="F403" s="109"/>
    </row>
    <row r="404" spans="2:6">
      <c r="B404" s="152"/>
      <c r="C404" s="113"/>
      <c r="E404" s="391"/>
      <c r="F404" s="109"/>
    </row>
    <row r="405" spans="2:6">
      <c r="B405" s="152"/>
      <c r="C405" s="113"/>
      <c r="E405" s="391"/>
      <c r="F405" s="109"/>
    </row>
    <row r="406" spans="2:6">
      <c r="B406" s="152"/>
      <c r="C406" s="113"/>
      <c r="E406" s="391"/>
      <c r="F406" s="109"/>
    </row>
    <row r="407" spans="2:6">
      <c r="B407" s="152"/>
      <c r="C407" s="113"/>
      <c r="E407" s="391"/>
      <c r="F407" s="109"/>
    </row>
    <row r="408" spans="2:6">
      <c r="B408" s="152"/>
      <c r="C408" s="113"/>
      <c r="E408" s="391"/>
      <c r="F408" s="109"/>
    </row>
    <row r="409" spans="2:6">
      <c r="B409" s="152"/>
      <c r="C409" s="113"/>
      <c r="E409" s="391"/>
      <c r="F409" s="109"/>
    </row>
    <row r="410" spans="2:6">
      <c r="B410" s="152"/>
      <c r="C410" s="113"/>
      <c r="E410" s="391"/>
      <c r="F410" s="109"/>
    </row>
    <row r="411" spans="2:6">
      <c r="B411" s="152"/>
      <c r="C411" s="113"/>
      <c r="E411" s="391"/>
      <c r="F411" s="109"/>
    </row>
    <row r="412" spans="2:6">
      <c r="B412" s="152"/>
      <c r="C412" s="113"/>
      <c r="E412" s="391"/>
      <c r="F412" s="109"/>
    </row>
    <row r="413" spans="2:6">
      <c r="B413" s="152"/>
      <c r="C413" s="113"/>
      <c r="E413" s="391"/>
      <c r="F413" s="109"/>
    </row>
    <row r="414" spans="2:6">
      <c r="B414" s="152"/>
      <c r="C414" s="113"/>
      <c r="E414" s="391"/>
      <c r="F414" s="109"/>
    </row>
    <row r="415" spans="2:6">
      <c r="B415" s="152"/>
      <c r="C415" s="113"/>
      <c r="E415" s="391"/>
      <c r="F415" s="109"/>
    </row>
    <row r="416" spans="2:6">
      <c r="B416" s="152"/>
      <c r="C416" s="113"/>
      <c r="E416" s="391"/>
      <c r="F416" s="109"/>
    </row>
    <row r="417" spans="2:6">
      <c r="B417" s="152"/>
      <c r="C417" s="113"/>
      <c r="E417" s="391"/>
      <c r="F417" s="109"/>
    </row>
    <row r="418" spans="2:6">
      <c r="B418" s="152"/>
      <c r="C418" s="113"/>
      <c r="E418" s="391"/>
      <c r="F418" s="109"/>
    </row>
    <row r="419" spans="2:6">
      <c r="B419" s="152"/>
      <c r="C419" s="113"/>
      <c r="E419" s="391"/>
      <c r="F419" s="109"/>
    </row>
    <row r="420" spans="2:6">
      <c r="B420" s="152"/>
      <c r="C420" s="113"/>
      <c r="E420" s="391"/>
      <c r="F420" s="109"/>
    </row>
    <row r="421" spans="2:6">
      <c r="B421" s="152"/>
      <c r="C421" s="113"/>
      <c r="E421" s="391"/>
      <c r="F421" s="109"/>
    </row>
    <row r="422" spans="2:6">
      <c r="B422" s="152"/>
      <c r="C422" s="113"/>
      <c r="E422" s="391"/>
      <c r="F422" s="109"/>
    </row>
    <row r="423" spans="2:6">
      <c r="B423" s="152"/>
      <c r="C423" s="113"/>
      <c r="E423" s="391"/>
      <c r="F423" s="109"/>
    </row>
    <row r="424" spans="2:6">
      <c r="B424" s="152"/>
      <c r="C424" s="113"/>
      <c r="E424" s="391"/>
      <c r="F424" s="109"/>
    </row>
    <row r="425" spans="2:6">
      <c r="B425" s="152"/>
      <c r="C425" s="113"/>
      <c r="E425" s="391"/>
      <c r="F425" s="109"/>
    </row>
    <row r="426" spans="2:6">
      <c r="B426" s="152"/>
      <c r="C426" s="113"/>
      <c r="E426" s="391"/>
      <c r="F426" s="109"/>
    </row>
    <row r="427" spans="2:6">
      <c r="B427" s="152"/>
      <c r="C427" s="113"/>
      <c r="E427" s="391"/>
      <c r="F427" s="109"/>
    </row>
    <row r="428" spans="2:6">
      <c r="B428" s="152"/>
      <c r="C428" s="113"/>
      <c r="E428" s="391"/>
      <c r="F428" s="109"/>
    </row>
    <row r="429" spans="2:6">
      <c r="B429" s="152"/>
      <c r="C429" s="113"/>
      <c r="E429" s="391"/>
      <c r="F429" s="109"/>
    </row>
    <row r="430" spans="2:6">
      <c r="B430" s="152"/>
      <c r="C430" s="113"/>
      <c r="E430" s="391"/>
      <c r="F430" s="109"/>
    </row>
    <row r="431" spans="2:6">
      <c r="B431" s="152"/>
      <c r="C431" s="113"/>
      <c r="E431" s="391"/>
      <c r="F431" s="109"/>
    </row>
    <row r="432" spans="2:6">
      <c r="B432" s="152"/>
      <c r="C432" s="113"/>
      <c r="E432" s="391"/>
      <c r="F432" s="109"/>
    </row>
    <row r="433" spans="2:6">
      <c r="B433" s="152"/>
      <c r="C433" s="113"/>
      <c r="E433" s="391"/>
      <c r="F433" s="109"/>
    </row>
    <row r="434" spans="2:6">
      <c r="B434" s="152"/>
      <c r="C434" s="113"/>
      <c r="E434" s="391"/>
      <c r="F434" s="109"/>
    </row>
    <row r="435" spans="2:6">
      <c r="B435" s="152"/>
      <c r="C435" s="113"/>
      <c r="E435" s="391"/>
      <c r="F435" s="109"/>
    </row>
    <row r="436" spans="2:6">
      <c r="B436" s="152"/>
      <c r="C436" s="113"/>
      <c r="E436" s="391"/>
      <c r="F436" s="109"/>
    </row>
    <row r="437" spans="2:6">
      <c r="B437" s="152"/>
      <c r="C437" s="113"/>
      <c r="E437" s="391"/>
      <c r="F437" s="109"/>
    </row>
    <row r="438" spans="2:6">
      <c r="B438" s="152"/>
      <c r="C438" s="113"/>
      <c r="E438" s="391"/>
      <c r="F438" s="109"/>
    </row>
    <row r="439" spans="2:6">
      <c r="B439" s="152"/>
      <c r="C439" s="113"/>
      <c r="E439" s="391"/>
      <c r="F439" s="109"/>
    </row>
    <row r="440" spans="2:6">
      <c r="B440" s="152"/>
      <c r="C440" s="113"/>
      <c r="E440" s="391"/>
      <c r="F440" s="109"/>
    </row>
    <row r="441" spans="2:6">
      <c r="B441" s="152"/>
      <c r="C441" s="113"/>
      <c r="E441" s="391"/>
      <c r="F441" s="109"/>
    </row>
    <row r="442" spans="2:6">
      <c r="B442" s="152"/>
      <c r="C442" s="113"/>
      <c r="E442" s="391"/>
      <c r="F442" s="109"/>
    </row>
    <row r="443" spans="2:6">
      <c r="B443" s="152"/>
      <c r="C443" s="113"/>
      <c r="E443" s="391"/>
      <c r="F443" s="109"/>
    </row>
    <row r="444" spans="2:6">
      <c r="B444" s="152"/>
      <c r="C444" s="113"/>
      <c r="E444" s="391"/>
      <c r="F444" s="109"/>
    </row>
    <row r="445" spans="2:6">
      <c r="B445" s="152"/>
      <c r="C445" s="113"/>
      <c r="E445" s="391"/>
      <c r="F445" s="109"/>
    </row>
    <row r="446" spans="2:6">
      <c r="B446" s="152"/>
      <c r="C446" s="113"/>
      <c r="E446" s="391"/>
      <c r="F446" s="109"/>
    </row>
    <row r="447" spans="2:6">
      <c r="B447" s="152"/>
      <c r="C447" s="113"/>
      <c r="E447" s="391"/>
      <c r="F447" s="109"/>
    </row>
    <row r="448" spans="2:6">
      <c r="B448" s="152"/>
      <c r="C448" s="113"/>
      <c r="E448" s="391"/>
      <c r="F448" s="109"/>
    </row>
    <row r="449" spans="2:6">
      <c r="B449" s="152"/>
      <c r="C449" s="113"/>
      <c r="E449" s="391"/>
      <c r="F449" s="109"/>
    </row>
    <row r="450" spans="2:6">
      <c r="B450" s="152"/>
      <c r="C450" s="113"/>
      <c r="E450" s="391"/>
      <c r="F450" s="109"/>
    </row>
    <row r="451" spans="2:6">
      <c r="B451" s="152"/>
      <c r="C451" s="113"/>
      <c r="E451" s="391"/>
      <c r="F451" s="109"/>
    </row>
    <row r="452" spans="2:6">
      <c r="B452" s="152"/>
      <c r="C452" s="113"/>
      <c r="E452" s="391"/>
      <c r="F452" s="109"/>
    </row>
    <row r="453" spans="2:6">
      <c r="B453" s="152"/>
      <c r="C453" s="113"/>
      <c r="E453" s="391"/>
      <c r="F453" s="109"/>
    </row>
    <row r="454" spans="2:6">
      <c r="B454" s="152"/>
      <c r="C454" s="113"/>
      <c r="E454" s="391"/>
      <c r="F454" s="109"/>
    </row>
    <row r="455" spans="2:6">
      <c r="B455" s="152"/>
      <c r="C455" s="113"/>
      <c r="E455" s="391"/>
      <c r="F455" s="109"/>
    </row>
    <row r="456" spans="2:6">
      <c r="B456" s="152"/>
      <c r="C456" s="113"/>
      <c r="E456" s="391"/>
      <c r="F456" s="109"/>
    </row>
    <row r="457" spans="2:6">
      <c r="B457" s="152"/>
      <c r="C457" s="113"/>
      <c r="E457" s="391"/>
      <c r="F457" s="109"/>
    </row>
    <row r="458" spans="2:6">
      <c r="B458" s="152"/>
      <c r="C458" s="113"/>
      <c r="E458" s="391"/>
      <c r="F458" s="109"/>
    </row>
    <row r="459" spans="2:6">
      <c r="B459" s="152"/>
      <c r="C459" s="113"/>
      <c r="E459" s="391"/>
      <c r="F459" s="109"/>
    </row>
    <row r="460" spans="2:6">
      <c r="B460" s="152"/>
      <c r="C460" s="113"/>
      <c r="E460" s="391"/>
      <c r="F460" s="109"/>
    </row>
    <row r="461" spans="2:6">
      <c r="B461" s="152"/>
      <c r="C461" s="113"/>
      <c r="E461" s="391"/>
      <c r="F461" s="109"/>
    </row>
    <row r="462" spans="2:6">
      <c r="B462" s="152"/>
      <c r="C462" s="113"/>
      <c r="E462" s="391"/>
      <c r="F462" s="109"/>
    </row>
    <row r="463" spans="2:6">
      <c r="B463" s="152"/>
      <c r="C463" s="113"/>
      <c r="E463" s="391"/>
      <c r="F463" s="109"/>
    </row>
    <row r="464" spans="2:6">
      <c r="B464" s="152"/>
      <c r="C464" s="113"/>
      <c r="E464" s="391"/>
      <c r="F464" s="109"/>
    </row>
    <row r="465" spans="2:6">
      <c r="B465" s="152"/>
      <c r="C465" s="113"/>
      <c r="E465" s="391"/>
      <c r="F465" s="109"/>
    </row>
    <row r="466" spans="2:6">
      <c r="B466" s="152"/>
      <c r="C466" s="113"/>
      <c r="E466" s="391"/>
      <c r="F466" s="109"/>
    </row>
    <row r="467" spans="2:6">
      <c r="B467" s="152"/>
      <c r="C467" s="113"/>
      <c r="E467" s="391"/>
      <c r="F467" s="109"/>
    </row>
    <row r="468" spans="2:6">
      <c r="B468" s="152"/>
      <c r="C468" s="113"/>
      <c r="E468" s="391"/>
      <c r="F468" s="109"/>
    </row>
    <row r="469" spans="2:6">
      <c r="B469" s="152"/>
      <c r="C469" s="113"/>
      <c r="E469" s="391"/>
      <c r="F469" s="109"/>
    </row>
    <row r="470" spans="2:6">
      <c r="B470" s="152"/>
      <c r="C470" s="113"/>
      <c r="E470" s="391"/>
      <c r="F470" s="109"/>
    </row>
    <row r="471" spans="2:6">
      <c r="B471" s="152"/>
      <c r="C471" s="113"/>
      <c r="E471" s="391"/>
      <c r="F471" s="109"/>
    </row>
    <row r="472" spans="2:6">
      <c r="B472" s="152"/>
      <c r="C472" s="113"/>
      <c r="E472" s="391"/>
      <c r="F472" s="109"/>
    </row>
    <row r="473" spans="2:6">
      <c r="B473" s="152"/>
      <c r="C473" s="113"/>
      <c r="E473" s="391"/>
      <c r="F473" s="109"/>
    </row>
    <row r="474" spans="2:6">
      <c r="B474" s="152"/>
      <c r="C474" s="113"/>
      <c r="E474" s="391"/>
      <c r="F474" s="109"/>
    </row>
    <row r="475" spans="2:6">
      <c r="B475" s="152"/>
      <c r="C475" s="113"/>
      <c r="E475" s="391"/>
      <c r="F475" s="109"/>
    </row>
    <row r="476" spans="2:6">
      <c r="B476" s="152"/>
      <c r="C476" s="113"/>
      <c r="E476" s="391"/>
      <c r="F476" s="109"/>
    </row>
    <row r="477" spans="2:6">
      <c r="B477" s="152"/>
      <c r="C477" s="113"/>
      <c r="E477" s="391"/>
      <c r="F477" s="109"/>
    </row>
    <row r="478" spans="2:6">
      <c r="B478" s="152"/>
      <c r="C478" s="113"/>
      <c r="E478" s="391"/>
      <c r="F478" s="109"/>
    </row>
    <row r="479" spans="2:6">
      <c r="B479" s="152"/>
      <c r="C479" s="113"/>
      <c r="E479" s="391"/>
      <c r="F479" s="109"/>
    </row>
    <row r="480" spans="2:6">
      <c r="B480" s="152"/>
      <c r="C480" s="113"/>
      <c r="E480" s="391"/>
      <c r="F480" s="109"/>
    </row>
    <row r="481" spans="2:6">
      <c r="B481" s="152"/>
      <c r="C481" s="113"/>
      <c r="E481" s="391"/>
      <c r="F481" s="109"/>
    </row>
    <row r="482" spans="2:6">
      <c r="B482" s="152"/>
      <c r="C482" s="113"/>
      <c r="E482" s="391"/>
      <c r="F482" s="109"/>
    </row>
    <row r="483" spans="2:6">
      <c r="B483" s="152"/>
      <c r="C483" s="113"/>
      <c r="E483" s="391"/>
      <c r="F483" s="109"/>
    </row>
    <row r="484" spans="2:6">
      <c r="B484" s="152"/>
      <c r="C484" s="113"/>
      <c r="E484" s="391"/>
      <c r="F484" s="109"/>
    </row>
    <row r="485" spans="2:6">
      <c r="B485" s="152"/>
      <c r="C485" s="113"/>
      <c r="E485" s="391"/>
      <c r="F485" s="109"/>
    </row>
    <row r="486" spans="2:6">
      <c r="B486" s="152"/>
      <c r="C486" s="113"/>
      <c r="E486" s="391"/>
      <c r="F486" s="109"/>
    </row>
    <row r="487" spans="2:6">
      <c r="B487" s="152"/>
      <c r="C487" s="113"/>
      <c r="E487" s="391"/>
      <c r="F487" s="109"/>
    </row>
    <row r="488" spans="2:6">
      <c r="B488" s="152"/>
      <c r="C488" s="113"/>
      <c r="E488" s="391"/>
      <c r="F488" s="109"/>
    </row>
    <row r="489" spans="2:6">
      <c r="B489" s="152"/>
      <c r="C489" s="113"/>
      <c r="E489" s="391"/>
      <c r="F489" s="109"/>
    </row>
    <row r="490" spans="2:6">
      <c r="B490" s="152"/>
      <c r="C490" s="113"/>
      <c r="E490" s="391"/>
      <c r="F490" s="109"/>
    </row>
    <row r="491" spans="2:6">
      <c r="B491" s="152"/>
      <c r="C491" s="113"/>
      <c r="E491" s="391"/>
      <c r="F491" s="109"/>
    </row>
    <row r="492" spans="2:6">
      <c r="B492" s="152"/>
      <c r="C492" s="113"/>
      <c r="E492" s="391"/>
      <c r="F492" s="109"/>
    </row>
    <row r="493" spans="2:6">
      <c r="B493" s="152"/>
      <c r="C493" s="113"/>
      <c r="E493" s="391"/>
      <c r="F493" s="109"/>
    </row>
    <row r="494" spans="2:6">
      <c r="B494" s="152"/>
      <c r="C494" s="113"/>
      <c r="E494" s="391"/>
      <c r="F494" s="109"/>
    </row>
    <row r="495" spans="2:6">
      <c r="B495" s="152"/>
      <c r="C495" s="113"/>
      <c r="E495" s="391"/>
      <c r="F495" s="109"/>
    </row>
    <row r="496" spans="2:6">
      <c r="B496" s="152"/>
      <c r="C496" s="113"/>
      <c r="E496" s="391"/>
      <c r="F496" s="109"/>
    </row>
    <row r="497" spans="2:6">
      <c r="B497" s="152"/>
      <c r="C497" s="113"/>
      <c r="E497" s="391"/>
      <c r="F497" s="109"/>
    </row>
    <row r="498" spans="2:6">
      <c r="B498" s="152"/>
      <c r="C498" s="113"/>
      <c r="E498" s="391"/>
      <c r="F498" s="109"/>
    </row>
    <row r="499" spans="2:6">
      <c r="B499" s="152"/>
      <c r="C499" s="113"/>
      <c r="E499" s="391"/>
      <c r="F499" s="109"/>
    </row>
    <row r="500" spans="2:6">
      <c r="B500" s="152"/>
      <c r="C500" s="113"/>
      <c r="E500" s="391"/>
      <c r="F500" s="109"/>
    </row>
    <row r="501" spans="2:6">
      <c r="B501" s="152"/>
      <c r="C501" s="113"/>
      <c r="E501" s="391"/>
      <c r="F501" s="109"/>
    </row>
    <row r="502" spans="2:6">
      <c r="B502" s="152"/>
      <c r="C502" s="113"/>
      <c r="E502" s="391"/>
      <c r="F502" s="109"/>
    </row>
    <row r="503" spans="2:6">
      <c r="B503" s="152"/>
      <c r="C503" s="113"/>
      <c r="E503" s="391"/>
      <c r="F503" s="109"/>
    </row>
    <row r="504" spans="2:6">
      <c r="B504" s="152"/>
      <c r="C504" s="113"/>
      <c r="E504" s="391"/>
      <c r="F504" s="109"/>
    </row>
    <row r="505" spans="2:6">
      <c r="B505" s="152"/>
      <c r="C505" s="113"/>
      <c r="E505" s="391"/>
      <c r="F505" s="109"/>
    </row>
    <row r="506" spans="2:6">
      <c r="B506" s="152"/>
      <c r="C506" s="113"/>
      <c r="E506" s="391"/>
      <c r="F506" s="109"/>
    </row>
    <row r="507" spans="2:6">
      <c r="B507" s="152"/>
      <c r="C507" s="113"/>
      <c r="E507" s="391"/>
      <c r="F507" s="109"/>
    </row>
    <row r="508" spans="2:6">
      <c r="B508" s="152"/>
      <c r="C508" s="113"/>
      <c r="E508" s="391"/>
      <c r="F508" s="109"/>
    </row>
    <row r="509" spans="2:6">
      <c r="B509" s="152"/>
      <c r="C509" s="113"/>
      <c r="E509" s="391"/>
      <c r="F509" s="109"/>
    </row>
    <row r="510" spans="2:6">
      <c r="B510" s="152"/>
      <c r="C510" s="113"/>
      <c r="E510" s="391"/>
      <c r="F510" s="109"/>
    </row>
    <row r="511" spans="2:6">
      <c r="B511" s="152"/>
      <c r="C511" s="113"/>
      <c r="E511" s="391"/>
      <c r="F511" s="109"/>
    </row>
    <row r="512" spans="2:6">
      <c r="B512" s="152"/>
      <c r="C512" s="113"/>
      <c r="E512" s="391"/>
      <c r="F512" s="109"/>
    </row>
    <row r="513" spans="2:6">
      <c r="B513" s="152"/>
      <c r="C513" s="113"/>
      <c r="E513" s="391"/>
      <c r="F513" s="109"/>
    </row>
    <row r="514" spans="2:6">
      <c r="B514" s="152"/>
      <c r="C514" s="113"/>
      <c r="E514" s="391"/>
      <c r="F514" s="109"/>
    </row>
    <row r="515" spans="2:6">
      <c r="B515" s="152"/>
      <c r="C515" s="113"/>
      <c r="E515" s="391"/>
      <c r="F515" s="109"/>
    </row>
    <row r="516" spans="2:6">
      <c r="B516" s="152"/>
      <c r="C516" s="113"/>
      <c r="E516" s="391"/>
      <c r="F516" s="109"/>
    </row>
    <row r="517" spans="2:6">
      <c r="B517" s="152"/>
      <c r="C517" s="113"/>
      <c r="E517" s="391"/>
      <c r="F517" s="109"/>
    </row>
    <row r="518" spans="2:6">
      <c r="B518" s="152"/>
      <c r="C518" s="113"/>
      <c r="E518" s="391"/>
      <c r="F518" s="109"/>
    </row>
    <row r="519" spans="2:6">
      <c r="B519" s="152"/>
      <c r="C519" s="113"/>
      <c r="E519" s="391"/>
      <c r="F519" s="109"/>
    </row>
    <row r="520" spans="2:6">
      <c r="B520" s="152"/>
      <c r="C520" s="113"/>
      <c r="E520" s="391"/>
      <c r="F520" s="109"/>
    </row>
    <row r="521" spans="2:6">
      <c r="B521" s="152"/>
      <c r="C521" s="113"/>
      <c r="E521" s="391"/>
      <c r="F521" s="109"/>
    </row>
    <row r="522" spans="2:6">
      <c r="B522" s="152"/>
      <c r="C522" s="113"/>
      <c r="E522" s="391"/>
      <c r="F522" s="109"/>
    </row>
    <row r="523" spans="2:6">
      <c r="B523" s="152"/>
      <c r="C523" s="113"/>
      <c r="E523" s="391"/>
      <c r="F523" s="109"/>
    </row>
    <row r="524" spans="2:6">
      <c r="B524" s="152"/>
      <c r="C524" s="113"/>
      <c r="E524" s="391"/>
      <c r="F524" s="109"/>
    </row>
    <row r="525" spans="2:6">
      <c r="B525" s="152"/>
      <c r="C525" s="113"/>
      <c r="E525" s="391"/>
      <c r="F525" s="109"/>
    </row>
    <row r="526" spans="2:6">
      <c r="B526" s="152"/>
      <c r="C526" s="113"/>
      <c r="E526" s="391"/>
      <c r="F526" s="109"/>
    </row>
    <row r="527" spans="2:6">
      <c r="B527" s="152"/>
      <c r="C527" s="113"/>
      <c r="E527" s="391"/>
      <c r="F527" s="109"/>
    </row>
    <row r="528" spans="2:6">
      <c r="B528" s="152"/>
      <c r="C528" s="113"/>
      <c r="E528" s="391"/>
      <c r="F528" s="109"/>
    </row>
    <row r="529" spans="2:6">
      <c r="B529" s="152"/>
      <c r="C529" s="113"/>
      <c r="E529" s="391"/>
      <c r="F529" s="109"/>
    </row>
    <row r="530" spans="2:6">
      <c r="B530" s="152"/>
      <c r="C530" s="113"/>
      <c r="E530" s="391"/>
      <c r="F530" s="109"/>
    </row>
    <row r="531" spans="2:6">
      <c r="B531" s="152"/>
      <c r="C531" s="113"/>
      <c r="E531" s="391"/>
      <c r="F531" s="109"/>
    </row>
    <row r="532" spans="2:6">
      <c r="B532" s="152"/>
      <c r="C532" s="113"/>
      <c r="E532" s="391"/>
      <c r="F532" s="109"/>
    </row>
    <row r="533" spans="2:6">
      <c r="B533" s="152"/>
      <c r="C533" s="113"/>
      <c r="E533" s="391"/>
      <c r="F533" s="109"/>
    </row>
    <row r="534" spans="2:6">
      <c r="B534" s="152"/>
      <c r="C534" s="113"/>
      <c r="E534" s="391"/>
      <c r="F534" s="109"/>
    </row>
    <row r="535" spans="2:6">
      <c r="B535" s="152"/>
      <c r="C535" s="113"/>
      <c r="E535" s="391"/>
      <c r="F535" s="109"/>
    </row>
    <row r="536" spans="2:6">
      <c r="B536" s="152"/>
      <c r="C536" s="113"/>
      <c r="E536" s="391"/>
      <c r="F536" s="109"/>
    </row>
    <row r="537" spans="2:6">
      <c r="B537" s="152"/>
      <c r="C537" s="113"/>
      <c r="E537" s="391"/>
      <c r="F537" s="109"/>
    </row>
    <row r="538" spans="2:6">
      <c r="B538" s="152"/>
      <c r="C538" s="113"/>
      <c r="E538" s="391"/>
      <c r="F538" s="109"/>
    </row>
    <row r="539" spans="2:6">
      <c r="B539" s="152"/>
      <c r="C539" s="113"/>
      <c r="E539" s="391"/>
      <c r="F539" s="109"/>
    </row>
    <row r="540" spans="2:6">
      <c r="B540" s="152"/>
      <c r="C540" s="113"/>
      <c r="E540" s="391"/>
      <c r="F540" s="109"/>
    </row>
    <row r="541" spans="2:6">
      <c r="B541" s="152"/>
      <c r="C541" s="113"/>
      <c r="E541" s="391"/>
      <c r="F541" s="109"/>
    </row>
    <row r="542" spans="2:6">
      <c r="B542" s="152"/>
      <c r="C542" s="113"/>
      <c r="E542" s="391"/>
      <c r="F542" s="109"/>
    </row>
    <row r="543" spans="2:6">
      <c r="B543" s="152"/>
      <c r="C543" s="113"/>
      <c r="E543" s="391"/>
      <c r="F543" s="109"/>
    </row>
    <row r="544" spans="2:6">
      <c r="B544" s="152"/>
      <c r="C544" s="113"/>
      <c r="E544" s="391"/>
      <c r="F544" s="109"/>
    </row>
    <row r="545" spans="2:6">
      <c r="B545" s="152"/>
      <c r="C545" s="113"/>
      <c r="E545" s="391"/>
      <c r="F545" s="109"/>
    </row>
    <row r="546" spans="2:6">
      <c r="B546" s="152"/>
      <c r="C546" s="113"/>
      <c r="E546" s="391"/>
      <c r="F546" s="109"/>
    </row>
    <row r="547" spans="2:6">
      <c r="B547" s="152"/>
      <c r="C547" s="113"/>
      <c r="E547" s="391"/>
      <c r="F547" s="109"/>
    </row>
    <row r="548" spans="2:6">
      <c r="B548" s="152"/>
      <c r="C548" s="113"/>
      <c r="E548" s="391"/>
      <c r="F548" s="109"/>
    </row>
    <row r="549" spans="2:6">
      <c r="B549" s="152"/>
      <c r="C549" s="113"/>
      <c r="E549" s="391"/>
      <c r="F549" s="109"/>
    </row>
    <row r="550" spans="2:6">
      <c r="B550" s="152"/>
      <c r="C550" s="113"/>
      <c r="E550" s="391"/>
      <c r="F550" s="109"/>
    </row>
    <row r="551" spans="2:6">
      <c r="B551" s="152"/>
      <c r="C551" s="113"/>
      <c r="E551" s="391"/>
      <c r="F551" s="109"/>
    </row>
    <row r="552" spans="2:6">
      <c r="B552" s="152"/>
      <c r="C552" s="113"/>
      <c r="E552" s="391"/>
      <c r="F552" s="109"/>
    </row>
    <row r="553" spans="2:6">
      <c r="B553" s="152"/>
      <c r="C553" s="113"/>
      <c r="E553" s="391"/>
      <c r="F553" s="109"/>
    </row>
    <row r="554" spans="2:6">
      <c r="B554" s="152"/>
      <c r="C554" s="113"/>
      <c r="E554" s="391"/>
      <c r="F554" s="109"/>
    </row>
    <row r="555" spans="2:6">
      <c r="B555" s="152"/>
      <c r="C555" s="113"/>
      <c r="E555" s="391"/>
      <c r="F555" s="109"/>
    </row>
    <row r="556" spans="2:6">
      <c r="B556" s="152"/>
      <c r="C556" s="113"/>
      <c r="E556" s="391"/>
      <c r="F556" s="109"/>
    </row>
    <row r="557" spans="2:6">
      <c r="B557" s="152"/>
      <c r="C557" s="113"/>
      <c r="E557" s="391"/>
      <c r="F557" s="109"/>
    </row>
    <row r="558" spans="2:6">
      <c r="B558" s="152"/>
      <c r="C558" s="113"/>
      <c r="E558" s="391"/>
      <c r="F558" s="109"/>
    </row>
    <row r="559" spans="2:6">
      <c r="B559" s="152"/>
      <c r="C559" s="113"/>
      <c r="E559" s="391"/>
      <c r="F559" s="109"/>
    </row>
    <row r="560" spans="2:6">
      <c r="B560" s="152"/>
      <c r="C560" s="113"/>
      <c r="E560" s="391"/>
      <c r="F560" s="109"/>
    </row>
    <row r="561" spans="2:6">
      <c r="B561" s="152"/>
      <c r="C561" s="113"/>
      <c r="E561" s="391"/>
      <c r="F561" s="109"/>
    </row>
    <row r="562" spans="2:6">
      <c r="B562" s="152"/>
      <c r="C562" s="113"/>
      <c r="E562" s="391"/>
      <c r="F562" s="109"/>
    </row>
    <row r="563" spans="2:6">
      <c r="B563" s="152"/>
      <c r="C563" s="113"/>
      <c r="E563" s="391"/>
      <c r="F563" s="109"/>
    </row>
    <row r="564" spans="2:6">
      <c r="B564" s="152"/>
      <c r="C564" s="113"/>
      <c r="E564" s="391"/>
      <c r="F564" s="109"/>
    </row>
    <row r="565" spans="2:6">
      <c r="B565" s="152"/>
      <c r="C565" s="113"/>
      <c r="E565" s="391"/>
      <c r="F565" s="109"/>
    </row>
    <row r="566" spans="2:6">
      <c r="B566" s="152"/>
      <c r="C566" s="113"/>
      <c r="E566" s="391"/>
      <c r="F566" s="109"/>
    </row>
    <row r="567" spans="2:6">
      <c r="B567" s="152"/>
      <c r="C567" s="113"/>
      <c r="E567" s="391"/>
      <c r="F567" s="109"/>
    </row>
    <row r="568" spans="2:6">
      <c r="B568" s="152"/>
      <c r="C568" s="113"/>
      <c r="E568" s="391"/>
      <c r="F568" s="109"/>
    </row>
    <row r="569" spans="2:6">
      <c r="B569" s="152"/>
      <c r="C569" s="113"/>
      <c r="E569" s="391"/>
      <c r="F569" s="109"/>
    </row>
    <row r="570" spans="2:6">
      <c r="B570" s="152"/>
      <c r="C570" s="113"/>
      <c r="E570" s="391"/>
      <c r="F570" s="109"/>
    </row>
    <row r="571" spans="2:6">
      <c r="B571" s="152"/>
      <c r="C571" s="113"/>
      <c r="E571" s="391"/>
      <c r="F571" s="109"/>
    </row>
    <row r="572" spans="2:6">
      <c r="B572" s="152"/>
      <c r="C572" s="113"/>
      <c r="E572" s="391"/>
      <c r="F572" s="109"/>
    </row>
    <row r="573" spans="2:6">
      <c r="B573" s="152"/>
      <c r="C573" s="113"/>
      <c r="E573" s="391"/>
      <c r="F573" s="109"/>
    </row>
    <row r="574" spans="2:6">
      <c r="B574" s="152"/>
      <c r="C574" s="113"/>
      <c r="E574" s="391"/>
      <c r="F574" s="109"/>
    </row>
    <row r="575" spans="2:6">
      <c r="B575" s="152"/>
      <c r="C575" s="113"/>
      <c r="E575" s="391"/>
      <c r="F575" s="109"/>
    </row>
    <row r="576" spans="2:6">
      <c r="B576" s="152"/>
      <c r="C576" s="113"/>
      <c r="E576" s="391"/>
      <c r="F576" s="109"/>
    </row>
    <row r="577" spans="2:6">
      <c r="B577" s="152"/>
      <c r="C577" s="113"/>
      <c r="E577" s="391"/>
      <c r="F577" s="109"/>
    </row>
    <row r="578" spans="2:6">
      <c r="B578" s="152"/>
      <c r="C578" s="113"/>
      <c r="E578" s="391"/>
      <c r="F578" s="109"/>
    </row>
    <row r="579" spans="2:6">
      <c r="B579" s="152"/>
      <c r="C579" s="113"/>
      <c r="E579" s="391"/>
      <c r="F579" s="109"/>
    </row>
    <row r="580" spans="2:6">
      <c r="B580" s="152"/>
      <c r="C580" s="113"/>
      <c r="E580" s="391"/>
      <c r="F580" s="109"/>
    </row>
    <row r="581" spans="2:6">
      <c r="B581" s="152"/>
      <c r="C581" s="113"/>
      <c r="E581" s="391"/>
      <c r="F581" s="109"/>
    </row>
    <row r="582" spans="2:6">
      <c r="B582" s="152"/>
      <c r="C582" s="113"/>
      <c r="E582" s="391"/>
      <c r="F582" s="109"/>
    </row>
    <row r="583" spans="2:6">
      <c r="B583" s="152"/>
      <c r="C583" s="113"/>
      <c r="E583" s="391"/>
      <c r="F583" s="109"/>
    </row>
    <row r="584" spans="2:6">
      <c r="B584" s="152"/>
      <c r="C584" s="113"/>
      <c r="E584" s="391"/>
      <c r="F584" s="109"/>
    </row>
    <row r="585" spans="2:6">
      <c r="B585" s="152"/>
      <c r="C585" s="113"/>
      <c r="E585" s="391"/>
      <c r="F585" s="109"/>
    </row>
    <row r="586" spans="2:6">
      <c r="B586" s="152"/>
      <c r="C586" s="113"/>
      <c r="E586" s="391"/>
      <c r="F586" s="109"/>
    </row>
    <row r="587" spans="2:6">
      <c r="B587" s="152"/>
      <c r="C587" s="113"/>
      <c r="E587" s="391"/>
      <c r="F587" s="109"/>
    </row>
    <row r="588" spans="2:6">
      <c r="B588" s="152"/>
      <c r="C588" s="113"/>
      <c r="E588" s="391"/>
      <c r="F588" s="109"/>
    </row>
    <row r="589" spans="2:6">
      <c r="B589" s="152"/>
      <c r="C589" s="113"/>
      <c r="E589" s="391"/>
      <c r="F589" s="109"/>
    </row>
    <row r="590" spans="2:6">
      <c r="B590" s="152"/>
      <c r="C590" s="113"/>
      <c r="E590" s="391"/>
      <c r="F590" s="109"/>
    </row>
    <row r="591" spans="2:6">
      <c r="B591" s="152"/>
      <c r="C591" s="113"/>
      <c r="E591" s="391"/>
      <c r="F591" s="109"/>
    </row>
    <row r="592" spans="2:6">
      <c r="B592" s="152"/>
      <c r="C592" s="113"/>
      <c r="E592" s="391"/>
      <c r="F592" s="109"/>
    </row>
    <row r="593" spans="2:6">
      <c r="B593" s="152"/>
      <c r="C593" s="113"/>
      <c r="E593" s="391"/>
      <c r="F593" s="109"/>
    </row>
    <row r="594" spans="2:6">
      <c r="B594" s="152"/>
      <c r="C594" s="113"/>
      <c r="E594" s="391"/>
      <c r="F594" s="109"/>
    </row>
    <row r="595" spans="2:6">
      <c r="B595" s="152"/>
      <c r="C595" s="113"/>
      <c r="E595" s="391"/>
      <c r="F595" s="109"/>
    </row>
    <row r="596" spans="2:6">
      <c r="B596" s="152"/>
      <c r="C596" s="113"/>
      <c r="E596" s="391"/>
      <c r="F596" s="109"/>
    </row>
    <row r="597" spans="2:6">
      <c r="B597" s="152"/>
      <c r="C597" s="113"/>
      <c r="E597" s="391"/>
      <c r="F597" s="109"/>
    </row>
    <row r="598" spans="2:6">
      <c r="B598" s="152"/>
      <c r="C598" s="113"/>
      <c r="E598" s="391"/>
      <c r="F598" s="109"/>
    </row>
    <row r="599" spans="2:6">
      <c r="B599" s="152"/>
      <c r="C599" s="113"/>
      <c r="E599" s="391"/>
      <c r="F599" s="109"/>
    </row>
    <row r="600" spans="2:6">
      <c r="B600" s="152"/>
      <c r="C600" s="113"/>
      <c r="E600" s="391"/>
      <c r="F600" s="109"/>
    </row>
    <row r="601" spans="2:6">
      <c r="B601" s="152"/>
      <c r="C601" s="113"/>
      <c r="E601" s="391"/>
      <c r="F601" s="109"/>
    </row>
    <row r="602" spans="2:6">
      <c r="B602" s="152"/>
      <c r="C602" s="113"/>
      <c r="E602" s="391"/>
      <c r="F602" s="109"/>
    </row>
    <row r="603" spans="2:6">
      <c r="B603" s="152"/>
      <c r="C603" s="113"/>
      <c r="E603" s="391"/>
      <c r="F603" s="109"/>
    </row>
    <row r="604" spans="2:6">
      <c r="B604" s="152"/>
      <c r="C604" s="113"/>
      <c r="E604" s="391"/>
      <c r="F604" s="109"/>
    </row>
    <row r="605" spans="2:6">
      <c r="B605" s="152"/>
      <c r="C605" s="113"/>
      <c r="E605" s="391"/>
      <c r="F605" s="109"/>
    </row>
    <row r="606" spans="2:6">
      <c r="B606" s="152"/>
      <c r="C606" s="113"/>
      <c r="E606" s="391"/>
      <c r="F606" s="109"/>
    </row>
    <row r="607" spans="2:6">
      <c r="B607" s="152"/>
      <c r="C607" s="113"/>
      <c r="E607" s="391"/>
      <c r="F607" s="109"/>
    </row>
    <row r="608" spans="2:6">
      <c r="B608" s="152"/>
      <c r="C608" s="113"/>
      <c r="E608" s="391"/>
      <c r="F608" s="109"/>
    </row>
    <row r="609" spans="2:6">
      <c r="B609" s="152"/>
      <c r="C609" s="113"/>
      <c r="E609" s="391"/>
      <c r="F609" s="109"/>
    </row>
    <row r="610" spans="2:6">
      <c r="B610" s="152"/>
      <c r="C610" s="113"/>
      <c r="E610" s="391"/>
      <c r="F610" s="109"/>
    </row>
    <row r="611" spans="2:6">
      <c r="B611" s="152"/>
      <c r="C611" s="113"/>
      <c r="E611" s="391"/>
      <c r="F611" s="109"/>
    </row>
    <row r="612" spans="2:6">
      <c r="B612" s="152"/>
      <c r="C612" s="113"/>
      <c r="E612" s="391"/>
      <c r="F612" s="109"/>
    </row>
    <row r="613" spans="2:6">
      <c r="B613" s="152"/>
      <c r="C613" s="113"/>
      <c r="E613" s="391"/>
      <c r="F613" s="109"/>
    </row>
    <row r="614" spans="2:6">
      <c r="B614" s="152"/>
      <c r="C614" s="113"/>
      <c r="E614" s="391"/>
      <c r="F614" s="109"/>
    </row>
    <row r="615" spans="2:6">
      <c r="B615" s="152"/>
      <c r="C615" s="113"/>
      <c r="E615" s="391"/>
      <c r="F615" s="109"/>
    </row>
    <row r="616" spans="2:6">
      <c r="B616" s="152"/>
      <c r="C616" s="113"/>
      <c r="E616" s="391"/>
      <c r="F616" s="109"/>
    </row>
    <row r="617" spans="2:6">
      <c r="B617" s="152"/>
      <c r="C617" s="113"/>
      <c r="E617" s="391"/>
      <c r="F617" s="109"/>
    </row>
    <row r="618" spans="2:6">
      <c r="B618" s="152"/>
      <c r="C618" s="113"/>
      <c r="E618" s="391"/>
      <c r="F618" s="109"/>
    </row>
    <row r="619" spans="2:6">
      <c r="B619" s="152"/>
      <c r="C619" s="113"/>
      <c r="E619" s="391"/>
      <c r="F619" s="109"/>
    </row>
    <row r="620" spans="2:6">
      <c r="B620" s="152"/>
      <c r="C620" s="113"/>
      <c r="E620" s="391"/>
      <c r="F620" s="109"/>
    </row>
    <row r="621" spans="2:6">
      <c r="B621" s="152"/>
      <c r="C621" s="113"/>
      <c r="E621" s="391"/>
      <c r="F621" s="109"/>
    </row>
    <row r="622" spans="2:6">
      <c r="B622" s="152"/>
      <c r="C622" s="113"/>
      <c r="E622" s="391"/>
      <c r="F622" s="109"/>
    </row>
    <row r="623" spans="2:6">
      <c r="B623" s="152"/>
      <c r="C623" s="113"/>
      <c r="E623" s="391"/>
      <c r="F623" s="109"/>
    </row>
    <row r="624" spans="2:6">
      <c r="B624" s="152"/>
      <c r="C624" s="113"/>
      <c r="E624" s="391"/>
      <c r="F624" s="109"/>
    </row>
    <row r="625" spans="2:6">
      <c r="B625" s="152"/>
      <c r="C625" s="113"/>
      <c r="E625" s="391"/>
      <c r="F625" s="109"/>
    </row>
    <row r="626" spans="2:6">
      <c r="B626" s="152"/>
      <c r="C626" s="113"/>
      <c r="E626" s="391"/>
      <c r="F626" s="109"/>
    </row>
    <row r="627" spans="2:6">
      <c r="B627" s="152"/>
      <c r="C627" s="113"/>
      <c r="E627" s="391"/>
      <c r="F627" s="109"/>
    </row>
    <row r="628" spans="2:6">
      <c r="B628" s="152"/>
      <c r="C628" s="113"/>
      <c r="E628" s="391"/>
      <c r="F628" s="109"/>
    </row>
    <row r="629" spans="2:6">
      <c r="B629" s="152"/>
      <c r="C629" s="113"/>
      <c r="E629" s="391"/>
      <c r="F629" s="109"/>
    </row>
    <row r="630" spans="2:6">
      <c r="B630" s="152"/>
      <c r="C630" s="113"/>
      <c r="E630" s="391"/>
      <c r="F630" s="109"/>
    </row>
    <row r="631" spans="2:6">
      <c r="B631" s="152"/>
      <c r="C631" s="113"/>
      <c r="E631" s="391"/>
      <c r="F631" s="109"/>
    </row>
    <row r="632" spans="2:6">
      <c r="B632" s="152"/>
      <c r="C632" s="113"/>
      <c r="E632" s="391"/>
      <c r="F632" s="109"/>
    </row>
    <row r="633" spans="2:6">
      <c r="B633" s="152"/>
      <c r="C633" s="113"/>
      <c r="E633" s="391"/>
      <c r="F633" s="109"/>
    </row>
    <row r="634" spans="2:6">
      <c r="B634" s="152"/>
      <c r="C634" s="113"/>
      <c r="E634" s="391"/>
      <c r="F634" s="109"/>
    </row>
    <row r="635" spans="2:6">
      <c r="B635" s="152"/>
      <c r="C635" s="113"/>
      <c r="E635" s="391"/>
      <c r="F635" s="109"/>
    </row>
    <row r="636" spans="2:6">
      <c r="B636" s="152"/>
      <c r="C636" s="113"/>
      <c r="E636" s="391"/>
      <c r="F636" s="109"/>
    </row>
    <row r="637" spans="2:6">
      <c r="B637" s="152"/>
      <c r="C637" s="113"/>
      <c r="E637" s="391"/>
      <c r="F637" s="109"/>
    </row>
    <row r="638" spans="2:6">
      <c r="B638" s="152"/>
      <c r="C638" s="113"/>
      <c r="E638" s="391"/>
      <c r="F638" s="109"/>
    </row>
    <row r="639" spans="2:6">
      <c r="B639" s="152"/>
      <c r="C639" s="113"/>
      <c r="E639" s="391"/>
      <c r="F639" s="109"/>
    </row>
    <row r="640" spans="2:6">
      <c r="B640" s="152"/>
      <c r="C640" s="113"/>
      <c r="E640" s="391"/>
      <c r="F640" s="109"/>
    </row>
    <row r="641" spans="2:6">
      <c r="B641" s="152"/>
      <c r="C641" s="113"/>
      <c r="E641" s="391"/>
      <c r="F641" s="109"/>
    </row>
    <row r="642" spans="2:6">
      <c r="B642" s="152"/>
      <c r="C642" s="113"/>
      <c r="E642" s="391"/>
      <c r="F642" s="109"/>
    </row>
    <row r="643" spans="2:6">
      <c r="B643" s="152"/>
      <c r="C643" s="113"/>
      <c r="E643" s="391"/>
      <c r="F643" s="109"/>
    </row>
    <row r="644" spans="2:6">
      <c r="B644" s="152"/>
      <c r="C644" s="113"/>
      <c r="E644" s="391"/>
      <c r="F644" s="109"/>
    </row>
    <row r="645" spans="2:6">
      <c r="B645" s="152"/>
      <c r="C645" s="113"/>
      <c r="E645" s="391"/>
      <c r="F645" s="109"/>
    </row>
    <row r="646" spans="2:6">
      <c r="B646" s="152"/>
      <c r="C646" s="113"/>
      <c r="E646" s="391"/>
      <c r="F646" s="109"/>
    </row>
    <row r="647" spans="2:6">
      <c r="B647" s="152"/>
      <c r="C647" s="113"/>
      <c r="E647" s="391"/>
      <c r="F647" s="109"/>
    </row>
    <row r="648" spans="2:6">
      <c r="B648" s="152"/>
      <c r="C648" s="113"/>
      <c r="E648" s="391"/>
      <c r="F648" s="109"/>
    </row>
    <row r="649" spans="2:6">
      <c r="B649" s="152"/>
      <c r="C649" s="113"/>
      <c r="E649" s="391"/>
      <c r="F649" s="109"/>
    </row>
    <row r="650" spans="2:6">
      <c r="B650" s="152"/>
      <c r="C650" s="113"/>
      <c r="E650" s="391"/>
      <c r="F650" s="109"/>
    </row>
    <row r="651" spans="2:6">
      <c r="B651" s="152"/>
      <c r="C651" s="113"/>
      <c r="E651" s="391"/>
      <c r="F651" s="109"/>
    </row>
    <row r="652" spans="2:6">
      <c r="B652" s="152"/>
      <c r="C652" s="113"/>
      <c r="E652" s="391"/>
      <c r="F652" s="109"/>
    </row>
    <row r="653" spans="2:6">
      <c r="B653" s="152"/>
      <c r="C653" s="113"/>
      <c r="E653" s="391"/>
      <c r="F653" s="109"/>
    </row>
    <row r="654" spans="2:6">
      <c r="B654" s="152"/>
      <c r="C654" s="113"/>
      <c r="E654" s="391"/>
      <c r="F654" s="109"/>
    </row>
    <row r="655" spans="2:6">
      <c r="B655" s="152"/>
      <c r="C655" s="113"/>
      <c r="E655" s="391"/>
      <c r="F655" s="109"/>
    </row>
    <row r="656" spans="2:6">
      <c r="B656" s="152"/>
      <c r="C656" s="113"/>
      <c r="E656" s="391"/>
      <c r="F656" s="109"/>
    </row>
    <row r="657" spans="2:6">
      <c r="B657" s="152"/>
      <c r="C657" s="113"/>
      <c r="E657" s="391"/>
      <c r="F657" s="109"/>
    </row>
    <row r="658" spans="2:6">
      <c r="B658" s="152"/>
      <c r="C658" s="113"/>
      <c r="E658" s="391"/>
      <c r="F658" s="109"/>
    </row>
    <row r="659" spans="2:6">
      <c r="B659" s="152"/>
      <c r="C659" s="113"/>
      <c r="E659" s="391"/>
      <c r="F659" s="109"/>
    </row>
    <row r="660" spans="2:6">
      <c r="B660" s="152"/>
      <c r="C660" s="113"/>
      <c r="E660" s="391"/>
      <c r="F660" s="109"/>
    </row>
    <row r="661" spans="2:6">
      <c r="B661" s="152"/>
      <c r="C661" s="113"/>
      <c r="E661" s="391"/>
      <c r="F661" s="109"/>
    </row>
    <row r="662" spans="2:6">
      <c r="B662" s="152"/>
      <c r="C662" s="113"/>
      <c r="E662" s="391"/>
      <c r="F662" s="109"/>
    </row>
    <row r="663" spans="2:6">
      <c r="B663" s="152"/>
      <c r="C663" s="113"/>
      <c r="E663" s="391"/>
      <c r="F663" s="109"/>
    </row>
    <row r="664" spans="2:6">
      <c r="B664" s="152"/>
      <c r="C664" s="113"/>
      <c r="E664" s="391"/>
      <c r="F664" s="109"/>
    </row>
    <row r="665" spans="2:6">
      <c r="B665" s="152"/>
      <c r="C665" s="113"/>
      <c r="E665" s="391"/>
      <c r="F665" s="109"/>
    </row>
    <row r="666" spans="2:6">
      <c r="B666" s="152"/>
      <c r="C666" s="113"/>
      <c r="E666" s="391"/>
      <c r="F666" s="109"/>
    </row>
    <row r="667" spans="2:6">
      <c r="B667" s="152"/>
      <c r="C667" s="113"/>
      <c r="E667" s="391"/>
      <c r="F667" s="109"/>
    </row>
    <row r="668" spans="2:6">
      <c r="B668" s="152"/>
      <c r="C668" s="113"/>
      <c r="E668" s="391"/>
      <c r="F668" s="109"/>
    </row>
    <row r="669" spans="2:6">
      <c r="B669" s="152"/>
      <c r="C669" s="113"/>
      <c r="E669" s="391"/>
      <c r="F669" s="109"/>
    </row>
    <row r="670" spans="2:6">
      <c r="B670" s="152"/>
      <c r="C670" s="113"/>
      <c r="E670" s="391"/>
      <c r="F670" s="109"/>
    </row>
    <row r="671" spans="2:6">
      <c r="B671" s="152"/>
      <c r="C671" s="113"/>
      <c r="E671" s="391"/>
      <c r="F671" s="109"/>
    </row>
    <row r="672" spans="2:6">
      <c r="B672" s="152"/>
      <c r="C672" s="113"/>
      <c r="E672" s="391"/>
      <c r="F672" s="109"/>
    </row>
    <row r="673" spans="2:6">
      <c r="B673" s="152"/>
      <c r="C673" s="113"/>
      <c r="E673" s="391"/>
      <c r="F673" s="109"/>
    </row>
    <row r="674" spans="2:6">
      <c r="B674" s="152"/>
      <c r="C674" s="113"/>
      <c r="E674" s="391"/>
      <c r="F674" s="109"/>
    </row>
    <row r="675" spans="2:6">
      <c r="B675" s="152"/>
      <c r="C675" s="113"/>
      <c r="E675" s="391"/>
      <c r="F675" s="109"/>
    </row>
    <row r="676" spans="2:6">
      <c r="B676" s="152"/>
      <c r="C676" s="113"/>
      <c r="E676" s="391"/>
      <c r="F676" s="109"/>
    </row>
    <row r="677" spans="2:6">
      <c r="B677" s="152"/>
      <c r="C677" s="113"/>
      <c r="E677" s="391"/>
      <c r="F677" s="109"/>
    </row>
    <row r="678" spans="2:6">
      <c r="B678" s="152"/>
      <c r="C678" s="113"/>
      <c r="E678" s="391"/>
      <c r="F678" s="109"/>
    </row>
    <row r="679" spans="2:6">
      <c r="B679" s="152"/>
      <c r="C679" s="113"/>
      <c r="E679" s="391"/>
      <c r="F679" s="109"/>
    </row>
    <row r="680" spans="2:6">
      <c r="B680" s="152"/>
      <c r="C680" s="113"/>
      <c r="E680" s="391"/>
      <c r="F680" s="109"/>
    </row>
    <row r="681" spans="2:6">
      <c r="B681" s="152"/>
      <c r="C681" s="113"/>
      <c r="E681" s="391"/>
      <c r="F681" s="109"/>
    </row>
    <row r="682" spans="2:6">
      <c r="B682" s="152"/>
      <c r="C682" s="113"/>
      <c r="E682" s="391"/>
      <c r="F682" s="109"/>
    </row>
    <row r="683" spans="2:6">
      <c r="B683" s="152"/>
      <c r="C683" s="113"/>
      <c r="E683" s="391"/>
      <c r="F683" s="109"/>
    </row>
    <row r="684" spans="2:6">
      <c r="B684" s="152"/>
      <c r="C684" s="113"/>
      <c r="E684" s="391"/>
      <c r="F684" s="109"/>
    </row>
    <row r="685" spans="2:6">
      <c r="B685" s="152"/>
      <c r="C685" s="113"/>
      <c r="E685" s="391"/>
      <c r="F685" s="109"/>
    </row>
    <row r="686" spans="2:6">
      <c r="B686" s="152"/>
      <c r="C686" s="113"/>
      <c r="E686" s="391"/>
      <c r="F686" s="109"/>
    </row>
    <row r="687" spans="2:6">
      <c r="B687" s="152"/>
      <c r="C687" s="113"/>
      <c r="E687" s="391"/>
      <c r="F687" s="109"/>
    </row>
    <row r="688" spans="2:6">
      <c r="B688" s="152"/>
      <c r="C688" s="113"/>
      <c r="E688" s="391"/>
      <c r="F688" s="109"/>
    </row>
    <row r="689" spans="2:6">
      <c r="B689" s="152"/>
      <c r="C689" s="113"/>
      <c r="E689" s="391"/>
      <c r="F689" s="109"/>
    </row>
    <row r="690" spans="2:6">
      <c r="B690" s="152"/>
      <c r="C690" s="113"/>
      <c r="E690" s="391"/>
      <c r="F690" s="109"/>
    </row>
    <row r="691" spans="2:6">
      <c r="B691" s="152"/>
      <c r="C691" s="113"/>
      <c r="E691" s="391"/>
      <c r="F691" s="109"/>
    </row>
    <row r="692" spans="2:6">
      <c r="B692" s="152"/>
      <c r="C692" s="113"/>
      <c r="E692" s="391"/>
      <c r="F692" s="109"/>
    </row>
    <row r="693" spans="2:6">
      <c r="B693" s="152"/>
      <c r="C693" s="113"/>
      <c r="E693" s="391"/>
      <c r="F693" s="109"/>
    </row>
    <row r="694" spans="2:6">
      <c r="B694" s="152"/>
      <c r="C694" s="113"/>
      <c r="E694" s="391"/>
      <c r="F694" s="109"/>
    </row>
    <row r="695" spans="2:6">
      <c r="B695" s="152"/>
      <c r="C695" s="113"/>
      <c r="E695" s="391"/>
      <c r="F695" s="109"/>
    </row>
    <row r="696" spans="2:6">
      <c r="B696" s="152"/>
      <c r="C696" s="113"/>
      <c r="E696" s="391"/>
      <c r="F696" s="109"/>
    </row>
    <row r="697" spans="2:6">
      <c r="B697" s="152"/>
      <c r="C697" s="113"/>
      <c r="E697" s="391"/>
      <c r="F697" s="109"/>
    </row>
    <row r="698" spans="2:6">
      <c r="B698" s="152"/>
      <c r="C698" s="113"/>
      <c r="E698" s="391"/>
      <c r="F698" s="109"/>
    </row>
    <row r="699" spans="2:6">
      <c r="B699" s="152"/>
      <c r="C699" s="113"/>
      <c r="E699" s="391"/>
      <c r="F699" s="109"/>
    </row>
    <row r="700" spans="2:6">
      <c r="B700" s="152"/>
      <c r="C700" s="113"/>
      <c r="E700" s="391"/>
      <c r="F700" s="109"/>
    </row>
    <row r="701" spans="2:6">
      <c r="B701" s="152"/>
      <c r="C701" s="113"/>
      <c r="E701" s="391"/>
      <c r="F701" s="109"/>
    </row>
    <row r="702" spans="2:6">
      <c r="B702" s="152"/>
      <c r="C702" s="113"/>
      <c r="E702" s="391"/>
      <c r="F702" s="109"/>
    </row>
    <row r="703" spans="2:6">
      <c r="B703" s="152"/>
      <c r="C703" s="113"/>
      <c r="E703" s="391"/>
      <c r="F703" s="109"/>
    </row>
    <row r="704" spans="2:6">
      <c r="B704" s="152"/>
      <c r="C704" s="113"/>
      <c r="E704" s="391"/>
      <c r="F704" s="109"/>
    </row>
    <row r="705" spans="2:6">
      <c r="B705" s="152"/>
      <c r="C705" s="113"/>
      <c r="E705" s="391"/>
      <c r="F705" s="109"/>
    </row>
    <row r="706" spans="2:6">
      <c r="B706" s="152"/>
      <c r="C706" s="113"/>
      <c r="E706" s="391"/>
      <c r="F706" s="109"/>
    </row>
    <row r="707" spans="2:6">
      <c r="B707" s="152"/>
      <c r="C707" s="113"/>
      <c r="E707" s="391"/>
      <c r="F707" s="109"/>
    </row>
    <row r="708" spans="2:6">
      <c r="B708" s="152"/>
      <c r="C708" s="113"/>
      <c r="E708" s="391"/>
      <c r="F708" s="109"/>
    </row>
    <row r="709" spans="2:6">
      <c r="B709" s="152"/>
      <c r="C709" s="113"/>
      <c r="E709" s="391"/>
      <c r="F709" s="109"/>
    </row>
    <row r="710" spans="2:6">
      <c r="B710" s="152"/>
      <c r="C710" s="113"/>
      <c r="E710" s="391"/>
      <c r="F710" s="109"/>
    </row>
    <row r="711" spans="2:6">
      <c r="B711" s="152"/>
      <c r="C711" s="113"/>
      <c r="E711" s="391"/>
      <c r="F711" s="109"/>
    </row>
    <row r="712" spans="2:6">
      <c r="B712" s="152"/>
      <c r="C712" s="113"/>
      <c r="E712" s="391"/>
      <c r="F712" s="109"/>
    </row>
    <row r="713" spans="2:6">
      <c r="B713" s="152"/>
      <c r="C713" s="113"/>
      <c r="E713" s="391"/>
      <c r="F713" s="109"/>
    </row>
    <row r="714" spans="2:6">
      <c r="B714" s="152"/>
      <c r="C714" s="113"/>
      <c r="E714" s="391"/>
      <c r="F714" s="109"/>
    </row>
    <row r="715" spans="2:6">
      <c r="B715" s="152"/>
      <c r="C715" s="113"/>
      <c r="E715" s="391"/>
      <c r="F715" s="109"/>
    </row>
    <row r="716" spans="2:6">
      <c r="B716" s="152"/>
      <c r="C716" s="113"/>
      <c r="E716" s="391"/>
      <c r="F716" s="109"/>
    </row>
    <row r="717" spans="2:6">
      <c r="B717" s="152"/>
      <c r="C717" s="113"/>
      <c r="E717" s="391"/>
      <c r="F717" s="109"/>
    </row>
    <row r="718" spans="2:6">
      <c r="B718" s="152"/>
      <c r="C718" s="113"/>
      <c r="E718" s="391"/>
      <c r="F718" s="109"/>
    </row>
    <row r="719" spans="2:6">
      <c r="B719" s="152"/>
      <c r="C719" s="113"/>
      <c r="E719" s="391"/>
      <c r="F719" s="109"/>
    </row>
    <row r="720" spans="2:6">
      <c r="B720" s="152"/>
      <c r="C720" s="113"/>
      <c r="E720" s="391"/>
      <c r="F720" s="109"/>
    </row>
    <row r="721" spans="2:6">
      <c r="B721" s="152"/>
      <c r="C721" s="113"/>
      <c r="E721" s="391"/>
      <c r="F721" s="109"/>
    </row>
    <row r="722" spans="2:6">
      <c r="B722" s="152"/>
      <c r="C722" s="113"/>
      <c r="E722" s="391"/>
      <c r="F722" s="109"/>
    </row>
    <row r="723" spans="2:6">
      <c r="B723" s="152"/>
      <c r="C723" s="113"/>
      <c r="E723" s="391"/>
      <c r="F723" s="109"/>
    </row>
    <row r="724" spans="2:6">
      <c r="B724" s="152"/>
      <c r="C724" s="113"/>
      <c r="E724" s="391"/>
      <c r="F724" s="109"/>
    </row>
    <row r="725" spans="2:6">
      <c r="B725" s="152"/>
      <c r="C725" s="113"/>
      <c r="E725" s="391"/>
      <c r="F725" s="109"/>
    </row>
    <row r="726" spans="2:6">
      <c r="B726" s="152"/>
      <c r="C726" s="113"/>
      <c r="E726" s="391"/>
      <c r="F726" s="109"/>
    </row>
    <row r="727" spans="2:6">
      <c r="B727" s="152"/>
      <c r="C727" s="113"/>
      <c r="E727" s="391"/>
      <c r="F727" s="109"/>
    </row>
    <row r="728" spans="2:6">
      <c r="B728" s="152"/>
      <c r="C728" s="113"/>
      <c r="E728" s="391"/>
      <c r="F728" s="109"/>
    </row>
    <row r="729" spans="2:6">
      <c r="B729" s="152"/>
      <c r="C729" s="113"/>
      <c r="E729" s="391"/>
      <c r="F729" s="109"/>
    </row>
    <row r="730" spans="2:6">
      <c r="B730" s="152"/>
      <c r="C730" s="113"/>
      <c r="E730" s="391"/>
      <c r="F730" s="109"/>
    </row>
    <row r="731" spans="2:6">
      <c r="B731" s="152"/>
      <c r="C731" s="113"/>
      <c r="E731" s="391"/>
      <c r="F731" s="109"/>
    </row>
    <row r="732" spans="2:6">
      <c r="B732" s="152"/>
      <c r="C732" s="113"/>
      <c r="E732" s="391"/>
      <c r="F732" s="109"/>
    </row>
    <row r="733" spans="2:6">
      <c r="B733" s="152"/>
      <c r="C733" s="113"/>
      <c r="E733" s="391"/>
      <c r="F733" s="109"/>
    </row>
    <row r="734" spans="2:6">
      <c r="B734" s="152"/>
      <c r="C734" s="113"/>
      <c r="E734" s="391"/>
      <c r="F734" s="109"/>
    </row>
    <row r="735" spans="2:6">
      <c r="B735" s="152"/>
      <c r="C735" s="113"/>
      <c r="E735" s="391"/>
      <c r="F735" s="109"/>
    </row>
    <row r="736" spans="2:6">
      <c r="B736" s="152"/>
      <c r="C736" s="113"/>
      <c r="E736" s="391"/>
      <c r="F736" s="109"/>
    </row>
    <row r="737" spans="2:6">
      <c r="B737" s="152"/>
      <c r="C737" s="113"/>
      <c r="E737" s="391"/>
      <c r="F737" s="109"/>
    </row>
    <row r="738" spans="2:6">
      <c r="B738" s="152"/>
      <c r="C738" s="113"/>
      <c r="E738" s="391"/>
      <c r="F738" s="109"/>
    </row>
    <row r="739" spans="2:6">
      <c r="B739" s="152"/>
      <c r="C739" s="113"/>
      <c r="E739" s="391"/>
      <c r="F739" s="109"/>
    </row>
    <row r="740" spans="2:6">
      <c r="B740" s="152"/>
      <c r="C740" s="113"/>
      <c r="E740" s="391"/>
      <c r="F740" s="109"/>
    </row>
    <row r="741" spans="2:6">
      <c r="B741" s="152"/>
      <c r="C741" s="113"/>
      <c r="E741" s="391"/>
      <c r="F741" s="109"/>
    </row>
    <row r="742" spans="2:6">
      <c r="B742" s="152"/>
      <c r="C742" s="113"/>
      <c r="E742" s="391"/>
      <c r="F742" s="109"/>
    </row>
    <row r="743" spans="2:6">
      <c r="B743" s="152"/>
      <c r="C743" s="113"/>
      <c r="E743" s="391"/>
      <c r="F743" s="109"/>
    </row>
    <row r="744" spans="2:6">
      <c r="B744" s="152"/>
      <c r="C744" s="113"/>
      <c r="E744" s="391"/>
      <c r="F744" s="109"/>
    </row>
    <row r="745" spans="2:6">
      <c r="B745" s="152"/>
      <c r="C745" s="113"/>
      <c r="E745" s="391"/>
      <c r="F745" s="109"/>
    </row>
    <row r="746" spans="2:6">
      <c r="B746" s="152"/>
      <c r="C746" s="113"/>
      <c r="E746" s="391"/>
      <c r="F746" s="109"/>
    </row>
    <row r="747" spans="2:6">
      <c r="B747" s="152"/>
      <c r="C747" s="113"/>
      <c r="E747" s="391"/>
      <c r="F747" s="109"/>
    </row>
    <row r="748" spans="2:6">
      <c r="B748" s="152"/>
      <c r="C748" s="113"/>
      <c r="E748" s="391"/>
      <c r="F748" s="109"/>
    </row>
    <row r="749" spans="2:6">
      <c r="B749" s="152"/>
      <c r="C749" s="113"/>
      <c r="E749" s="391"/>
      <c r="F749" s="109"/>
    </row>
    <row r="750" spans="2:6">
      <c r="B750" s="152"/>
      <c r="C750" s="113"/>
      <c r="E750" s="391"/>
      <c r="F750" s="109"/>
    </row>
    <row r="751" spans="2:6">
      <c r="B751" s="152"/>
      <c r="C751" s="113"/>
      <c r="E751" s="391"/>
      <c r="F751" s="109"/>
    </row>
    <row r="752" spans="2:6">
      <c r="B752" s="152"/>
      <c r="C752" s="113"/>
      <c r="E752" s="391"/>
      <c r="F752" s="109"/>
    </row>
    <row r="753" spans="2:6">
      <c r="B753" s="152"/>
      <c r="C753" s="113"/>
      <c r="E753" s="391"/>
      <c r="F753" s="109"/>
    </row>
    <row r="754" spans="2:6">
      <c r="B754" s="152"/>
      <c r="C754" s="113"/>
      <c r="E754" s="391"/>
      <c r="F754" s="109"/>
    </row>
    <row r="755" spans="2:6">
      <c r="B755" s="152"/>
      <c r="C755" s="113"/>
      <c r="E755" s="391"/>
      <c r="F755" s="109"/>
    </row>
    <row r="756" spans="2:6">
      <c r="B756" s="152"/>
      <c r="C756" s="113"/>
      <c r="E756" s="391"/>
      <c r="F756" s="109"/>
    </row>
    <row r="757" spans="2:6">
      <c r="B757" s="152"/>
      <c r="C757" s="113"/>
      <c r="E757" s="391"/>
      <c r="F757" s="109"/>
    </row>
    <row r="758" spans="2:6">
      <c r="B758" s="152"/>
      <c r="C758" s="113"/>
      <c r="E758" s="391"/>
      <c r="F758" s="109"/>
    </row>
    <row r="759" spans="2:6">
      <c r="B759" s="152"/>
      <c r="C759" s="113"/>
      <c r="E759" s="391"/>
      <c r="F759" s="109"/>
    </row>
    <row r="760" spans="2:6">
      <c r="B760" s="152"/>
      <c r="C760" s="113"/>
      <c r="E760" s="391"/>
      <c r="F760" s="109"/>
    </row>
    <row r="761" spans="2:6">
      <c r="B761" s="152"/>
      <c r="C761" s="113"/>
      <c r="E761" s="391"/>
      <c r="F761" s="109"/>
    </row>
    <row r="762" spans="2:6">
      <c r="B762" s="152"/>
      <c r="C762" s="113"/>
      <c r="E762" s="391"/>
      <c r="F762" s="109"/>
    </row>
    <row r="763" spans="2:6">
      <c r="B763" s="152"/>
      <c r="C763" s="113"/>
      <c r="E763" s="391"/>
      <c r="F763" s="109"/>
    </row>
    <row r="764" spans="2:6">
      <c r="B764" s="152"/>
      <c r="C764" s="113"/>
      <c r="E764" s="391"/>
      <c r="F764" s="109"/>
    </row>
    <row r="765" spans="2:6">
      <c r="B765" s="152"/>
      <c r="C765" s="113"/>
      <c r="E765" s="391"/>
      <c r="F765" s="109"/>
    </row>
    <row r="766" spans="2:6">
      <c r="B766" s="152"/>
      <c r="C766" s="113"/>
      <c r="E766" s="391"/>
      <c r="F766" s="109"/>
    </row>
    <row r="767" spans="2:6">
      <c r="B767" s="152"/>
      <c r="C767" s="113"/>
      <c r="E767" s="391"/>
      <c r="F767" s="109"/>
    </row>
    <row r="768" spans="2:6">
      <c r="B768" s="152"/>
      <c r="C768" s="113"/>
      <c r="E768" s="391"/>
      <c r="F768" s="109"/>
    </row>
    <row r="769" spans="2:6">
      <c r="B769" s="152"/>
      <c r="C769" s="113"/>
      <c r="E769" s="391"/>
      <c r="F769" s="109"/>
    </row>
    <row r="770" spans="2:6">
      <c r="B770" s="152"/>
      <c r="C770" s="113"/>
      <c r="E770" s="391"/>
      <c r="F770" s="109"/>
    </row>
    <row r="771" spans="2:6">
      <c r="B771" s="152"/>
      <c r="C771" s="113"/>
      <c r="E771" s="391"/>
      <c r="F771" s="109"/>
    </row>
    <row r="772" spans="2:6">
      <c r="B772" s="152"/>
      <c r="C772" s="113"/>
      <c r="E772" s="391"/>
      <c r="F772" s="109"/>
    </row>
    <row r="773" spans="2:6">
      <c r="B773" s="152"/>
      <c r="C773" s="113"/>
      <c r="E773" s="391"/>
      <c r="F773" s="109"/>
    </row>
    <row r="774" spans="2:6">
      <c r="B774" s="152"/>
      <c r="C774" s="113"/>
      <c r="E774" s="391"/>
      <c r="F774" s="109"/>
    </row>
    <row r="775" spans="2:6">
      <c r="B775" s="152"/>
      <c r="C775" s="113"/>
      <c r="E775" s="391"/>
      <c r="F775" s="109"/>
    </row>
    <row r="776" spans="2:6">
      <c r="B776" s="152"/>
      <c r="C776" s="113"/>
      <c r="E776" s="391"/>
      <c r="F776" s="109"/>
    </row>
    <row r="777" spans="2:6">
      <c r="B777" s="152"/>
      <c r="C777" s="113"/>
      <c r="E777" s="391"/>
      <c r="F777" s="109"/>
    </row>
    <row r="778" spans="2:6">
      <c r="B778" s="152"/>
      <c r="C778" s="113"/>
      <c r="E778" s="391"/>
      <c r="F778" s="109"/>
    </row>
    <row r="779" spans="2:6">
      <c r="B779" s="152"/>
      <c r="C779" s="113"/>
      <c r="E779" s="391"/>
      <c r="F779" s="109"/>
    </row>
    <row r="780" spans="2:6">
      <c r="B780" s="152"/>
      <c r="C780" s="113"/>
      <c r="E780" s="391"/>
      <c r="F780" s="109"/>
    </row>
    <row r="781" spans="2:6">
      <c r="B781" s="152"/>
      <c r="C781" s="113"/>
      <c r="E781" s="391"/>
      <c r="F781" s="109"/>
    </row>
    <row r="782" spans="2:6">
      <c r="B782" s="152"/>
      <c r="C782" s="113"/>
      <c r="E782" s="391"/>
      <c r="F782" s="109"/>
    </row>
    <row r="783" spans="2:6">
      <c r="B783" s="152"/>
      <c r="C783" s="113"/>
      <c r="E783" s="391"/>
      <c r="F783" s="109"/>
    </row>
    <row r="784" spans="2:6">
      <c r="B784" s="152"/>
      <c r="C784" s="113"/>
      <c r="E784" s="391"/>
      <c r="F784" s="109"/>
    </row>
    <row r="785" spans="2:6">
      <c r="B785" s="152"/>
      <c r="C785" s="113"/>
      <c r="E785" s="391"/>
      <c r="F785" s="109"/>
    </row>
    <row r="786" spans="2:6">
      <c r="B786" s="152"/>
      <c r="C786" s="113"/>
      <c r="E786" s="391"/>
      <c r="F786" s="109"/>
    </row>
    <row r="787" spans="2:6">
      <c r="B787" s="152"/>
      <c r="C787" s="113"/>
      <c r="E787" s="391"/>
      <c r="F787" s="109"/>
    </row>
    <row r="788" spans="2:6">
      <c r="B788" s="152"/>
      <c r="C788" s="113"/>
      <c r="E788" s="391"/>
      <c r="F788" s="109"/>
    </row>
    <row r="789" spans="2:6">
      <c r="B789" s="152"/>
      <c r="C789" s="113"/>
      <c r="E789" s="391"/>
      <c r="F789" s="109"/>
    </row>
    <row r="790" spans="2:6">
      <c r="B790" s="152"/>
      <c r="C790" s="113"/>
      <c r="E790" s="391"/>
      <c r="F790" s="109"/>
    </row>
    <row r="791" spans="2:6">
      <c r="B791" s="152"/>
      <c r="C791" s="113"/>
      <c r="E791" s="391"/>
      <c r="F791" s="109"/>
    </row>
    <row r="792" spans="2:6">
      <c r="B792" s="152"/>
      <c r="C792" s="113"/>
      <c r="E792" s="391"/>
      <c r="F792" s="109"/>
    </row>
    <row r="793" spans="2:6">
      <c r="B793" s="152"/>
      <c r="C793" s="113"/>
      <c r="E793" s="391"/>
      <c r="F793" s="109"/>
    </row>
    <row r="794" spans="2:6">
      <c r="B794" s="152"/>
      <c r="C794" s="113"/>
      <c r="E794" s="391"/>
      <c r="F794" s="109"/>
    </row>
    <row r="795" spans="2:6">
      <c r="B795" s="152"/>
      <c r="C795" s="113"/>
      <c r="E795" s="391"/>
      <c r="F795" s="109"/>
    </row>
    <row r="796" spans="2:6">
      <c r="B796" s="152"/>
      <c r="C796" s="113"/>
      <c r="E796" s="391"/>
      <c r="F796" s="109"/>
    </row>
    <row r="797" spans="2:6">
      <c r="B797" s="152"/>
      <c r="C797" s="113"/>
      <c r="E797" s="391"/>
      <c r="F797" s="109"/>
    </row>
    <row r="798" spans="2:6">
      <c r="B798" s="152"/>
      <c r="C798" s="113"/>
      <c r="E798" s="391"/>
      <c r="F798" s="109"/>
    </row>
    <row r="799" spans="2:6">
      <c r="B799" s="152"/>
      <c r="C799" s="113"/>
      <c r="E799" s="391"/>
      <c r="F799" s="109"/>
    </row>
    <row r="800" spans="2:6">
      <c r="B800" s="152"/>
      <c r="C800" s="113"/>
      <c r="E800" s="391"/>
      <c r="F800" s="109"/>
    </row>
    <row r="801" spans="2:6">
      <c r="B801" s="152"/>
      <c r="C801" s="113"/>
      <c r="E801" s="391"/>
      <c r="F801" s="109"/>
    </row>
    <row r="802" spans="2:6">
      <c r="B802" s="152"/>
      <c r="C802" s="113"/>
      <c r="E802" s="391"/>
      <c r="F802" s="109"/>
    </row>
    <row r="803" spans="2:6">
      <c r="B803" s="152"/>
      <c r="C803" s="113"/>
      <c r="E803" s="391"/>
      <c r="F803" s="109"/>
    </row>
    <row r="804" spans="2:6">
      <c r="B804" s="152"/>
      <c r="C804" s="113"/>
      <c r="E804" s="391"/>
      <c r="F804" s="109"/>
    </row>
    <row r="805" spans="2:6">
      <c r="B805" s="152"/>
      <c r="C805" s="113"/>
      <c r="E805" s="391"/>
      <c r="F805" s="109"/>
    </row>
    <row r="806" spans="2:6">
      <c r="B806" s="152"/>
      <c r="C806" s="113"/>
      <c r="E806" s="391"/>
      <c r="F806" s="109"/>
    </row>
    <row r="807" spans="2:6">
      <c r="B807" s="152"/>
      <c r="C807" s="113"/>
      <c r="E807" s="391"/>
      <c r="F807" s="109"/>
    </row>
    <row r="808" spans="2:6">
      <c r="B808" s="152"/>
      <c r="C808" s="113"/>
      <c r="E808" s="391"/>
      <c r="F808" s="109"/>
    </row>
    <row r="809" spans="2:6">
      <c r="B809" s="152"/>
      <c r="C809" s="113"/>
      <c r="E809" s="391"/>
      <c r="F809" s="109"/>
    </row>
    <row r="810" spans="2:6">
      <c r="B810" s="152"/>
      <c r="C810" s="113"/>
      <c r="E810" s="391"/>
      <c r="F810" s="109"/>
    </row>
    <row r="811" spans="2:6">
      <c r="B811" s="152"/>
      <c r="C811" s="113"/>
      <c r="E811" s="391"/>
      <c r="F811" s="109"/>
    </row>
    <row r="812" spans="2:6">
      <c r="B812" s="152"/>
      <c r="C812" s="113"/>
      <c r="E812" s="391"/>
      <c r="F812" s="109"/>
    </row>
    <row r="813" spans="2:6">
      <c r="B813" s="152"/>
      <c r="C813" s="113"/>
      <c r="E813" s="391"/>
      <c r="F813" s="109"/>
    </row>
    <row r="814" spans="2:6">
      <c r="B814" s="152"/>
      <c r="C814" s="113"/>
      <c r="E814" s="391"/>
      <c r="F814" s="109"/>
    </row>
    <row r="815" spans="2:6">
      <c r="B815" s="152"/>
      <c r="C815" s="113"/>
      <c r="E815" s="391"/>
      <c r="F815" s="109"/>
    </row>
    <row r="816" spans="2:6">
      <c r="B816" s="152"/>
      <c r="C816" s="113"/>
      <c r="E816" s="391"/>
      <c r="F816" s="109"/>
    </row>
    <row r="817" spans="2:6">
      <c r="B817" s="152"/>
      <c r="C817" s="113"/>
      <c r="E817" s="391"/>
      <c r="F817" s="109"/>
    </row>
    <row r="818" spans="2:6">
      <c r="B818" s="152"/>
      <c r="C818" s="113"/>
      <c r="E818" s="391"/>
      <c r="F818" s="109"/>
    </row>
    <row r="819" spans="2:6">
      <c r="B819" s="152"/>
      <c r="C819" s="113"/>
      <c r="E819" s="391"/>
      <c r="F819" s="109"/>
    </row>
    <row r="820" spans="2:6">
      <c r="B820" s="152"/>
      <c r="C820" s="113"/>
      <c r="E820" s="391"/>
      <c r="F820" s="109"/>
    </row>
    <row r="821" spans="2:6">
      <c r="B821" s="152"/>
      <c r="C821" s="113"/>
      <c r="E821" s="391"/>
      <c r="F821" s="109"/>
    </row>
    <row r="822" spans="2:6">
      <c r="B822" s="152"/>
      <c r="C822" s="113"/>
      <c r="E822" s="391"/>
      <c r="F822" s="109"/>
    </row>
    <row r="823" spans="2:6">
      <c r="B823" s="152"/>
      <c r="C823" s="113"/>
      <c r="E823" s="391"/>
      <c r="F823" s="109"/>
    </row>
    <row r="824" spans="2:6">
      <c r="B824" s="152"/>
      <c r="C824" s="113"/>
      <c r="E824" s="391"/>
      <c r="F824" s="109"/>
    </row>
    <row r="825" spans="2:6">
      <c r="B825" s="152"/>
      <c r="C825" s="113"/>
      <c r="E825" s="391"/>
      <c r="F825" s="109"/>
    </row>
    <row r="826" spans="2:6">
      <c r="B826" s="152"/>
      <c r="C826" s="113"/>
      <c r="E826" s="391"/>
      <c r="F826" s="109"/>
    </row>
    <row r="827" spans="2:6">
      <c r="B827" s="152"/>
      <c r="C827" s="113"/>
      <c r="E827" s="391"/>
      <c r="F827" s="109"/>
    </row>
    <row r="828" spans="2:6">
      <c r="B828" s="152"/>
      <c r="C828" s="113"/>
      <c r="E828" s="391"/>
      <c r="F828" s="109"/>
    </row>
    <row r="829" spans="2:6">
      <c r="B829" s="152"/>
      <c r="C829" s="113"/>
      <c r="E829" s="391"/>
      <c r="F829" s="109"/>
    </row>
    <row r="830" spans="2:6">
      <c r="B830" s="152"/>
      <c r="C830" s="113"/>
      <c r="E830" s="391"/>
      <c r="F830" s="109"/>
    </row>
    <row r="831" spans="2:6">
      <c r="B831" s="152"/>
      <c r="C831" s="113"/>
      <c r="E831" s="391"/>
      <c r="F831" s="109"/>
    </row>
    <row r="832" spans="2:6">
      <c r="B832" s="152"/>
      <c r="C832" s="113"/>
      <c r="E832" s="391"/>
      <c r="F832" s="109"/>
    </row>
    <row r="833" spans="2:6">
      <c r="B833" s="152"/>
      <c r="C833" s="113"/>
      <c r="E833" s="391"/>
      <c r="F833" s="109"/>
    </row>
    <row r="834" spans="2:6">
      <c r="B834" s="152"/>
      <c r="C834" s="113"/>
      <c r="E834" s="391"/>
      <c r="F834" s="109"/>
    </row>
    <row r="835" spans="2:6">
      <c r="B835" s="152"/>
      <c r="C835" s="113"/>
      <c r="E835" s="391"/>
      <c r="F835" s="109"/>
    </row>
    <row r="836" spans="2:6">
      <c r="B836" s="152"/>
      <c r="C836" s="113"/>
      <c r="E836" s="391"/>
      <c r="F836" s="109"/>
    </row>
    <row r="837" spans="2:6">
      <c r="B837" s="152"/>
      <c r="C837" s="113"/>
      <c r="E837" s="391"/>
      <c r="F837" s="109"/>
    </row>
    <row r="838" spans="2:6">
      <c r="B838" s="152"/>
      <c r="C838" s="113"/>
      <c r="E838" s="391"/>
      <c r="F838" s="109"/>
    </row>
    <row r="839" spans="2:6">
      <c r="B839" s="152"/>
      <c r="C839" s="113"/>
      <c r="E839" s="391"/>
      <c r="F839" s="109"/>
    </row>
    <row r="840" spans="2:6">
      <c r="B840" s="152"/>
      <c r="C840" s="113"/>
      <c r="E840" s="391"/>
      <c r="F840" s="109"/>
    </row>
    <row r="841" spans="2:6">
      <c r="B841" s="152"/>
      <c r="C841" s="113"/>
      <c r="E841" s="391"/>
      <c r="F841" s="109"/>
    </row>
    <row r="842" spans="2:6">
      <c r="B842" s="152"/>
      <c r="C842" s="113"/>
      <c r="E842" s="391"/>
      <c r="F842" s="109"/>
    </row>
    <row r="843" spans="2:6">
      <c r="B843" s="152"/>
      <c r="C843" s="113"/>
      <c r="E843" s="391"/>
      <c r="F843" s="109"/>
    </row>
    <row r="844" spans="2:6">
      <c r="B844" s="152"/>
      <c r="C844" s="113"/>
      <c r="E844" s="391"/>
      <c r="F844" s="109"/>
    </row>
    <row r="845" spans="2:6">
      <c r="B845" s="152"/>
      <c r="C845" s="113"/>
      <c r="E845" s="391"/>
      <c r="F845" s="109"/>
    </row>
    <row r="846" spans="2:6">
      <c r="B846" s="152"/>
      <c r="C846" s="113"/>
      <c r="E846" s="391"/>
      <c r="F846" s="109"/>
    </row>
    <row r="847" spans="2:6">
      <c r="B847" s="152"/>
      <c r="C847" s="113"/>
      <c r="E847" s="391"/>
      <c r="F847" s="109"/>
    </row>
    <row r="848" spans="2:6">
      <c r="B848" s="152"/>
      <c r="C848" s="113"/>
      <c r="E848" s="391"/>
      <c r="F848" s="109"/>
    </row>
    <row r="849" spans="2:6">
      <c r="B849" s="152"/>
      <c r="C849" s="113"/>
      <c r="E849" s="391"/>
      <c r="F849" s="109"/>
    </row>
    <row r="850" spans="2:6">
      <c r="B850" s="152"/>
      <c r="C850" s="113"/>
      <c r="E850" s="391"/>
      <c r="F850" s="109"/>
    </row>
    <row r="851" spans="2:6">
      <c r="B851" s="152"/>
      <c r="C851" s="113"/>
      <c r="E851" s="391"/>
      <c r="F851" s="109"/>
    </row>
    <row r="852" spans="2:6">
      <c r="B852" s="152"/>
      <c r="C852" s="113"/>
      <c r="E852" s="391"/>
      <c r="F852" s="109"/>
    </row>
    <row r="853" spans="2:6">
      <c r="B853" s="152"/>
      <c r="C853" s="113"/>
      <c r="E853" s="391"/>
      <c r="F853" s="109"/>
    </row>
    <row r="854" spans="2:6">
      <c r="B854" s="152"/>
      <c r="C854" s="113"/>
      <c r="E854" s="391"/>
      <c r="F854" s="109"/>
    </row>
    <row r="855" spans="2:6">
      <c r="B855" s="152"/>
      <c r="C855" s="113"/>
      <c r="E855" s="391"/>
      <c r="F855" s="109"/>
    </row>
    <row r="856" spans="2:6">
      <c r="B856" s="152"/>
      <c r="C856" s="113"/>
      <c r="E856" s="391"/>
      <c r="F856" s="109"/>
    </row>
    <row r="857" spans="2:6">
      <c r="B857" s="152"/>
      <c r="C857" s="113"/>
      <c r="E857" s="391"/>
      <c r="F857" s="109"/>
    </row>
    <row r="858" spans="2:6">
      <c r="B858" s="152"/>
      <c r="C858" s="113"/>
      <c r="E858" s="391"/>
      <c r="F858" s="109"/>
    </row>
    <row r="859" spans="2:6">
      <c r="B859" s="152"/>
      <c r="C859" s="113"/>
      <c r="E859" s="391"/>
      <c r="F859" s="109"/>
    </row>
    <row r="860" spans="2:6">
      <c r="B860" s="152"/>
      <c r="C860" s="113"/>
      <c r="E860" s="391"/>
      <c r="F860" s="109"/>
    </row>
    <row r="861" spans="2:6">
      <c r="B861" s="152"/>
      <c r="C861" s="113"/>
      <c r="E861" s="391"/>
      <c r="F861" s="109"/>
    </row>
    <row r="862" spans="2:6">
      <c r="B862" s="152"/>
      <c r="C862" s="113"/>
      <c r="E862" s="391"/>
      <c r="F862" s="109"/>
    </row>
    <row r="863" spans="2:6">
      <c r="B863" s="152"/>
      <c r="C863" s="113"/>
      <c r="E863" s="391"/>
      <c r="F863" s="109"/>
    </row>
    <row r="864" spans="2:6">
      <c r="B864" s="152"/>
      <c r="C864" s="113"/>
      <c r="E864" s="391"/>
      <c r="F864" s="109"/>
    </row>
    <row r="865" spans="2:6">
      <c r="B865" s="152"/>
      <c r="C865" s="113"/>
      <c r="E865" s="391"/>
      <c r="F865" s="109"/>
    </row>
    <row r="866" spans="2:6">
      <c r="B866" s="152"/>
      <c r="C866" s="113"/>
      <c r="E866" s="391"/>
      <c r="F866" s="109"/>
    </row>
    <row r="867" spans="2:6">
      <c r="B867" s="152"/>
      <c r="C867" s="113"/>
      <c r="E867" s="391"/>
      <c r="F867" s="109"/>
    </row>
    <row r="868" spans="2:6">
      <c r="B868" s="152"/>
      <c r="C868" s="113"/>
      <c r="E868" s="391"/>
      <c r="F868" s="109"/>
    </row>
    <row r="869" spans="2:6">
      <c r="B869" s="152"/>
      <c r="C869" s="113"/>
      <c r="E869" s="391"/>
      <c r="F869" s="109"/>
    </row>
    <row r="870" spans="2:6">
      <c r="B870" s="152"/>
      <c r="C870" s="113"/>
      <c r="E870" s="391"/>
      <c r="F870" s="109"/>
    </row>
    <row r="871" spans="2:6">
      <c r="B871" s="152"/>
      <c r="C871" s="113"/>
      <c r="E871" s="391"/>
      <c r="F871" s="109"/>
    </row>
    <row r="872" spans="2:6">
      <c r="B872" s="152"/>
      <c r="C872" s="113"/>
      <c r="E872" s="391"/>
      <c r="F872" s="109"/>
    </row>
    <row r="873" spans="2:6">
      <c r="B873" s="152"/>
      <c r="C873" s="113"/>
      <c r="E873" s="391"/>
      <c r="F873" s="109"/>
    </row>
    <row r="874" spans="2:6">
      <c r="B874" s="152"/>
      <c r="C874" s="113"/>
      <c r="E874" s="391"/>
      <c r="F874" s="109"/>
    </row>
    <row r="875" spans="2:6">
      <c r="B875" s="152"/>
      <c r="C875" s="113"/>
      <c r="E875" s="391"/>
      <c r="F875" s="109"/>
    </row>
    <row r="876" spans="2:6">
      <c r="B876" s="152"/>
      <c r="C876" s="113"/>
      <c r="E876" s="391"/>
      <c r="F876" s="109"/>
    </row>
    <row r="877" spans="2:6">
      <c r="B877" s="152"/>
      <c r="C877" s="113"/>
      <c r="E877" s="391"/>
      <c r="F877" s="109"/>
    </row>
    <row r="878" spans="2:6">
      <c r="B878" s="152"/>
      <c r="C878" s="113"/>
      <c r="E878" s="391"/>
      <c r="F878" s="109"/>
    </row>
    <row r="879" spans="2:6">
      <c r="B879" s="152"/>
      <c r="C879" s="113"/>
      <c r="E879" s="391"/>
      <c r="F879" s="109"/>
    </row>
    <row r="880" spans="2:6">
      <c r="B880" s="152"/>
      <c r="C880" s="113"/>
      <c r="E880" s="391"/>
      <c r="F880" s="109"/>
    </row>
    <row r="881" spans="2:6">
      <c r="B881" s="152"/>
      <c r="C881" s="113"/>
      <c r="E881" s="391"/>
      <c r="F881" s="109"/>
    </row>
    <row r="882" spans="2:6">
      <c r="B882" s="152"/>
      <c r="C882" s="113"/>
      <c r="E882" s="391"/>
      <c r="F882" s="109"/>
    </row>
    <row r="883" spans="2:6">
      <c r="B883" s="152"/>
      <c r="C883" s="113"/>
      <c r="E883" s="391"/>
      <c r="F883" s="109"/>
    </row>
    <row r="884" spans="2:6">
      <c r="B884" s="152"/>
      <c r="C884" s="113"/>
      <c r="E884" s="391"/>
      <c r="F884" s="109"/>
    </row>
    <row r="885" spans="2:6">
      <c r="B885" s="152"/>
      <c r="C885" s="113"/>
      <c r="E885" s="391"/>
      <c r="F885" s="109"/>
    </row>
    <row r="886" spans="2:6">
      <c r="B886" s="152"/>
      <c r="C886" s="113"/>
      <c r="E886" s="391"/>
      <c r="F886" s="109"/>
    </row>
    <row r="887" spans="2:6">
      <c r="B887" s="152"/>
      <c r="C887" s="113"/>
      <c r="E887" s="391"/>
      <c r="F887" s="109"/>
    </row>
    <row r="888" spans="2:6">
      <c r="B888" s="152"/>
      <c r="C888" s="113"/>
      <c r="E888" s="391"/>
      <c r="F888" s="109"/>
    </row>
    <row r="889" spans="2:6">
      <c r="B889" s="152"/>
      <c r="C889" s="113"/>
      <c r="E889" s="391"/>
      <c r="F889" s="109"/>
    </row>
    <row r="890" spans="2:6">
      <c r="B890" s="152"/>
      <c r="C890" s="113"/>
      <c r="E890" s="391"/>
      <c r="F890" s="109"/>
    </row>
    <row r="891" spans="2:6">
      <c r="B891" s="152"/>
      <c r="C891" s="113"/>
      <c r="E891" s="391"/>
      <c r="F891" s="109"/>
    </row>
    <row r="892" spans="2:6">
      <c r="B892" s="152"/>
      <c r="C892" s="113"/>
      <c r="E892" s="391"/>
      <c r="F892" s="109"/>
    </row>
    <row r="893" spans="2:6">
      <c r="B893" s="152"/>
      <c r="C893" s="113"/>
      <c r="E893" s="391"/>
      <c r="F893" s="109"/>
    </row>
    <row r="894" spans="2:6">
      <c r="B894" s="152"/>
      <c r="C894" s="113"/>
      <c r="E894" s="391"/>
      <c r="F894" s="109"/>
    </row>
    <row r="895" spans="2:6">
      <c r="B895" s="152"/>
      <c r="C895" s="113"/>
      <c r="E895" s="391"/>
      <c r="F895" s="109"/>
    </row>
    <row r="896" spans="2:6">
      <c r="B896" s="152"/>
      <c r="C896" s="113"/>
      <c r="E896" s="391"/>
      <c r="F896" s="109"/>
    </row>
    <row r="897" spans="2:6">
      <c r="B897" s="152"/>
      <c r="C897" s="113"/>
      <c r="E897" s="391"/>
      <c r="F897" s="109"/>
    </row>
    <row r="898" spans="2:6">
      <c r="B898" s="152"/>
      <c r="C898" s="113"/>
      <c r="E898" s="391"/>
      <c r="F898" s="109"/>
    </row>
    <row r="899" spans="2:6">
      <c r="B899" s="152"/>
      <c r="C899" s="113"/>
      <c r="E899" s="391"/>
      <c r="F899" s="109"/>
    </row>
    <row r="900" spans="2:6">
      <c r="B900" s="152"/>
      <c r="C900" s="113"/>
      <c r="E900" s="391"/>
      <c r="F900" s="109"/>
    </row>
    <row r="901" spans="2:6">
      <c r="B901" s="152"/>
      <c r="C901" s="113"/>
      <c r="E901" s="391"/>
      <c r="F901" s="109"/>
    </row>
    <row r="902" spans="2:6">
      <c r="B902" s="152"/>
      <c r="C902" s="113"/>
      <c r="E902" s="391"/>
      <c r="F902" s="109"/>
    </row>
    <row r="903" spans="2:6">
      <c r="B903" s="152"/>
      <c r="C903" s="113"/>
      <c r="E903" s="391"/>
      <c r="F903" s="109"/>
    </row>
    <row r="904" spans="2:6">
      <c r="B904" s="152"/>
      <c r="C904" s="113"/>
      <c r="E904" s="391"/>
      <c r="F904" s="109"/>
    </row>
    <row r="905" spans="2:6">
      <c r="B905" s="152"/>
      <c r="C905" s="113"/>
      <c r="E905" s="391"/>
      <c r="F905" s="109"/>
    </row>
    <row r="906" spans="2:6">
      <c r="B906" s="152"/>
      <c r="C906" s="113"/>
      <c r="E906" s="391"/>
      <c r="F906" s="109"/>
    </row>
    <row r="907" spans="2:6">
      <c r="B907" s="152"/>
      <c r="C907" s="113"/>
      <c r="E907" s="391"/>
      <c r="F907" s="109"/>
    </row>
    <row r="908" spans="2:6">
      <c r="B908" s="152"/>
      <c r="C908" s="113"/>
      <c r="E908" s="391"/>
      <c r="F908" s="109"/>
    </row>
    <row r="909" spans="2:6">
      <c r="B909" s="152"/>
      <c r="C909" s="113"/>
      <c r="E909" s="391"/>
      <c r="F909" s="109"/>
    </row>
    <row r="910" spans="2:6">
      <c r="B910" s="152"/>
      <c r="C910" s="113"/>
      <c r="E910" s="391"/>
      <c r="F910" s="109"/>
    </row>
    <row r="911" spans="2:6">
      <c r="B911" s="152"/>
      <c r="C911" s="113"/>
      <c r="E911" s="391"/>
      <c r="F911" s="109"/>
    </row>
    <row r="912" spans="2:6">
      <c r="B912" s="152"/>
      <c r="C912" s="113"/>
      <c r="E912" s="391"/>
      <c r="F912" s="109"/>
    </row>
    <row r="913" spans="2:6">
      <c r="B913" s="152"/>
      <c r="C913" s="113"/>
      <c r="E913" s="391"/>
      <c r="F913" s="109"/>
    </row>
    <row r="914" spans="2:6">
      <c r="B914" s="152"/>
      <c r="C914" s="113"/>
      <c r="E914" s="391"/>
      <c r="F914" s="109"/>
    </row>
    <row r="915" spans="2:6">
      <c r="B915" s="152"/>
      <c r="C915" s="113"/>
      <c r="E915" s="391"/>
      <c r="F915" s="109"/>
    </row>
    <row r="916" spans="2:6">
      <c r="B916" s="152"/>
      <c r="C916" s="113"/>
      <c r="E916" s="391"/>
      <c r="F916" s="109"/>
    </row>
    <row r="917" spans="2:6">
      <c r="B917" s="152"/>
      <c r="C917" s="113"/>
      <c r="E917" s="391"/>
      <c r="F917" s="109"/>
    </row>
    <row r="918" spans="2:6">
      <c r="B918" s="152"/>
      <c r="C918" s="113"/>
      <c r="E918" s="391"/>
      <c r="F918" s="109"/>
    </row>
    <row r="919" spans="2:6">
      <c r="B919" s="152"/>
      <c r="C919" s="113"/>
      <c r="E919" s="391"/>
      <c r="F919" s="109"/>
    </row>
    <row r="920" spans="2:6">
      <c r="B920" s="152"/>
      <c r="C920" s="113"/>
      <c r="E920" s="391"/>
      <c r="F920" s="109"/>
    </row>
    <row r="921" spans="2:6">
      <c r="B921" s="152"/>
      <c r="C921" s="113"/>
      <c r="E921" s="391"/>
      <c r="F921" s="109"/>
    </row>
    <row r="922" spans="2:6">
      <c r="B922" s="152"/>
      <c r="C922" s="113"/>
      <c r="E922" s="391"/>
      <c r="F922" s="109"/>
    </row>
    <row r="923" spans="2:6">
      <c r="B923" s="152"/>
      <c r="C923" s="113"/>
      <c r="E923" s="391"/>
      <c r="F923" s="109"/>
    </row>
    <row r="924" spans="2:6">
      <c r="B924" s="152"/>
      <c r="C924" s="113"/>
      <c r="E924" s="391"/>
      <c r="F924" s="109"/>
    </row>
    <row r="925" spans="2:6">
      <c r="B925" s="152"/>
      <c r="C925" s="113"/>
      <c r="E925" s="391"/>
      <c r="F925" s="109"/>
    </row>
    <row r="926" spans="2:6">
      <c r="B926" s="152"/>
      <c r="C926" s="113"/>
      <c r="E926" s="391"/>
      <c r="F926" s="109"/>
    </row>
    <row r="927" spans="2:6">
      <c r="B927" s="152"/>
      <c r="C927" s="113"/>
      <c r="E927" s="391"/>
      <c r="F927" s="109"/>
    </row>
    <row r="928" spans="2:6">
      <c r="B928" s="152"/>
      <c r="C928" s="113"/>
      <c r="E928" s="391"/>
      <c r="F928" s="109"/>
    </row>
    <row r="929" spans="2:6">
      <c r="B929" s="152"/>
      <c r="C929" s="113"/>
      <c r="E929" s="391"/>
      <c r="F929" s="109"/>
    </row>
    <row r="930" spans="2:6">
      <c r="B930" s="152"/>
      <c r="C930" s="113"/>
      <c r="E930" s="391"/>
      <c r="F930" s="109"/>
    </row>
    <row r="931" spans="2:6">
      <c r="B931" s="152"/>
      <c r="C931" s="113"/>
      <c r="E931" s="391"/>
      <c r="F931" s="109"/>
    </row>
    <row r="932" spans="2:6">
      <c r="B932" s="152"/>
      <c r="C932" s="113"/>
      <c r="E932" s="391"/>
      <c r="F932" s="109"/>
    </row>
    <row r="933" spans="2:6">
      <c r="B933" s="152"/>
      <c r="C933" s="113"/>
      <c r="E933" s="391"/>
      <c r="F933" s="109"/>
    </row>
    <row r="934" spans="2:6">
      <c r="B934" s="152"/>
      <c r="C934" s="113"/>
      <c r="E934" s="391"/>
      <c r="F934" s="109"/>
    </row>
    <row r="935" spans="2:6">
      <c r="B935" s="152"/>
      <c r="C935" s="113"/>
      <c r="E935" s="391"/>
      <c r="F935" s="109"/>
    </row>
    <row r="936" spans="2:6">
      <c r="B936" s="152"/>
      <c r="C936" s="113"/>
      <c r="E936" s="391"/>
      <c r="F936" s="109"/>
    </row>
    <row r="937" spans="2:6">
      <c r="B937" s="152"/>
      <c r="C937" s="113"/>
      <c r="E937" s="391"/>
      <c r="F937" s="109"/>
    </row>
    <row r="938" spans="2:6">
      <c r="B938" s="152"/>
      <c r="C938" s="113"/>
      <c r="E938" s="391"/>
      <c r="F938" s="109"/>
    </row>
    <row r="939" spans="2:6">
      <c r="B939" s="152"/>
      <c r="C939" s="113"/>
      <c r="E939" s="391"/>
      <c r="F939" s="109"/>
    </row>
    <row r="940" spans="2:6">
      <c r="B940" s="152"/>
      <c r="C940" s="113"/>
      <c r="E940" s="391"/>
      <c r="F940" s="109"/>
    </row>
    <row r="941" spans="2:6">
      <c r="B941" s="152"/>
      <c r="C941" s="113"/>
      <c r="E941" s="391"/>
      <c r="F941" s="109"/>
    </row>
    <row r="942" spans="2:6">
      <c r="B942" s="152"/>
      <c r="C942" s="113"/>
      <c r="E942" s="391"/>
      <c r="F942" s="109"/>
    </row>
    <row r="943" spans="2:6">
      <c r="B943" s="152"/>
      <c r="C943" s="113"/>
      <c r="E943" s="391"/>
      <c r="F943" s="109"/>
    </row>
    <row r="944" spans="2:6">
      <c r="B944" s="152"/>
      <c r="C944" s="113"/>
      <c r="E944" s="391"/>
      <c r="F944" s="109"/>
    </row>
    <row r="945" spans="2:6">
      <c r="B945" s="152"/>
      <c r="C945" s="113"/>
      <c r="E945" s="391"/>
      <c r="F945" s="109"/>
    </row>
    <row r="946" spans="2:6">
      <c r="B946" s="152"/>
      <c r="C946" s="113"/>
      <c r="E946" s="391"/>
      <c r="F946" s="109"/>
    </row>
    <row r="947" spans="2:6">
      <c r="B947" s="152"/>
      <c r="C947" s="113"/>
      <c r="E947" s="391"/>
      <c r="F947" s="109"/>
    </row>
    <row r="948" spans="2:6">
      <c r="B948" s="152"/>
      <c r="C948" s="113"/>
      <c r="E948" s="391"/>
      <c r="F948" s="109"/>
    </row>
    <row r="949" spans="2:6">
      <c r="B949" s="152"/>
      <c r="C949" s="113"/>
      <c r="E949" s="391"/>
      <c r="F949" s="109"/>
    </row>
    <row r="950" spans="2:6">
      <c r="B950" s="152"/>
      <c r="C950" s="113"/>
      <c r="E950" s="391"/>
      <c r="F950" s="109"/>
    </row>
    <row r="951" spans="2:6">
      <c r="B951" s="152"/>
      <c r="C951" s="113"/>
      <c r="E951" s="391"/>
      <c r="F951" s="109"/>
    </row>
    <row r="952" spans="2:6">
      <c r="B952" s="152"/>
      <c r="C952" s="113"/>
      <c r="E952" s="391"/>
      <c r="F952" s="109"/>
    </row>
    <row r="953" spans="2:6">
      <c r="B953" s="152"/>
      <c r="C953" s="113"/>
      <c r="E953" s="391"/>
      <c r="F953" s="109"/>
    </row>
    <row r="954" spans="2:6">
      <c r="B954" s="152"/>
      <c r="C954" s="113"/>
      <c r="E954" s="391"/>
      <c r="F954" s="109"/>
    </row>
    <row r="955" spans="2:6">
      <c r="B955" s="152"/>
      <c r="C955" s="113"/>
      <c r="E955" s="391"/>
      <c r="F955" s="109"/>
    </row>
    <row r="956" spans="2:6">
      <c r="B956" s="152"/>
      <c r="C956" s="113"/>
      <c r="E956" s="391"/>
      <c r="F956" s="109"/>
    </row>
    <row r="957" spans="2:6">
      <c r="B957" s="152"/>
      <c r="C957" s="113"/>
      <c r="E957" s="391"/>
      <c r="F957" s="109"/>
    </row>
    <row r="958" spans="2:6">
      <c r="B958" s="152"/>
      <c r="C958" s="113"/>
      <c r="E958" s="391"/>
      <c r="F958" s="109"/>
    </row>
    <row r="959" spans="2:6">
      <c r="B959" s="152"/>
      <c r="C959" s="113"/>
      <c r="E959" s="391"/>
      <c r="F959" s="109"/>
    </row>
    <row r="960" spans="2:6">
      <c r="B960" s="152"/>
      <c r="C960" s="113"/>
      <c r="E960" s="391"/>
      <c r="F960" s="109"/>
    </row>
    <row r="961" spans="2:6">
      <c r="B961" s="152"/>
      <c r="C961" s="113"/>
      <c r="E961" s="391"/>
      <c r="F961" s="109"/>
    </row>
    <row r="962" spans="2:6">
      <c r="B962" s="152"/>
      <c r="C962" s="113"/>
      <c r="E962" s="391"/>
      <c r="F962" s="109"/>
    </row>
    <row r="963" spans="2:6">
      <c r="B963" s="152"/>
      <c r="C963" s="113"/>
      <c r="E963" s="391"/>
      <c r="F963" s="109"/>
    </row>
    <row r="964" spans="2:6">
      <c r="B964" s="152"/>
      <c r="C964" s="113"/>
      <c r="E964" s="391"/>
      <c r="F964" s="109"/>
    </row>
    <row r="965" spans="2:6">
      <c r="B965" s="152"/>
      <c r="C965" s="113"/>
      <c r="E965" s="391"/>
      <c r="F965" s="109"/>
    </row>
    <row r="966" spans="2:6">
      <c r="B966" s="152"/>
      <c r="C966" s="113"/>
      <c r="E966" s="391"/>
      <c r="F966" s="109"/>
    </row>
    <row r="967" spans="2:6">
      <c r="B967" s="152"/>
      <c r="C967" s="113"/>
      <c r="E967" s="391"/>
      <c r="F967" s="109"/>
    </row>
    <row r="968" spans="2:6">
      <c r="B968" s="152"/>
      <c r="C968" s="113"/>
      <c r="E968" s="391"/>
      <c r="F968" s="109"/>
    </row>
    <row r="969" spans="2:6">
      <c r="B969" s="152"/>
      <c r="C969" s="113"/>
      <c r="E969" s="391"/>
      <c r="F969" s="109"/>
    </row>
    <row r="970" spans="2:6">
      <c r="B970" s="152"/>
      <c r="C970" s="113"/>
      <c r="E970" s="391"/>
      <c r="F970" s="109"/>
    </row>
    <row r="971" spans="2:6">
      <c r="B971" s="152"/>
      <c r="C971" s="113"/>
      <c r="E971" s="391"/>
      <c r="F971" s="109"/>
    </row>
    <row r="972" spans="2:6">
      <c r="B972" s="152"/>
      <c r="C972" s="113"/>
      <c r="E972" s="391"/>
      <c r="F972" s="109"/>
    </row>
    <row r="973" spans="2:6">
      <c r="B973" s="152"/>
      <c r="C973" s="113"/>
      <c r="E973" s="391"/>
      <c r="F973" s="109"/>
    </row>
    <row r="974" spans="2:6">
      <c r="B974" s="152"/>
      <c r="C974" s="113"/>
      <c r="E974" s="391"/>
      <c r="F974" s="109"/>
    </row>
    <row r="975" spans="2:6">
      <c r="B975" s="152"/>
      <c r="C975" s="113"/>
      <c r="E975" s="391"/>
      <c r="F975" s="109"/>
    </row>
    <row r="976" spans="2:6">
      <c r="B976" s="152"/>
      <c r="C976" s="113"/>
      <c r="E976" s="391"/>
      <c r="F976" s="109"/>
    </row>
    <row r="977" spans="2:6">
      <c r="B977" s="152"/>
      <c r="C977" s="113"/>
      <c r="E977" s="391"/>
      <c r="F977" s="109"/>
    </row>
    <row r="978" spans="2:6">
      <c r="B978" s="152"/>
      <c r="C978" s="113"/>
      <c r="E978" s="391"/>
      <c r="F978" s="109"/>
    </row>
    <row r="979" spans="2:6">
      <c r="B979" s="152"/>
      <c r="C979" s="113"/>
      <c r="E979" s="391"/>
      <c r="F979" s="109"/>
    </row>
    <row r="980" spans="2:6">
      <c r="B980" s="152"/>
      <c r="C980" s="113"/>
      <c r="E980" s="391"/>
      <c r="F980" s="109"/>
    </row>
    <row r="981" spans="2:6">
      <c r="B981" s="152"/>
      <c r="C981" s="113"/>
      <c r="E981" s="391"/>
      <c r="F981" s="109"/>
    </row>
    <row r="982" spans="2:6">
      <c r="B982" s="152"/>
      <c r="C982" s="113"/>
      <c r="E982" s="391"/>
      <c r="F982" s="109"/>
    </row>
    <row r="983" spans="2:6">
      <c r="B983" s="152"/>
      <c r="C983" s="113"/>
      <c r="E983" s="391"/>
      <c r="F983" s="109"/>
    </row>
    <row r="984" spans="2:6">
      <c r="B984" s="152"/>
      <c r="C984" s="113"/>
      <c r="E984" s="391"/>
      <c r="F984" s="109"/>
    </row>
    <row r="985" spans="2:6">
      <c r="B985" s="152"/>
      <c r="C985" s="113"/>
      <c r="E985" s="391"/>
      <c r="F985" s="109"/>
    </row>
    <row r="986" spans="2:6">
      <c r="B986" s="152"/>
      <c r="C986" s="113"/>
      <c r="E986" s="391"/>
      <c r="F986" s="109"/>
    </row>
    <row r="987" spans="2:6">
      <c r="B987" s="152"/>
      <c r="C987" s="113"/>
      <c r="E987" s="391"/>
      <c r="F987" s="109"/>
    </row>
    <row r="988" spans="2:6">
      <c r="B988" s="152"/>
      <c r="C988" s="113"/>
      <c r="E988" s="391"/>
      <c r="F988" s="109"/>
    </row>
    <row r="989" spans="2:6">
      <c r="B989" s="152"/>
      <c r="C989" s="113"/>
      <c r="E989" s="391"/>
      <c r="F989" s="109"/>
    </row>
    <row r="990" spans="2:6">
      <c r="B990" s="152"/>
      <c r="C990" s="113"/>
      <c r="E990" s="391"/>
      <c r="F990" s="109"/>
    </row>
    <row r="991" spans="2:6">
      <c r="B991" s="152"/>
      <c r="C991" s="113"/>
      <c r="E991" s="391"/>
      <c r="F991" s="109"/>
    </row>
    <row r="992" spans="2:6">
      <c r="B992" s="152"/>
      <c r="C992" s="113"/>
      <c r="E992" s="391"/>
      <c r="F992" s="109"/>
    </row>
    <row r="993" spans="2:6">
      <c r="B993" s="152"/>
      <c r="C993" s="113"/>
      <c r="E993" s="391"/>
      <c r="F993" s="109"/>
    </row>
    <row r="994" spans="2:6">
      <c r="B994" s="152"/>
      <c r="C994" s="113"/>
      <c r="E994" s="391"/>
      <c r="F994" s="109"/>
    </row>
    <row r="995" spans="2:6">
      <c r="B995" s="152"/>
      <c r="C995" s="113"/>
      <c r="E995" s="391"/>
      <c r="F995" s="109"/>
    </row>
    <row r="996" spans="2:6">
      <c r="B996" s="152"/>
      <c r="C996" s="113"/>
      <c r="E996" s="391"/>
      <c r="F996" s="109"/>
    </row>
    <row r="997" spans="2:6">
      <c r="B997" s="152"/>
      <c r="C997" s="113"/>
      <c r="E997" s="391"/>
      <c r="F997" s="109"/>
    </row>
    <row r="998" spans="2:6">
      <c r="B998" s="152"/>
      <c r="C998" s="113"/>
      <c r="E998" s="391"/>
      <c r="F998" s="109"/>
    </row>
    <row r="999" spans="2:6">
      <c r="B999" s="152"/>
      <c r="C999" s="113"/>
      <c r="E999" s="391"/>
      <c r="F999" s="109"/>
    </row>
    <row r="1000" spans="2:6">
      <c r="B1000" s="152"/>
      <c r="C1000" s="113"/>
      <c r="E1000" s="391"/>
      <c r="F1000" s="109"/>
    </row>
    <row r="1001" spans="2:6">
      <c r="B1001" s="152"/>
      <c r="C1001" s="113"/>
      <c r="E1001" s="391"/>
      <c r="F1001" s="109"/>
    </row>
    <row r="1002" spans="2:6">
      <c r="B1002" s="152"/>
      <c r="C1002" s="113"/>
      <c r="E1002" s="391"/>
      <c r="F1002" s="109"/>
    </row>
    <row r="1003" spans="2:6">
      <c r="B1003" s="152"/>
      <c r="C1003" s="113"/>
      <c r="E1003" s="391"/>
      <c r="F1003" s="109"/>
    </row>
    <row r="1004" spans="2:6">
      <c r="B1004" s="152"/>
      <c r="C1004" s="113"/>
      <c r="E1004" s="391"/>
      <c r="F1004" s="109"/>
    </row>
    <row r="1005" spans="2:6">
      <c r="B1005" s="152"/>
      <c r="C1005" s="113"/>
      <c r="E1005" s="391"/>
      <c r="F1005" s="109"/>
    </row>
    <row r="1006" spans="2:6">
      <c r="B1006" s="152"/>
      <c r="C1006" s="113"/>
      <c r="E1006" s="391"/>
      <c r="F1006" s="109"/>
    </row>
    <row r="1007" spans="2:6">
      <c r="B1007" s="152"/>
      <c r="C1007" s="113"/>
      <c r="E1007" s="391"/>
      <c r="F1007" s="109"/>
    </row>
    <row r="1008" spans="2:6">
      <c r="B1008" s="152"/>
      <c r="C1008" s="113"/>
      <c r="E1008" s="391"/>
      <c r="F1008" s="109"/>
    </row>
    <row r="1009" spans="2:6">
      <c r="B1009" s="152"/>
      <c r="C1009" s="113"/>
      <c r="E1009" s="391"/>
      <c r="F1009" s="109"/>
    </row>
    <row r="1010" spans="2:6">
      <c r="B1010" s="152"/>
      <c r="C1010" s="113"/>
      <c r="E1010" s="391"/>
      <c r="F1010" s="109"/>
    </row>
    <row r="1011" spans="2:6">
      <c r="B1011" s="152"/>
      <c r="C1011" s="113"/>
      <c r="E1011" s="391"/>
      <c r="F1011" s="109"/>
    </row>
    <row r="1012" spans="2:6">
      <c r="B1012" s="152"/>
      <c r="C1012" s="113"/>
      <c r="E1012" s="391"/>
      <c r="F1012" s="109"/>
    </row>
    <row r="1013" spans="2:6">
      <c r="B1013" s="152"/>
      <c r="C1013" s="113"/>
      <c r="E1013" s="391"/>
      <c r="F1013" s="109"/>
    </row>
    <row r="1014" spans="2:6">
      <c r="B1014" s="152"/>
      <c r="C1014" s="113"/>
      <c r="E1014" s="391"/>
      <c r="F1014" s="109"/>
    </row>
    <row r="1015" spans="2:6">
      <c r="B1015" s="152"/>
      <c r="C1015" s="113"/>
      <c r="E1015" s="391"/>
      <c r="F1015" s="109"/>
    </row>
    <row r="1016" spans="2:6">
      <c r="B1016" s="152"/>
      <c r="C1016" s="113"/>
      <c r="E1016" s="391"/>
      <c r="F1016" s="109"/>
    </row>
    <row r="1017" spans="2:6">
      <c r="B1017" s="152"/>
      <c r="C1017" s="113"/>
      <c r="E1017" s="391"/>
      <c r="F1017" s="109"/>
    </row>
    <row r="1018" spans="2:6">
      <c r="B1018" s="152"/>
      <c r="C1018" s="113"/>
      <c r="E1018" s="391"/>
      <c r="F1018" s="109"/>
    </row>
    <row r="1019" spans="2:6">
      <c r="B1019" s="152"/>
      <c r="C1019" s="113"/>
      <c r="E1019" s="391"/>
      <c r="F1019" s="109"/>
    </row>
    <row r="1020" spans="2:6">
      <c r="B1020" s="152"/>
      <c r="C1020" s="113"/>
      <c r="E1020" s="391"/>
      <c r="F1020" s="109"/>
    </row>
    <row r="1021" spans="2:6">
      <c r="B1021" s="152"/>
      <c r="C1021" s="113"/>
      <c r="E1021" s="391"/>
      <c r="F1021" s="109"/>
    </row>
    <row r="1022" spans="2:6">
      <c r="B1022" s="152"/>
      <c r="C1022" s="113"/>
      <c r="E1022" s="391"/>
      <c r="F1022" s="109"/>
    </row>
    <row r="1023" spans="2:6">
      <c r="B1023" s="152"/>
      <c r="C1023" s="113"/>
      <c r="E1023" s="391"/>
      <c r="F1023" s="109"/>
    </row>
    <row r="1024" spans="2:6">
      <c r="B1024" s="152"/>
      <c r="C1024" s="113"/>
      <c r="E1024" s="391"/>
      <c r="F1024" s="109"/>
    </row>
    <row r="1025" spans="2:6">
      <c r="B1025" s="152"/>
      <c r="C1025" s="113"/>
      <c r="E1025" s="391"/>
      <c r="F1025" s="109"/>
    </row>
    <row r="1026" spans="2:6">
      <c r="B1026" s="152"/>
      <c r="C1026" s="113"/>
      <c r="E1026" s="391"/>
      <c r="F1026" s="109"/>
    </row>
    <row r="1027" spans="2:6">
      <c r="B1027" s="152"/>
      <c r="C1027" s="113"/>
      <c r="E1027" s="391"/>
      <c r="F1027" s="109"/>
    </row>
    <row r="1028" spans="2:6">
      <c r="B1028" s="152"/>
      <c r="C1028" s="113"/>
      <c r="E1028" s="391"/>
      <c r="F1028" s="109"/>
    </row>
    <row r="1029" spans="2:6">
      <c r="B1029" s="152"/>
      <c r="C1029" s="113"/>
      <c r="E1029" s="391"/>
      <c r="F1029" s="109"/>
    </row>
    <row r="1030" spans="2:6">
      <c r="B1030" s="152"/>
      <c r="C1030" s="113"/>
      <c r="E1030" s="391"/>
      <c r="F1030" s="109"/>
    </row>
    <row r="1031" spans="2:6">
      <c r="B1031" s="152"/>
      <c r="C1031" s="113"/>
      <c r="E1031" s="391"/>
      <c r="F1031" s="109"/>
    </row>
    <row r="1032" spans="2:6">
      <c r="B1032" s="152"/>
      <c r="C1032" s="113"/>
      <c r="E1032" s="391"/>
      <c r="F1032" s="109"/>
    </row>
    <row r="1033" spans="2:6">
      <c r="B1033" s="152"/>
      <c r="C1033" s="113"/>
      <c r="E1033" s="391"/>
      <c r="F1033" s="109"/>
    </row>
    <row r="1034" spans="2:6">
      <c r="B1034" s="152"/>
      <c r="C1034" s="113"/>
      <c r="E1034" s="391"/>
      <c r="F1034" s="109"/>
    </row>
    <row r="1035" spans="2:6">
      <c r="B1035" s="152"/>
      <c r="C1035" s="113"/>
      <c r="E1035" s="391"/>
      <c r="F1035" s="109"/>
    </row>
    <row r="1036" spans="2:6">
      <c r="B1036" s="152"/>
      <c r="C1036" s="113"/>
      <c r="E1036" s="391"/>
      <c r="F1036" s="109"/>
    </row>
    <row r="1037" spans="2:6">
      <c r="B1037" s="152"/>
      <c r="C1037" s="113"/>
      <c r="E1037" s="391"/>
      <c r="F1037" s="109"/>
    </row>
    <row r="1038" spans="2:6">
      <c r="B1038" s="152"/>
      <c r="C1038" s="113"/>
      <c r="E1038" s="391"/>
      <c r="F1038" s="109"/>
    </row>
    <row r="1039" spans="2:6">
      <c r="B1039" s="152"/>
      <c r="C1039" s="113"/>
      <c r="E1039" s="391"/>
      <c r="F1039" s="109"/>
    </row>
    <row r="1040" spans="2:6">
      <c r="B1040" s="152"/>
      <c r="C1040" s="113"/>
      <c r="E1040" s="391"/>
      <c r="F1040" s="109"/>
    </row>
    <row r="1041" spans="2:6">
      <c r="B1041" s="152"/>
      <c r="C1041" s="113"/>
      <c r="E1041" s="391"/>
      <c r="F1041" s="109"/>
    </row>
    <row r="1042" spans="2:6">
      <c r="B1042" s="152"/>
      <c r="C1042" s="113"/>
      <c r="E1042" s="391"/>
      <c r="F1042" s="109"/>
    </row>
    <row r="1043" spans="2:6">
      <c r="B1043" s="152"/>
      <c r="C1043" s="113"/>
      <c r="E1043" s="391"/>
      <c r="F1043" s="109"/>
    </row>
    <row r="1044" spans="2:6">
      <c r="B1044" s="152"/>
      <c r="C1044" s="113"/>
      <c r="E1044" s="391"/>
      <c r="F1044" s="109"/>
    </row>
    <row r="1045" spans="2:6">
      <c r="B1045" s="152"/>
      <c r="C1045" s="113"/>
      <c r="E1045" s="391"/>
      <c r="F1045" s="109"/>
    </row>
    <row r="1046" spans="2:6">
      <c r="B1046" s="152"/>
      <c r="C1046" s="113"/>
      <c r="E1046" s="391"/>
      <c r="F1046" s="109"/>
    </row>
    <row r="1047" spans="2:6">
      <c r="B1047" s="152"/>
      <c r="C1047" s="113"/>
      <c r="E1047" s="391"/>
      <c r="F1047" s="109"/>
    </row>
    <row r="1048" spans="2:6">
      <c r="B1048" s="152"/>
      <c r="C1048" s="113"/>
      <c r="E1048" s="391"/>
      <c r="F1048" s="109"/>
    </row>
    <row r="1049" spans="2:6">
      <c r="B1049" s="152"/>
      <c r="C1049" s="113"/>
      <c r="E1049" s="391"/>
      <c r="F1049" s="109"/>
    </row>
    <row r="1050" spans="2:6">
      <c r="B1050" s="152"/>
      <c r="C1050" s="113"/>
      <c r="E1050" s="391"/>
      <c r="F1050" s="109"/>
    </row>
    <row r="1051" spans="2:6">
      <c r="B1051" s="152"/>
      <c r="C1051" s="113"/>
      <c r="E1051" s="391"/>
      <c r="F1051" s="109"/>
    </row>
    <row r="1052" spans="2:6">
      <c r="B1052" s="152"/>
      <c r="C1052" s="113"/>
      <c r="E1052" s="391"/>
      <c r="F1052" s="109"/>
    </row>
    <row r="1053" spans="2:6">
      <c r="B1053" s="152"/>
      <c r="C1053" s="113"/>
      <c r="E1053" s="391"/>
      <c r="F1053" s="109"/>
    </row>
    <row r="1054" spans="2:6">
      <c r="B1054" s="152"/>
      <c r="C1054" s="113"/>
      <c r="E1054" s="391"/>
      <c r="F1054" s="109"/>
    </row>
    <row r="1055" spans="2:6">
      <c r="B1055" s="152"/>
      <c r="C1055" s="113"/>
      <c r="E1055" s="391"/>
      <c r="F1055" s="109"/>
    </row>
    <row r="1056" spans="2:6">
      <c r="B1056" s="152"/>
      <c r="C1056" s="113"/>
      <c r="E1056" s="391"/>
      <c r="F1056" s="109"/>
    </row>
    <row r="1057" spans="2:6">
      <c r="B1057" s="152"/>
      <c r="C1057" s="113"/>
      <c r="E1057" s="391"/>
      <c r="F1057" s="109"/>
    </row>
    <row r="1058" spans="2:6">
      <c r="B1058" s="152"/>
      <c r="C1058" s="113"/>
      <c r="E1058" s="391"/>
      <c r="F1058" s="109"/>
    </row>
    <row r="1059" spans="2:6">
      <c r="B1059" s="152"/>
      <c r="C1059" s="113"/>
      <c r="E1059" s="391"/>
      <c r="F1059" s="109"/>
    </row>
    <row r="1060" spans="2:6">
      <c r="B1060" s="152"/>
      <c r="C1060" s="113"/>
      <c r="E1060" s="391"/>
      <c r="F1060" s="109"/>
    </row>
    <row r="1061" spans="2:6">
      <c r="B1061" s="152"/>
      <c r="C1061" s="113"/>
      <c r="E1061" s="391"/>
      <c r="F1061" s="109"/>
    </row>
    <row r="1062" spans="2:6">
      <c r="B1062" s="152"/>
      <c r="C1062" s="113"/>
      <c r="E1062" s="391"/>
      <c r="F1062" s="109"/>
    </row>
    <row r="1063" spans="2:6">
      <c r="B1063" s="152"/>
      <c r="C1063" s="113"/>
      <c r="E1063" s="391"/>
      <c r="F1063" s="109"/>
    </row>
    <row r="1064" spans="2:6">
      <c r="B1064" s="152"/>
      <c r="C1064" s="113"/>
      <c r="E1064" s="391"/>
      <c r="F1064" s="109"/>
    </row>
    <row r="1065" spans="2:6">
      <c r="B1065" s="152"/>
      <c r="C1065" s="113"/>
      <c r="E1065" s="391"/>
      <c r="F1065" s="109"/>
    </row>
    <row r="1066" spans="2:6">
      <c r="B1066" s="152"/>
      <c r="C1066" s="113"/>
      <c r="E1066" s="391"/>
      <c r="F1066" s="109"/>
    </row>
    <row r="1067" spans="2:6">
      <c r="B1067" s="152"/>
      <c r="C1067" s="113"/>
      <c r="E1067" s="391"/>
      <c r="F1067" s="109"/>
    </row>
    <row r="1068" spans="2:6">
      <c r="B1068" s="152"/>
      <c r="C1068" s="113"/>
      <c r="E1068" s="391"/>
      <c r="F1068" s="109"/>
    </row>
    <row r="1069" spans="2:6">
      <c r="B1069" s="152"/>
      <c r="C1069" s="113"/>
      <c r="E1069" s="391"/>
      <c r="F1069" s="109"/>
    </row>
    <row r="1070" spans="2:6">
      <c r="B1070" s="152"/>
      <c r="C1070" s="113"/>
      <c r="E1070" s="391"/>
      <c r="F1070" s="109"/>
    </row>
    <row r="1071" spans="2:6">
      <c r="B1071" s="152"/>
      <c r="C1071" s="113"/>
      <c r="E1071" s="391"/>
      <c r="F1071" s="109"/>
    </row>
    <row r="1072" spans="2:6">
      <c r="B1072" s="152"/>
      <c r="C1072" s="113"/>
      <c r="E1072" s="391"/>
      <c r="F1072" s="109"/>
    </row>
    <row r="1073" spans="2:6">
      <c r="B1073" s="152"/>
      <c r="C1073" s="113"/>
      <c r="E1073" s="391"/>
      <c r="F1073" s="109"/>
    </row>
    <row r="1074" spans="2:6">
      <c r="B1074" s="152"/>
      <c r="C1074" s="113"/>
      <c r="E1074" s="391"/>
      <c r="F1074" s="109"/>
    </row>
    <row r="1075" spans="2:6">
      <c r="B1075" s="152"/>
      <c r="C1075" s="113"/>
      <c r="E1075" s="391"/>
      <c r="F1075" s="109"/>
    </row>
    <row r="1076" spans="2:6">
      <c r="B1076" s="152"/>
      <c r="C1076" s="113"/>
      <c r="E1076" s="391"/>
      <c r="F1076" s="109"/>
    </row>
    <row r="1077" spans="2:6">
      <c r="B1077" s="152"/>
      <c r="C1077" s="113"/>
      <c r="E1077" s="391"/>
      <c r="F1077" s="109"/>
    </row>
    <row r="1078" spans="2:6">
      <c r="B1078" s="152"/>
      <c r="C1078" s="113"/>
      <c r="E1078" s="391"/>
      <c r="F1078" s="109"/>
    </row>
    <row r="1079" spans="2:6">
      <c r="B1079" s="152"/>
      <c r="C1079" s="113"/>
      <c r="E1079" s="391"/>
      <c r="F1079" s="109"/>
    </row>
    <row r="1080" spans="2:6">
      <c r="B1080" s="152"/>
      <c r="C1080" s="113"/>
      <c r="E1080" s="391"/>
      <c r="F1080" s="109"/>
    </row>
    <row r="1081" spans="2:6">
      <c r="B1081" s="152"/>
      <c r="C1081" s="113"/>
      <c r="E1081" s="391"/>
      <c r="F1081" s="109"/>
    </row>
    <row r="1082" spans="2:6">
      <c r="B1082" s="152"/>
      <c r="C1082" s="113"/>
      <c r="E1082" s="391"/>
      <c r="F1082" s="109"/>
    </row>
    <row r="1083" spans="2:6">
      <c r="B1083" s="152"/>
      <c r="C1083" s="113"/>
      <c r="E1083" s="391"/>
      <c r="F1083" s="109"/>
    </row>
    <row r="1084" spans="2:6">
      <c r="B1084" s="152"/>
      <c r="C1084" s="113"/>
      <c r="E1084" s="391"/>
      <c r="F1084" s="109"/>
    </row>
    <row r="1085" spans="2:6">
      <c r="B1085" s="152"/>
      <c r="C1085" s="113"/>
      <c r="E1085" s="391"/>
      <c r="F1085" s="109"/>
    </row>
    <row r="1086" spans="2:6">
      <c r="B1086" s="152"/>
      <c r="C1086" s="113"/>
      <c r="E1086" s="391"/>
      <c r="F1086" s="109"/>
    </row>
    <row r="1087" spans="2:6">
      <c r="B1087" s="152"/>
      <c r="C1087" s="113"/>
      <c r="E1087" s="391"/>
      <c r="F1087" s="109"/>
    </row>
    <row r="1088" spans="2:6">
      <c r="B1088" s="152"/>
      <c r="C1088" s="113"/>
      <c r="E1088" s="391"/>
      <c r="F1088" s="109"/>
    </row>
    <row r="1089" spans="2:6">
      <c r="B1089" s="152"/>
      <c r="C1089" s="113"/>
      <c r="E1089" s="391"/>
      <c r="F1089" s="109"/>
    </row>
    <row r="1090" spans="2:6">
      <c r="B1090" s="152"/>
      <c r="C1090" s="113"/>
      <c r="E1090" s="391"/>
      <c r="F1090" s="109"/>
    </row>
    <row r="1091" spans="2:6">
      <c r="B1091" s="152"/>
      <c r="C1091" s="113"/>
      <c r="E1091" s="391"/>
      <c r="F1091" s="109"/>
    </row>
    <row r="1092" spans="2:6">
      <c r="B1092" s="152"/>
      <c r="C1092" s="113"/>
      <c r="E1092" s="391"/>
      <c r="F1092" s="109"/>
    </row>
    <row r="1093" spans="2:6">
      <c r="B1093" s="152"/>
      <c r="C1093" s="113"/>
      <c r="E1093" s="391"/>
      <c r="F1093" s="109"/>
    </row>
    <row r="1094" spans="2:6">
      <c r="B1094" s="152"/>
      <c r="C1094" s="113"/>
      <c r="E1094" s="391"/>
      <c r="F1094" s="109"/>
    </row>
    <row r="1095" spans="2:6">
      <c r="B1095" s="152"/>
      <c r="C1095" s="113"/>
      <c r="E1095" s="391"/>
      <c r="F1095" s="109"/>
    </row>
    <row r="1096" spans="2:6">
      <c r="B1096" s="152"/>
      <c r="C1096" s="113"/>
      <c r="E1096" s="391"/>
      <c r="F1096" s="109"/>
    </row>
    <row r="1097" spans="2:6">
      <c r="B1097" s="152"/>
      <c r="C1097" s="113"/>
      <c r="E1097" s="391"/>
      <c r="F1097" s="109"/>
    </row>
    <row r="1098" spans="2:6">
      <c r="B1098" s="152"/>
      <c r="C1098" s="113"/>
      <c r="E1098" s="391"/>
      <c r="F1098" s="109"/>
    </row>
    <row r="1099" spans="2:6">
      <c r="B1099" s="152"/>
      <c r="C1099" s="113"/>
      <c r="E1099" s="391"/>
      <c r="F1099" s="109"/>
    </row>
    <row r="1100" spans="2:6">
      <c r="B1100" s="152"/>
      <c r="C1100" s="113"/>
      <c r="E1100" s="391"/>
      <c r="F1100" s="109"/>
    </row>
    <row r="1101" spans="2:6">
      <c r="B1101" s="152"/>
      <c r="C1101" s="113"/>
      <c r="E1101" s="391"/>
      <c r="F1101" s="109"/>
    </row>
    <row r="1102" spans="2:6">
      <c r="B1102" s="152"/>
      <c r="C1102" s="113"/>
      <c r="E1102" s="391"/>
      <c r="F1102" s="109"/>
    </row>
    <row r="1103" spans="2:6">
      <c r="B1103" s="152"/>
      <c r="C1103" s="113"/>
      <c r="E1103" s="391"/>
      <c r="F1103" s="109"/>
    </row>
    <row r="1104" spans="2:6">
      <c r="B1104" s="152"/>
      <c r="C1104" s="113"/>
      <c r="E1104" s="391"/>
      <c r="F1104" s="109"/>
    </row>
    <row r="1105" spans="2:6">
      <c r="B1105" s="152"/>
      <c r="C1105" s="113"/>
      <c r="E1105" s="391"/>
      <c r="F1105" s="109"/>
    </row>
    <row r="1106" spans="2:6">
      <c r="B1106" s="152"/>
      <c r="C1106" s="113"/>
      <c r="E1106" s="391"/>
      <c r="F1106" s="109"/>
    </row>
    <row r="1107" spans="2:6">
      <c r="B1107" s="152"/>
      <c r="C1107" s="113"/>
      <c r="E1107" s="391"/>
      <c r="F1107" s="109"/>
    </row>
    <row r="1108" spans="2:6">
      <c r="B1108" s="152"/>
      <c r="C1108" s="113"/>
      <c r="E1108" s="391"/>
      <c r="F1108" s="109"/>
    </row>
    <row r="1109" spans="2:6">
      <c r="B1109" s="152"/>
      <c r="C1109" s="113"/>
      <c r="E1109" s="391"/>
      <c r="F1109" s="109"/>
    </row>
    <row r="1110" spans="2:6">
      <c r="B1110" s="152"/>
      <c r="C1110" s="113"/>
      <c r="E1110" s="391"/>
      <c r="F1110" s="109"/>
    </row>
    <row r="1111" spans="2:6">
      <c r="B1111" s="152"/>
      <c r="C1111" s="113"/>
      <c r="E1111" s="391"/>
      <c r="F1111" s="109"/>
    </row>
    <row r="1112" spans="2:6">
      <c r="B1112" s="152"/>
      <c r="C1112" s="113"/>
      <c r="E1112" s="391"/>
      <c r="F1112" s="109"/>
    </row>
    <row r="1113" spans="2:6">
      <c r="B1113" s="152"/>
      <c r="C1113" s="113"/>
      <c r="E1113" s="391"/>
      <c r="F1113" s="109"/>
    </row>
    <row r="1114" spans="2:6">
      <c r="B1114" s="152"/>
      <c r="C1114" s="113"/>
      <c r="E1114" s="391"/>
      <c r="F1114" s="109"/>
    </row>
    <row r="1115" spans="2:6">
      <c r="B1115" s="152"/>
      <c r="C1115" s="113"/>
      <c r="E1115" s="391"/>
      <c r="F1115" s="109"/>
    </row>
    <row r="1116" spans="2:6">
      <c r="B1116" s="152"/>
      <c r="C1116" s="113"/>
      <c r="E1116" s="391"/>
      <c r="F1116" s="109"/>
    </row>
    <row r="1117" spans="2:6">
      <c r="B1117" s="152"/>
      <c r="C1117" s="113"/>
      <c r="E1117" s="391"/>
      <c r="F1117" s="109"/>
    </row>
    <row r="1118" spans="2:6">
      <c r="B1118" s="152"/>
      <c r="C1118" s="113"/>
      <c r="E1118" s="391"/>
      <c r="F1118" s="109"/>
    </row>
    <row r="1119" spans="2:6">
      <c r="B1119" s="152"/>
      <c r="C1119" s="113"/>
      <c r="E1119" s="391"/>
      <c r="F1119" s="109"/>
    </row>
    <row r="1120" spans="2:6">
      <c r="B1120" s="152"/>
      <c r="C1120" s="113"/>
      <c r="E1120" s="391"/>
      <c r="F1120" s="109"/>
    </row>
    <row r="1121" spans="2:6">
      <c r="B1121" s="152"/>
      <c r="C1121" s="113"/>
      <c r="E1121" s="391"/>
      <c r="F1121" s="109"/>
    </row>
    <row r="1122" spans="2:6">
      <c r="B1122" s="152"/>
      <c r="C1122" s="113"/>
      <c r="E1122" s="391"/>
      <c r="F1122" s="109"/>
    </row>
    <row r="1123" spans="2:6">
      <c r="B1123" s="152"/>
      <c r="C1123" s="113"/>
      <c r="E1123" s="391"/>
      <c r="F1123" s="109"/>
    </row>
    <row r="1124" spans="2:6">
      <c r="B1124" s="152"/>
      <c r="C1124" s="113"/>
      <c r="E1124" s="391"/>
      <c r="F1124" s="109"/>
    </row>
    <row r="1125" spans="2:6">
      <c r="B1125" s="152"/>
      <c r="C1125" s="113"/>
      <c r="E1125" s="391"/>
      <c r="F1125" s="109"/>
    </row>
    <row r="1126" spans="2:6">
      <c r="B1126" s="152"/>
      <c r="C1126" s="113"/>
      <c r="E1126" s="391"/>
      <c r="F1126" s="109"/>
    </row>
    <row r="1127" spans="2:6">
      <c r="B1127" s="152"/>
      <c r="C1127" s="113"/>
      <c r="E1127" s="391"/>
      <c r="F1127" s="109"/>
    </row>
    <row r="1128" spans="2:6">
      <c r="B1128" s="152"/>
      <c r="C1128" s="113"/>
      <c r="E1128" s="391"/>
      <c r="F1128" s="109"/>
    </row>
    <row r="1129" spans="2:6">
      <c r="B1129" s="152"/>
      <c r="C1129" s="113"/>
      <c r="E1129" s="391"/>
      <c r="F1129" s="109"/>
    </row>
    <row r="1130" spans="2:6">
      <c r="B1130" s="152"/>
      <c r="C1130" s="113"/>
      <c r="E1130" s="391"/>
      <c r="F1130" s="109"/>
    </row>
    <row r="1131" spans="2:6">
      <c r="B1131" s="152"/>
      <c r="C1131" s="113"/>
      <c r="E1131" s="391"/>
      <c r="F1131" s="109"/>
    </row>
    <row r="1132" spans="2:6">
      <c r="B1132" s="152"/>
      <c r="C1132" s="113"/>
      <c r="E1132" s="391"/>
      <c r="F1132" s="109"/>
    </row>
    <row r="1133" spans="2:6">
      <c r="B1133" s="152"/>
      <c r="C1133" s="113"/>
      <c r="E1133" s="391"/>
      <c r="F1133" s="109"/>
    </row>
    <row r="1134" spans="2:6">
      <c r="B1134" s="152"/>
      <c r="C1134" s="113"/>
      <c r="E1134" s="391"/>
      <c r="F1134" s="109"/>
    </row>
    <row r="1135" spans="2:6">
      <c r="B1135" s="152"/>
      <c r="C1135" s="113"/>
      <c r="E1135" s="391"/>
      <c r="F1135" s="109"/>
    </row>
    <row r="1136" spans="2:6">
      <c r="B1136" s="152"/>
      <c r="C1136" s="113"/>
      <c r="E1136" s="391"/>
      <c r="F1136" s="109"/>
    </row>
    <row r="1137" spans="2:6">
      <c r="B1137" s="152"/>
      <c r="C1137" s="113"/>
      <c r="E1137" s="391"/>
      <c r="F1137" s="109"/>
    </row>
    <row r="1138" spans="2:6">
      <c r="B1138" s="152"/>
      <c r="C1138" s="113"/>
      <c r="E1138" s="391"/>
      <c r="F1138" s="109"/>
    </row>
    <row r="1139" spans="2:6">
      <c r="B1139" s="152"/>
      <c r="C1139" s="113"/>
      <c r="E1139" s="391"/>
      <c r="F1139" s="109"/>
    </row>
    <row r="1140" spans="2:6">
      <c r="B1140" s="152"/>
      <c r="C1140" s="113"/>
      <c r="E1140" s="391"/>
      <c r="F1140" s="109"/>
    </row>
    <row r="1141" spans="2:6">
      <c r="B1141" s="152"/>
      <c r="C1141" s="113"/>
      <c r="E1141" s="391"/>
      <c r="F1141" s="109"/>
    </row>
    <row r="1142" spans="2:6">
      <c r="B1142" s="152"/>
      <c r="C1142" s="113"/>
      <c r="E1142" s="391"/>
      <c r="F1142" s="109"/>
    </row>
    <row r="1143" spans="2:6">
      <c r="B1143" s="152"/>
      <c r="C1143" s="113"/>
      <c r="E1143" s="391"/>
      <c r="F1143" s="109"/>
    </row>
    <row r="1144" spans="2:6">
      <c r="B1144" s="152"/>
      <c r="C1144" s="113"/>
      <c r="E1144" s="391"/>
      <c r="F1144" s="109"/>
    </row>
    <row r="1145" spans="2:6">
      <c r="B1145" s="152"/>
      <c r="C1145" s="113"/>
      <c r="E1145" s="391"/>
      <c r="F1145" s="109"/>
    </row>
    <row r="1146" spans="2:6">
      <c r="B1146" s="152"/>
      <c r="C1146" s="113"/>
      <c r="E1146" s="391"/>
      <c r="F1146" s="109"/>
    </row>
    <row r="1147" spans="2:6">
      <c r="B1147" s="152"/>
      <c r="C1147" s="113"/>
      <c r="E1147" s="391"/>
      <c r="F1147" s="109"/>
    </row>
    <row r="1148" spans="2:6">
      <c r="B1148" s="152"/>
      <c r="C1148" s="113"/>
      <c r="E1148" s="391"/>
      <c r="F1148" s="109"/>
    </row>
    <row r="1149" spans="2:6">
      <c r="B1149" s="152"/>
      <c r="C1149" s="113"/>
      <c r="E1149" s="391"/>
      <c r="F1149" s="109"/>
    </row>
    <row r="1150" spans="2:6">
      <c r="B1150" s="152"/>
      <c r="C1150" s="113"/>
      <c r="E1150" s="391"/>
      <c r="F1150" s="109"/>
    </row>
    <row r="1151" spans="2:6">
      <c r="B1151" s="152"/>
      <c r="C1151" s="113"/>
      <c r="E1151" s="391"/>
      <c r="F1151" s="109"/>
    </row>
    <row r="1152" spans="2:6">
      <c r="B1152" s="152"/>
      <c r="C1152" s="113"/>
      <c r="E1152" s="391"/>
      <c r="F1152" s="109"/>
    </row>
    <row r="1153" spans="2:6">
      <c r="B1153" s="152"/>
      <c r="C1153" s="113"/>
      <c r="E1153" s="391"/>
      <c r="F1153" s="109"/>
    </row>
    <row r="1154" spans="2:6">
      <c r="B1154" s="152"/>
      <c r="C1154" s="113"/>
      <c r="E1154" s="391"/>
      <c r="F1154" s="109"/>
    </row>
    <row r="1155" spans="2:6">
      <c r="B1155" s="152"/>
      <c r="C1155" s="113"/>
      <c r="E1155" s="391"/>
      <c r="F1155" s="109"/>
    </row>
    <row r="1156" spans="2:6">
      <c r="B1156" s="152"/>
      <c r="C1156" s="113"/>
      <c r="E1156" s="391"/>
      <c r="F1156" s="109"/>
    </row>
    <row r="1157" spans="2:6">
      <c r="B1157" s="152"/>
      <c r="C1157" s="113"/>
      <c r="E1157" s="391"/>
      <c r="F1157" s="109"/>
    </row>
    <row r="1158" spans="2:6">
      <c r="B1158" s="152"/>
      <c r="C1158" s="113"/>
      <c r="E1158" s="391"/>
      <c r="F1158" s="109"/>
    </row>
    <row r="1159" spans="2:6">
      <c r="B1159" s="152"/>
      <c r="C1159" s="113"/>
      <c r="E1159" s="391"/>
      <c r="F1159" s="109"/>
    </row>
    <row r="1160" spans="2:6">
      <c r="B1160" s="152"/>
      <c r="C1160" s="113"/>
      <c r="E1160" s="391"/>
      <c r="F1160" s="109"/>
    </row>
    <row r="1161" spans="2:6">
      <c r="B1161" s="152"/>
      <c r="C1161" s="113"/>
      <c r="E1161" s="391"/>
      <c r="F1161" s="109"/>
    </row>
    <row r="1162" spans="2:6">
      <c r="B1162" s="152"/>
      <c r="C1162" s="113"/>
      <c r="E1162" s="391"/>
      <c r="F1162" s="109"/>
    </row>
    <row r="1163" spans="2:6">
      <c r="B1163" s="152"/>
      <c r="C1163" s="113"/>
      <c r="E1163" s="391"/>
      <c r="F1163" s="109"/>
    </row>
    <row r="1164" spans="2:6">
      <c r="B1164" s="152"/>
      <c r="C1164" s="113"/>
      <c r="E1164" s="391"/>
      <c r="F1164" s="109"/>
    </row>
    <row r="1165" spans="2:6">
      <c r="B1165" s="152"/>
      <c r="C1165" s="113"/>
      <c r="E1165" s="391"/>
      <c r="F1165" s="109"/>
    </row>
    <row r="1166" spans="2:6">
      <c r="B1166" s="152"/>
      <c r="C1166" s="113"/>
      <c r="E1166" s="391"/>
      <c r="F1166" s="109"/>
    </row>
    <row r="1167" spans="2:6">
      <c r="B1167" s="152"/>
      <c r="C1167" s="113"/>
      <c r="E1167" s="391"/>
      <c r="F1167" s="109"/>
    </row>
    <row r="1168" spans="2:6">
      <c r="B1168" s="152"/>
      <c r="C1168" s="113"/>
      <c r="E1168" s="391"/>
      <c r="F1168" s="109"/>
    </row>
    <row r="1169" spans="2:6">
      <c r="B1169" s="152"/>
      <c r="C1169" s="113"/>
      <c r="E1169" s="391"/>
      <c r="F1169" s="109"/>
    </row>
    <row r="1170" spans="2:6">
      <c r="B1170" s="152"/>
      <c r="C1170" s="113"/>
      <c r="E1170" s="391"/>
      <c r="F1170" s="109"/>
    </row>
    <row r="1171" spans="2:6">
      <c r="B1171" s="152"/>
      <c r="C1171" s="113"/>
      <c r="E1171" s="391"/>
      <c r="F1171" s="109"/>
    </row>
    <row r="1172" spans="2:6">
      <c r="B1172" s="152"/>
      <c r="C1172" s="113"/>
      <c r="E1172" s="391"/>
      <c r="F1172" s="109"/>
    </row>
    <row r="1173" spans="2:6">
      <c r="B1173" s="152"/>
      <c r="C1173" s="113"/>
      <c r="E1173" s="391"/>
      <c r="F1173" s="109"/>
    </row>
    <row r="1174" spans="2:6">
      <c r="B1174" s="152"/>
      <c r="C1174" s="113"/>
      <c r="E1174" s="391"/>
      <c r="F1174" s="109"/>
    </row>
    <row r="1175" spans="2:6">
      <c r="B1175" s="152"/>
      <c r="C1175" s="113"/>
      <c r="E1175" s="391"/>
      <c r="F1175" s="109"/>
    </row>
    <row r="1176" spans="2:6">
      <c r="B1176" s="152"/>
      <c r="C1176" s="113"/>
      <c r="E1176" s="391"/>
      <c r="F1176" s="109"/>
    </row>
    <row r="1177" spans="2:6">
      <c r="B1177" s="152"/>
      <c r="C1177" s="113"/>
      <c r="E1177" s="391"/>
      <c r="F1177" s="109"/>
    </row>
    <row r="1178" spans="2:6">
      <c r="B1178" s="152"/>
      <c r="C1178" s="113"/>
      <c r="E1178" s="391"/>
      <c r="F1178" s="109"/>
    </row>
    <row r="1179" spans="2:6">
      <c r="B1179" s="152"/>
      <c r="C1179" s="113"/>
      <c r="E1179" s="391"/>
      <c r="F1179" s="109"/>
    </row>
    <row r="1180" spans="2:6">
      <c r="B1180" s="152"/>
      <c r="C1180" s="113"/>
      <c r="E1180" s="391"/>
      <c r="F1180" s="109"/>
    </row>
    <row r="1181" spans="2:6">
      <c r="B1181" s="152"/>
      <c r="C1181" s="113"/>
      <c r="E1181" s="391"/>
      <c r="F1181" s="109"/>
    </row>
    <row r="1182" spans="2:6">
      <c r="B1182" s="152"/>
      <c r="C1182" s="113"/>
      <c r="E1182" s="391"/>
      <c r="F1182" s="109"/>
    </row>
    <row r="1183" spans="2:6">
      <c r="B1183" s="152"/>
      <c r="C1183" s="113"/>
      <c r="E1183" s="391"/>
      <c r="F1183" s="109"/>
    </row>
    <row r="1184" spans="2:6">
      <c r="B1184" s="152"/>
      <c r="C1184" s="113"/>
      <c r="E1184" s="391"/>
      <c r="F1184" s="109"/>
    </row>
    <row r="1185" spans="2:6">
      <c r="B1185" s="152"/>
      <c r="C1185" s="113"/>
      <c r="E1185" s="391"/>
      <c r="F1185" s="109"/>
    </row>
    <row r="1186" spans="2:6">
      <c r="B1186" s="152"/>
      <c r="C1186" s="113"/>
      <c r="E1186" s="391"/>
      <c r="F1186" s="109"/>
    </row>
    <row r="1187" spans="2:6">
      <c r="B1187" s="152"/>
      <c r="C1187" s="113"/>
      <c r="E1187" s="391"/>
      <c r="F1187" s="109"/>
    </row>
    <row r="1188" spans="2:6">
      <c r="B1188" s="152"/>
      <c r="C1188" s="113"/>
      <c r="E1188" s="391"/>
      <c r="F1188" s="109"/>
    </row>
    <row r="1189" spans="2:6">
      <c r="B1189" s="152"/>
      <c r="C1189" s="113"/>
      <c r="E1189" s="391"/>
      <c r="F1189" s="109"/>
    </row>
    <row r="1190" spans="2:6">
      <c r="B1190" s="152"/>
      <c r="C1190" s="113"/>
      <c r="E1190" s="391"/>
      <c r="F1190" s="109"/>
    </row>
    <row r="1191" spans="2:6">
      <c r="B1191" s="152"/>
      <c r="C1191" s="113"/>
      <c r="E1191" s="391"/>
      <c r="F1191" s="109"/>
    </row>
    <row r="1192" spans="2:6">
      <c r="B1192" s="152"/>
      <c r="C1192" s="113"/>
      <c r="E1192" s="391"/>
      <c r="F1192" s="109"/>
    </row>
    <row r="1193" spans="2:6">
      <c r="B1193" s="152"/>
      <c r="C1193" s="113"/>
      <c r="E1193" s="391"/>
      <c r="F1193" s="109"/>
    </row>
    <row r="1194" spans="2:6">
      <c r="B1194" s="152"/>
      <c r="C1194" s="113"/>
      <c r="E1194" s="391"/>
      <c r="F1194" s="109"/>
    </row>
    <row r="1195" spans="2:6">
      <c r="B1195" s="152"/>
      <c r="C1195" s="113"/>
      <c r="E1195" s="391"/>
      <c r="F1195" s="109"/>
    </row>
    <row r="1196" spans="2:6">
      <c r="B1196" s="152"/>
      <c r="C1196" s="113"/>
      <c r="E1196" s="391"/>
      <c r="F1196" s="109"/>
    </row>
    <row r="1197" spans="2:6">
      <c r="B1197" s="152"/>
      <c r="C1197" s="113"/>
      <c r="E1197" s="391"/>
      <c r="F1197" s="109"/>
    </row>
    <row r="1198" spans="2:6">
      <c r="B1198" s="152"/>
      <c r="C1198" s="113"/>
      <c r="E1198" s="391"/>
      <c r="F1198" s="109"/>
    </row>
    <row r="1199" spans="2:6">
      <c r="B1199" s="152"/>
      <c r="C1199" s="113"/>
      <c r="E1199" s="391"/>
      <c r="F1199" s="109"/>
    </row>
    <row r="1200" spans="2:6">
      <c r="B1200" s="152"/>
      <c r="C1200" s="113"/>
      <c r="E1200" s="391"/>
      <c r="F1200" s="109"/>
    </row>
    <row r="1201" spans="2:6">
      <c r="B1201" s="152"/>
      <c r="C1201" s="113"/>
      <c r="E1201" s="391"/>
      <c r="F1201" s="109"/>
    </row>
    <row r="1202" spans="2:6">
      <c r="B1202" s="152"/>
      <c r="C1202" s="113"/>
      <c r="E1202" s="391"/>
      <c r="F1202" s="109"/>
    </row>
    <row r="1203" spans="2:6">
      <c r="B1203" s="152"/>
      <c r="C1203" s="113"/>
      <c r="E1203" s="391"/>
      <c r="F1203" s="109"/>
    </row>
    <row r="1204" spans="2:6">
      <c r="B1204" s="152"/>
      <c r="C1204" s="113"/>
      <c r="E1204" s="391"/>
      <c r="F1204" s="109"/>
    </row>
    <row r="1205" spans="2:6">
      <c r="B1205" s="152"/>
      <c r="C1205" s="113"/>
      <c r="E1205" s="391"/>
      <c r="F1205" s="109"/>
    </row>
    <row r="1206" spans="2:6">
      <c r="B1206" s="152"/>
      <c r="C1206" s="113"/>
      <c r="E1206" s="391"/>
      <c r="F1206" s="109"/>
    </row>
    <row r="1207" spans="2:6">
      <c r="B1207" s="152"/>
      <c r="C1207" s="113"/>
      <c r="E1207" s="391"/>
      <c r="F1207" s="109"/>
    </row>
    <row r="1208" spans="2:6">
      <c r="B1208" s="152"/>
      <c r="C1208" s="113"/>
      <c r="E1208" s="391"/>
      <c r="F1208" s="109"/>
    </row>
    <row r="1209" spans="2:6">
      <c r="B1209" s="152"/>
      <c r="C1209" s="113"/>
      <c r="E1209" s="391"/>
      <c r="F1209" s="109"/>
    </row>
    <row r="1210" spans="2:6">
      <c r="B1210" s="152"/>
      <c r="C1210" s="113"/>
      <c r="E1210" s="391"/>
      <c r="F1210" s="109"/>
    </row>
    <row r="1211" spans="2:6">
      <c r="B1211" s="152"/>
      <c r="C1211" s="113"/>
      <c r="E1211" s="391"/>
      <c r="F1211" s="109"/>
    </row>
    <row r="1212" spans="2:6">
      <c r="B1212" s="152"/>
      <c r="C1212" s="113"/>
      <c r="E1212" s="391"/>
      <c r="F1212" s="109"/>
    </row>
    <row r="1213" spans="2:6">
      <c r="B1213" s="152"/>
      <c r="C1213" s="113"/>
      <c r="E1213" s="391"/>
      <c r="F1213" s="109"/>
    </row>
    <row r="1214" spans="2:6">
      <c r="B1214" s="152"/>
      <c r="C1214" s="113"/>
      <c r="E1214" s="391"/>
      <c r="F1214" s="109"/>
    </row>
    <row r="1215" spans="2:6">
      <c r="B1215" s="152"/>
      <c r="C1215" s="113"/>
      <c r="E1215" s="391"/>
      <c r="F1215" s="109"/>
    </row>
    <row r="1216" spans="2:6">
      <c r="B1216" s="152"/>
      <c r="C1216" s="113"/>
      <c r="E1216" s="391"/>
      <c r="F1216" s="109"/>
    </row>
    <row r="1217" spans="2:6">
      <c r="B1217" s="152"/>
      <c r="C1217" s="113"/>
      <c r="E1217" s="391"/>
      <c r="F1217" s="109"/>
    </row>
    <row r="1218" spans="2:6">
      <c r="B1218" s="152"/>
      <c r="C1218" s="113"/>
      <c r="E1218" s="391"/>
      <c r="F1218" s="109"/>
    </row>
    <row r="1219" spans="2:6">
      <c r="B1219" s="152"/>
      <c r="C1219" s="113"/>
      <c r="E1219" s="391"/>
      <c r="F1219" s="109"/>
    </row>
    <row r="1220" spans="2:6">
      <c r="B1220" s="152"/>
      <c r="C1220" s="113"/>
      <c r="E1220" s="391"/>
      <c r="F1220" s="109"/>
    </row>
    <row r="1221" spans="2:6">
      <c r="B1221" s="152"/>
      <c r="C1221" s="113"/>
      <c r="E1221" s="391"/>
      <c r="F1221" s="109"/>
    </row>
    <row r="1222" spans="2:6">
      <c r="B1222" s="152"/>
      <c r="C1222" s="113"/>
      <c r="E1222" s="391"/>
      <c r="F1222" s="109"/>
    </row>
    <row r="1223" spans="2:6">
      <c r="B1223" s="152"/>
      <c r="C1223" s="113"/>
      <c r="E1223" s="391"/>
      <c r="F1223" s="109"/>
    </row>
    <row r="1224" spans="2:6">
      <c r="B1224" s="152"/>
      <c r="C1224" s="113"/>
      <c r="E1224" s="391"/>
      <c r="F1224" s="109"/>
    </row>
    <row r="1225" spans="2:6">
      <c r="B1225" s="152"/>
      <c r="C1225" s="113"/>
      <c r="E1225" s="391"/>
      <c r="F1225" s="109"/>
    </row>
    <row r="1226" spans="2:6">
      <c r="B1226" s="152"/>
      <c r="C1226" s="113"/>
      <c r="E1226" s="391"/>
      <c r="F1226" s="109"/>
    </row>
    <row r="1227" spans="2:6">
      <c r="B1227" s="152"/>
      <c r="C1227" s="113"/>
      <c r="E1227" s="391"/>
      <c r="F1227" s="109"/>
    </row>
    <row r="1228" spans="2:6">
      <c r="B1228" s="152"/>
      <c r="C1228" s="113"/>
      <c r="E1228" s="391"/>
      <c r="F1228" s="109"/>
    </row>
    <row r="1229" spans="2:6">
      <c r="B1229" s="152"/>
      <c r="C1229" s="113"/>
      <c r="E1229" s="391"/>
      <c r="F1229" s="109"/>
    </row>
    <row r="1230" spans="2:6">
      <c r="B1230" s="152"/>
      <c r="C1230" s="113"/>
      <c r="E1230" s="391"/>
      <c r="F1230" s="109"/>
    </row>
    <row r="1231" spans="2:6">
      <c r="B1231" s="152"/>
      <c r="C1231" s="113"/>
      <c r="E1231" s="391"/>
      <c r="F1231" s="109"/>
    </row>
    <row r="1232" spans="2:6">
      <c r="B1232" s="152"/>
      <c r="C1232" s="113"/>
      <c r="E1232" s="391"/>
      <c r="F1232" s="109"/>
    </row>
    <row r="1233" spans="2:6">
      <c r="B1233" s="152"/>
      <c r="C1233" s="113"/>
      <c r="E1233" s="391"/>
      <c r="F1233" s="109"/>
    </row>
    <row r="1234" spans="2:6">
      <c r="B1234" s="152"/>
      <c r="C1234" s="113"/>
      <c r="E1234" s="391"/>
      <c r="F1234" s="109"/>
    </row>
    <row r="1235" spans="2:6">
      <c r="B1235" s="152"/>
      <c r="C1235" s="113"/>
      <c r="E1235" s="391"/>
      <c r="F1235" s="109"/>
    </row>
    <row r="1236" spans="2:6">
      <c r="B1236" s="152"/>
      <c r="C1236" s="113"/>
      <c r="E1236" s="391"/>
      <c r="F1236" s="109"/>
    </row>
    <row r="1237" spans="2:6">
      <c r="B1237" s="152"/>
      <c r="C1237" s="113"/>
      <c r="E1237" s="391"/>
      <c r="F1237" s="109"/>
    </row>
    <row r="1238" spans="2:6">
      <c r="B1238" s="152"/>
      <c r="C1238" s="113"/>
      <c r="E1238" s="391"/>
      <c r="F1238" s="109"/>
    </row>
    <row r="1239" spans="2:6">
      <c r="B1239" s="152"/>
      <c r="C1239" s="113"/>
      <c r="E1239" s="391"/>
      <c r="F1239" s="109"/>
    </row>
    <row r="1240" spans="2:6">
      <c r="B1240" s="152"/>
      <c r="C1240" s="113"/>
      <c r="E1240" s="391"/>
      <c r="F1240" s="109"/>
    </row>
    <row r="1241" spans="2:6">
      <c r="B1241" s="152"/>
      <c r="C1241" s="113"/>
      <c r="E1241" s="391"/>
      <c r="F1241" s="109"/>
    </row>
    <row r="1242" spans="2:6">
      <c r="B1242" s="152"/>
      <c r="C1242" s="113"/>
      <c r="E1242" s="391"/>
      <c r="F1242" s="109"/>
    </row>
    <row r="1243" spans="2:6">
      <c r="B1243" s="152"/>
      <c r="C1243" s="113"/>
      <c r="E1243" s="391"/>
      <c r="F1243" s="109"/>
    </row>
    <row r="1244" spans="2:6">
      <c r="B1244" s="152"/>
      <c r="C1244" s="113"/>
      <c r="E1244" s="391"/>
      <c r="F1244" s="109"/>
    </row>
    <row r="1245" spans="2:6">
      <c r="B1245" s="152"/>
      <c r="C1245" s="113"/>
      <c r="E1245" s="391"/>
      <c r="F1245" s="109"/>
    </row>
    <row r="1246" spans="2:6">
      <c r="B1246" s="152"/>
      <c r="C1246" s="113"/>
      <c r="E1246" s="391"/>
      <c r="F1246" s="109"/>
    </row>
    <row r="1247" spans="2:6">
      <c r="B1247" s="152"/>
      <c r="C1247" s="113"/>
      <c r="E1247" s="391"/>
      <c r="F1247" s="109"/>
    </row>
    <row r="1248" spans="2:6">
      <c r="B1248" s="152"/>
      <c r="C1248" s="113"/>
      <c r="E1248" s="391"/>
      <c r="F1248" s="109"/>
    </row>
    <row r="1249" spans="2:6">
      <c r="B1249" s="152"/>
      <c r="C1249" s="113"/>
      <c r="E1249" s="391"/>
      <c r="F1249" s="109"/>
    </row>
    <row r="1250" spans="2:6">
      <c r="B1250" s="152"/>
      <c r="C1250" s="113"/>
      <c r="E1250" s="391"/>
      <c r="F1250" s="109"/>
    </row>
    <row r="1251" spans="2:6">
      <c r="B1251" s="152"/>
      <c r="C1251" s="113"/>
      <c r="E1251" s="391"/>
      <c r="F1251" s="109"/>
    </row>
    <row r="1252" spans="2:6">
      <c r="B1252" s="152"/>
      <c r="C1252" s="113"/>
      <c r="E1252" s="391"/>
      <c r="F1252" s="109"/>
    </row>
    <row r="1253" spans="2:6">
      <c r="B1253" s="152"/>
      <c r="C1253" s="113"/>
      <c r="E1253" s="391"/>
      <c r="F1253" s="109"/>
    </row>
    <row r="1254" spans="2:6">
      <c r="B1254" s="152"/>
      <c r="C1254" s="113"/>
      <c r="E1254" s="391"/>
      <c r="F1254" s="109"/>
    </row>
    <row r="1255" spans="2:6">
      <c r="B1255" s="152"/>
      <c r="C1255" s="113"/>
      <c r="E1255" s="391"/>
      <c r="F1255" s="109"/>
    </row>
    <row r="1256" spans="2:6">
      <c r="B1256" s="152"/>
      <c r="C1256" s="113"/>
      <c r="E1256" s="391"/>
      <c r="F1256" s="109"/>
    </row>
    <row r="1257" spans="2:6">
      <c r="B1257" s="152"/>
      <c r="C1257" s="113"/>
      <c r="E1257" s="391"/>
      <c r="F1257" s="109"/>
    </row>
    <row r="1258" spans="2:6">
      <c r="B1258" s="152"/>
      <c r="C1258" s="113"/>
      <c r="E1258" s="391"/>
      <c r="F1258" s="109"/>
    </row>
    <row r="1259" spans="2:6">
      <c r="B1259" s="152"/>
      <c r="C1259" s="113"/>
      <c r="E1259" s="391"/>
      <c r="F1259" s="109"/>
    </row>
    <row r="1260" spans="2:6">
      <c r="B1260" s="152"/>
      <c r="C1260" s="113"/>
      <c r="E1260" s="391"/>
      <c r="F1260" s="109"/>
    </row>
    <row r="1261" spans="2:6">
      <c r="B1261" s="152"/>
      <c r="C1261" s="113"/>
      <c r="E1261" s="391"/>
      <c r="F1261" s="109"/>
    </row>
    <row r="1262" spans="2:6">
      <c r="B1262" s="152"/>
      <c r="C1262" s="113"/>
      <c r="E1262" s="391"/>
      <c r="F1262" s="109"/>
    </row>
    <row r="1263" spans="2:6">
      <c r="B1263" s="152"/>
      <c r="C1263" s="113"/>
      <c r="E1263" s="391"/>
      <c r="F1263" s="109"/>
    </row>
    <row r="1264" spans="2:6">
      <c r="B1264" s="152"/>
      <c r="C1264" s="113"/>
      <c r="E1264" s="391"/>
      <c r="F1264" s="109"/>
    </row>
    <row r="1265" spans="2:6">
      <c r="B1265" s="152"/>
      <c r="C1265" s="113"/>
      <c r="E1265" s="391"/>
      <c r="F1265" s="109"/>
    </row>
    <row r="1266" spans="2:6">
      <c r="B1266" s="152"/>
      <c r="C1266" s="113"/>
      <c r="E1266" s="391"/>
      <c r="F1266" s="109"/>
    </row>
    <row r="1267" spans="2:6">
      <c r="B1267" s="152"/>
      <c r="C1267" s="113"/>
      <c r="E1267" s="391"/>
      <c r="F1267" s="109"/>
    </row>
    <row r="1268" spans="2:6">
      <c r="B1268" s="152"/>
      <c r="C1268" s="113"/>
      <c r="E1268" s="391"/>
      <c r="F1268" s="109"/>
    </row>
    <row r="1269" spans="2:6">
      <c r="B1269" s="152"/>
      <c r="C1269" s="113"/>
      <c r="E1269" s="391"/>
      <c r="F1269" s="109"/>
    </row>
    <row r="1270" spans="2:6">
      <c r="B1270" s="152"/>
      <c r="C1270" s="113"/>
      <c r="E1270" s="391"/>
      <c r="F1270" s="109"/>
    </row>
    <row r="1271" spans="2:6">
      <c r="B1271" s="152"/>
      <c r="C1271" s="113"/>
      <c r="E1271" s="391"/>
      <c r="F1271" s="109"/>
    </row>
    <row r="1272" spans="2:6">
      <c r="B1272" s="152"/>
      <c r="C1272" s="113"/>
      <c r="E1272" s="391"/>
      <c r="F1272" s="109"/>
    </row>
    <row r="1273" spans="2:6">
      <c r="B1273" s="152"/>
      <c r="C1273" s="113"/>
      <c r="E1273" s="391"/>
      <c r="F1273" s="109"/>
    </row>
    <row r="1274" spans="2:6">
      <c r="B1274" s="152"/>
      <c r="C1274" s="113"/>
      <c r="E1274" s="391"/>
      <c r="F1274" s="109"/>
    </row>
    <row r="1275" spans="2:6">
      <c r="B1275" s="152"/>
      <c r="C1275" s="113"/>
      <c r="E1275" s="391"/>
      <c r="F1275" s="109"/>
    </row>
    <row r="1276" spans="2:6">
      <c r="B1276" s="152"/>
      <c r="C1276" s="113"/>
      <c r="E1276" s="391"/>
      <c r="F1276" s="109"/>
    </row>
    <row r="1277" spans="2:6">
      <c r="B1277" s="152"/>
      <c r="C1277" s="113"/>
      <c r="E1277" s="391"/>
      <c r="F1277" s="109"/>
    </row>
    <row r="1278" spans="2:6">
      <c r="B1278" s="152"/>
      <c r="C1278" s="113"/>
      <c r="E1278" s="391"/>
      <c r="F1278" s="109"/>
    </row>
    <row r="1279" spans="2:6">
      <c r="B1279" s="152"/>
      <c r="C1279" s="113"/>
      <c r="E1279" s="391"/>
      <c r="F1279" s="109"/>
    </row>
    <row r="1280" spans="2:6">
      <c r="B1280" s="152"/>
      <c r="C1280" s="113"/>
      <c r="E1280" s="391"/>
      <c r="F1280" s="109"/>
    </row>
    <row r="1281" spans="2:6">
      <c r="B1281" s="152"/>
      <c r="C1281" s="113"/>
      <c r="E1281" s="391"/>
      <c r="F1281" s="109"/>
    </row>
    <row r="1282" spans="2:6">
      <c r="B1282" s="152"/>
      <c r="C1282" s="113"/>
      <c r="E1282" s="391"/>
      <c r="F1282" s="109"/>
    </row>
    <row r="1283" spans="2:6">
      <c r="B1283" s="152"/>
      <c r="C1283" s="113"/>
      <c r="E1283" s="391"/>
      <c r="F1283" s="109"/>
    </row>
    <row r="1284" spans="2:6">
      <c r="B1284" s="152"/>
      <c r="C1284" s="113"/>
      <c r="E1284" s="391"/>
      <c r="F1284" s="109"/>
    </row>
    <row r="1285" spans="2:6">
      <c r="B1285" s="152"/>
      <c r="C1285" s="113"/>
      <c r="E1285" s="391"/>
      <c r="F1285" s="109"/>
    </row>
    <row r="1286" spans="2:6">
      <c r="B1286" s="152"/>
      <c r="C1286" s="113"/>
      <c r="E1286" s="391"/>
      <c r="F1286" s="109"/>
    </row>
    <row r="1287" spans="2:6">
      <c r="B1287" s="152"/>
      <c r="C1287" s="113"/>
      <c r="E1287" s="391"/>
      <c r="F1287" s="109"/>
    </row>
    <row r="1288" spans="2:6">
      <c r="B1288" s="152"/>
      <c r="C1288" s="113"/>
      <c r="E1288" s="391"/>
      <c r="F1288" s="109"/>
    </row>
    <row r="1289" spans="2:6">
      <c r="B1289" s="152"/>
      <c r="C1289" s="113"/>
      <c r="E1289" s="391"/>
      <c r="F1289" s="109"/>
    </row>
    <row r="1290" spans="2:6">
      <c r="B1290" s="152"/>
      <c r="C1290" s="113"/>
      <c r="E1290" s="391"/>
      <c r="F1290" s="109"/>
    </row>
    <row r="1291" spans="2:6">
      <c r="B1291" s="152"/>
      <c r="C1291" s="113"/>
      <c r="E1291" s="391"/>
      <c r="F1291" s="109"/>
    </row>
    <row r="1292" spans="2:6">
      <c r="B1292" s="152"/>
      <c r="C1292" s="113"/>
      <c r="E1292" s="391"/>
      <c r="F1292" s="109"/>
    </row>
    <row r="1293" spans="2:6">
      <c r="B1293" s="152"/>
      <c r="C1293" s="113"/>
      <c r="E1293" s="391"/>
      <c r="F1293" s="109"/>
    </row>
    <row r="1294" spans="2:6">
      <c r="B1294" s="152"/>
      <c r="C1294" s="113"/>
      <c r="E1294" s="391"/>
      <c r="F1294" s="109"/>
    </row>
    <row r="1295" spans="2:6">
      <c r="B1295" s="152"/>
      <c r="C1295" s="113"/>
      <c r="E1295" s="391"/>
      <c r="F1295" s="109"/>
    </row>
    <row r="1296" spans="2:6">
      <c r="B1296" s="152"/>
      <c r="C1296" s="113"/>
      <c r="E1296" s="391"/>
      <c r="F1296" s="109"/>
    </row>
    <row r="1297" spans="2:6">
      <c r="B1297" s="152"/>
      <c r="C1297" s="113"/>
      <c r="E1297" s="391"/>
      <c r="F1297" s="109"/>
    </row>
    <row r="1298" spans="2:6">
      <c r="B1298" s="152"/>
      <c r="C1298" s="113"/>
      <c r="E1298" s="391"/>
      <c r="F1298" s="109"/>
    </row>
    <row r="1299" spans="2:6">
      <c r="B1299" s="152"/>
      <c r="C1299" s="113"/>
      <c r="E1299" s="391"/>
      <c r="F1299" s="109"/>
    </row>
    <row r="1300" spans="2:6">
      <c r="B1300" s="152"/>
      <c r="C1300" s="113"/>
      <c r="E1300" s="391"/>
      <c r="F1300" s="109"/>
    </row>
    <row r="1301" spans="2:6">
      <c r="B1301" s="152"/>
      <c r="C1301" s="113"/>
      <c r="E1301" s="391"/>
      <c r="F1301" s="109"/>
    </row>
    <row r="1302" spans="2:6">
      <c r="B1302" s="152"/>
      <c r="C1302" s="113"/>
      <c r="E1302" s="391"/>
      <c r="F1302" s="109"/>
    </row>
    <row r="1303" spans="2:6">
      <c r="B1303" s="152"/>
      <c r="C1303" s="113"/>
      <c r="E1303" s="391"/>
      <c r="F1303" s="109"/>
    </row>
    <row r="1304" spans="2:6">
      <c r="B1304" s="152"/>
      <c r="C1304" s="113"/>
      <c r="E1304" s="391"/>
      <c r="F1304" s="109"/>
    </row>
    <row r="1305" spans="2:6">
      <c r="B1305" s="152"/>
      <c r="C1305" s="113"/>
      <c r="E1305" s="391"/>
      <c r="F1305" s="109"/>
    </row>
    <row r="1306" spans="2:6">
      <c r="B1306" s="152"/>
      <c r="C1306" s="113"/>
      <c r="E1306" s="391"/>
      <c r="F1306" s="109"/>
    </row>
    <row r="1307" spans="2:6">
      <c r="B1307" s="152"/>
      <c r="C1307" s="113"/>
      <c r="E1307" s="391"/>
      <c r="F1307" s="109"/>
    </row>
    <row r="1308" spans="2:6">
      <c r="B1308" s="152"/>
      <c r="C1308" s="113"/>
      <c r="E1308" s="391"/>
      <c r="F1308" s="109"/>
    </row>
    <row r="1309" spans="2:6">
      <c r="B1309" s="152"/>
      <c r="C1309" s="113"/>
      <c r="E1309" s="391"/>
      <c r="F1309" s="109"/>
    </row>
    <row r="1310" spans="2:6">
      <c r="B1310" s="152"/>
      <c r="C1310" s="113"/>
      <c r="E1310" s="391"/>
      <c r="F1310" s="109"/>
    </row>
    <row r="1311" spans="2:6">
      <c r="B1311" s="152"/>
      <c r="C1311" s="113"/>
      <c r="E1311" s="391"/>
      <c r="F1311" s="109"/>
    </row>
    <row r="1312" spans="2:6">
      <c r="B1312" s="152"/>
      <c r="C1312" s="113"/>
      <c r="E1312" s="391"/>
      <c r="F1312" s="109"/>
    </row>
    <row r="1313" spans="2:6">
      <c r="B1313" s="152"/>
      <c r="C1313" s="113"/>
      <c r="E1313" s="391"/>
      <c r="F1313" s="109"/>
    </row>
    <row r="1314" spans="2:6">
      <c r="B1314" s="152"/>
      <c r="C1314" s="113"/>
      <c r="E1314" s="391"/>
      <c r="F1314" s="109"/>
    </row>
    <row r="1315" spans="2:6">
      <c r="B1315" s="152"/>
      <c r="C1315" s="113"/>
      <c r="E1315" s="391"/>
      <c r="F1315" s="109"/>
    </row>
    <row r="1316" spans="2:6">
      <c r="B1316" s="152"/>
      <c r="C1316" s="113"/>
      <c r="E1316" s="391"/>
      <c r="F1316" s="109"/>
    </row>
    <row r="1317" spans="2:6">
      <c r="B1317" s="152"/>
      <c r="C1317" s="113"/>
      <c r="E1317" s="391"/>
      <c r="F1317" s="109"/>
    </row>
    <row r="1318" spans="2:6">
      <c r="B1318" s="152"/>
      <c r="C1318" s="113"/>
      <c r="E1318" s="391"/>
      <c r="F1318" s="109"/>
    </row>
    <row r="1319" spans="2:6">
      <c r="B1319" s="152"/>
      <c r="C1319" s="113"/>
      <c r="E1319" s="391"/>
      <c r="F1319" s="109"/>
    </row>
    <row r="1320" spans="2:6">
      <c r="B1320" s="152"/>
      <c r="C1320" s="113"/>
      <c r="E1320" s="391"/>
      <c r="F1320" s="109"/>
    </row>
    <row r="1321" spans="2:6">
      <c r="B1321" s="152"/>
      <c r="C1321" s="113"/>
      <c r="E1321" s="391"/>
      <c r="F1321" s="109"/>
    </row>
    <row r="1322" spans="2:6">
      <c r="B1322" s="152"/>
      <c r="C1322" s="113"/>
      <c r="E1322" s="391"/>
      <c r="F1322" s="109"/>
    </row>
    <row r="1323" spans="2:6">
      <c r="B1323" s="152"/>
      <c r="C1323" s="113"/>
      <c r="E1323" s="391"/>
      <c r="F1323" s="109"/>
    </row>
    <row r="1324" spans="2:6">
      <c r="B1324" s="152"/>
      <c r="C1324" s="113"/>
      <c r="E1324" s="391"/>
      <c r="F1324" s="109"/>
    </row>
    <row r="1325" spans="2:6">
      <c r="B1325" s="152"/>
      <c r="C1325" s="113"/>
      <c r="E1325" s="391"/>
      <c r="F1325" s="109"/>
    </row>
    <row r="1326" spans="2:6">
      <c r="B1326" s="152"/>
      <c r="C1326" s="113"/>
      <c r="E1326" s="391"/>
      <c r="F1326" s="109"/>
    </row>
    <row r="1327" spans="2:6">
      <c r="B1327" s="152"/>
      <c r="C1327" s="113"/>
      <c r="E1327" s="391"/>
      <c r="F1327" s="109"/>
    </row>
    <row r="1328" spans="2:6">
      <c r="B1328" s="152"/>
      <c r="C1328" s="113"/>
      <c r="E1328" s="391"/>
      <c r="F1328" s="109"/>
    </row>
    <row r="1329" spans="2:6">
      <c r="B1329" s="152"/>
      <c r="C1329" s="113"/>
      <c r="E1329" s="391"/>
      <c r="F1329" s="109"/>
    </row>
    <row r="1330" spans="2:6">
      <c r="B1330" s="152"/>
      <c r="C1330" s="113"/>
      <c r="E1330" s="391"/>
      <c r="F1330" s="109"/>
    </row>
    <row r="1331" spans="2:6">
      <c r="B1331" s="152"/>
      <c r="C1331" s="113"/>
      <c r="E1331" s="391"/>
      <c r="F1331" s="109"/>
    </row>
    <row r="1332" spans="2:6">
      <c r="B1332" s="152"/>
      <c r="C1332" s="113"/>
      <c r="E1332" s="391"/>
      <c r="F1332" s="109"/>
    </row>
    <row r="1333" spans="2:6">
      <c r="B1333" s="152"/>
      <c r="C1333" s="113"/>
      <c r="E1333" s="391"/>
      <c r="F1333" s="109"/>
    </row>
    <row r="1334" spans="2:6">
      <c r="B1334" s="152"/>
      <c r="C1334" s="113"/>
      <c r="E1334" s="391"/>
      <c r="F1334" s="109"/>
    </row>
    <row r="1335" spans="2:6">
      <c r="B1335" s="152"/>
      <c r="C1335" s="113"/>
      <c r="E1335" s="391"/>
      <c r="F1335" s="109"/>
    </row>
    <row r="1336" spans="2:6">
      <c r="B1336" s="152"/>
      <c r="C1336" s="113"/>
      <c r="E1336" s="391"/>
      <c r="F1336" s="109"/>
    </row>
    <row r="1337" spans="2:6">
      <c r="B1337" s="152"/>
      <c r="C1337" s="113"/>
      <c r="E1337" s="391"/>
      <c r="F1337" s="109"/>
    </row>
    <row r="1338" spans="2:6">
      <c r="B1338" s="152"/>
      <c r="C1338" s="113"/>
      <c r="E1338" s="391"/>
      <c r="F1338" s="109"/>
    </row>
    <row r="1339" spans="2:6">
      <c r="B1339" s="152"/>
      <c r="C1339" s="113"/>
      <c r="E1339" s="391"/>
      <c r="F1339" s="109"/>
    </row>
    <row r="1340" spans="2:6">
      <c r="B1340" s="152"/>
      <c r="C1340" s="113"/>
      <c r="E1340" s="391"/>
      <c r="F1340" s="109"/>
    </row>
    <row r="1341" spans="2:6">
      <c r="B1341" s="152"/>
      <c r="C1341" s="113"/>
      <c r="E1341" s="391"/>
      <c r="F1341" s="109"/>
    </row>
    <row r="1342" spans="2:6">
      <c r="B1342" s="152"/>
      <c r="C1342" s="113"/>
      <c r="E1342" s="391"/>
      <c r="F1342" s="109"/>
    </row>
    <row r="1343" spans="2:6">
      <c r="B1343" s="152"/>
      <c r="C1343" s="113"/>
      <c r="E1343" s="391"/>
      <c r="F1343" s="109"/>
    </row>
    <row r="1344" spans="2:6">
      <c r="B1344" s="152"/>
      <c r="C1344" s="113"/>
      <c r="E1344" s="391"/>
      <c r="F1344" s="109"/>
    </row>
    <row r="1345" spans="2:6">
      <c r="B1345" s="152"/>
      <c r="C1345" s="113"/>
      <c r="E1345" s="391"/>
      <c r="F1345" s="109"/>
    </row>
    <row r="1346" spans="2:6">
      <c r="B1346" s="152"/>
      <c r="C1346" s="113"/>
      <c r="E1346" s="391"/>
      <c r="F1346" s="109"/>
    </row>
    <row r="1347" spans="2:6">
      <c r="B1347" s="152"/>
      <c r="C1347" s="113"/>
      <c r="E1347" s="391"/>
      <c r="F1347" s="109"/>
    </row>
    <row r="1348" spans="2:6">
      <c r="B1348" s="152"/>
      <c r="C1348" s="113"/>
      <c r="E1348" s="391"/>
      <c r="F1348" s="109"/>
    </row>
    <row r="1349" spans="2:6">
      <c r="B1349" s="152"/>
      <c r="C1349" s="113"/>
      <c r="E1349" s="391"/>
      <c r="F1349" s="109"/>
    </row>
    <row r="1350" spans="2:6">
      <c r="B1350" s="152"/>
      <c r="C1350" s="113"/>
      <c r="E1350" s="391"/>
      <c r="F1350" s="109"/>
    </row>
    <row r="1351" spans="2:6">
      <c r="B1351" s="152"/>
      <c r="C1351" s="113"/>
      <c r="E1351" s="391"/>
      <c r="F1351" s="109"/>
    </row>
    <row r="1352" spans="2:6">
      <c r="B1352" s="152"/>
      <c r="C1352" s="113"/>
      <c r="E1352" s="391"/>
      <c r="F1352" s="109"/>
    </row>
    <row r="1353" spans="2:6">
      <c r="B1353" s="152"/>
      <c r="C1353" s="113"/>
      <c r="E1353" s="391"/>
      <c r="F1353" s="109"/>
    </row>
    <row r="1354" spans="2:6">
      <c r="B1354" s="152"/>
      <c r="C1354" s="113"/>
      <c r="E1354" s="391"/>
      <c r="F1354" s="109"/>
    </row>
    <row r="1355" spans="2:6">
      <c r="B1355" s="152"/>
      <c r="C1355" s="113"/>
      <c r="E1355" s="391"/>
      <c r="F1355" s="109"/>
    </row>
    <row r="1356" spans="2:6">
      <c r="B1356" s="152"/>
      <c r="C1356" s="113"/>
      <c r="E1356" s="391"/>
      <c r="F1356" s="109"/>
    </row>
    <row r="1357" spans="2:6">
      <c r="B1357" s="152"/>
      <c r="C1357" s="113"/>
      <c r="E1357" s="391"/>
      <c r="F1357" s="109"/>
    </row>
    <row r="1358" spans="2:6">
      <c r="B1358" s="152"/>
      <c r="C1358" s="113"/>
      <c r="E1358" s="391"/>
      <c r="F1358" s="109"/>
    </row>
    <row r="1359" spans="2:6">
      <c r="B1359" s="152"/>
      <c r="C1359" s="113"/>
      <c r="E1359" s="391"/>
      <c r="F1359" s="109"/>
    </row>
    <row r="1360" spans="2:6">
      <c r="B1360" s="152"/>
      <c r="C1360" s="113"/>
      <c r="E1360" s="391"/>
      <c r="F1360" s="109"/>
    </row>
    <row r="1361" spans="2:6">
      <c r="B1361" s="152"/>
      <c r="C1361" s="113"/>
      <c r="E1361" s="391"/>
      <c r="F1361" s="109"/>
    </row>
    <row r="1362" spans="2:6">
      <c r="B1362" s="152"/>
      <c r="C1362" s="113"/>
      <c r="E1362" s="391"/>
      <c r="F1362" s="109"/>
    </row>
    <row r="1363" spans="2:6">
      <c r="B1363" s="152"/>
      <c r="C1363" s="113"/>
      <c r="E1363" s="391"/>
      <c r="F1363" s="109"/>
    </row>
    <row r="1364" spans="2:6">
      <c r="B1364" s="152"/>
      <c r="C1364" s="113"/>
      <c r="E1364" s="391"/>
      <c r="F1364" s="109"/>
    </row>
    <row r="1365" spans="2:6">
      <c r="B1365" s="152"/>
      <c r="C1365" s="113"/>
      <c r="E1365" s="391"/>
      <c r="F1365" s="109"/>
    </row>
    <row r="1366" spans="2:6">
      <c r="B1366" s="152"/>
      <c r="C1366" s="113"/>
      <c r="E1366" s="391"/>
      <c r="F1366" s="109"/>
    </row>
    <row r="1367" spans="2:6">
      <c r="B1367" s="152"/>
      <c r="C1367" s="113"/>
      <c r="E1367" s="391"/>
      <c r="F1367" s="109"/>
    </row>
    <row r="1368" spans="2:6">
      <c r="B1368" s="152"/>
      <c r="C1368" s="113"/>
      <c r="E1368" s="391"/>
      <c r="F1368" s="109"/>
    </row>
    <row r="1369" spans="2:6">
      <c r="B1369" s="152"/>
      <c r="C1369" s="113"/>
      <c r="E1369" s="391"/>
      <c r="F1369" s="109"/>
    </row>
    <row r="1370" spans="2:6">
      <c r="B1370" s="152"/>
      <c r="C1370" s="113"/>
      <c r="E1370" s="391"/>
      <c r="F1370" s="109"/>
    </row>
    <row r="1371" spans="2:6">
      <c r="B1371" s="152"/>
      <c r="C1371" s="113"/>
      <c r="E1371" s="391"/>
      <c r="F1371" s="109"/>
    </row>
    <row r="1372" spans="2:6">
      <c r="B1372" s="152"/>
      <c r="C1372" s="113"/>
      <c r="E1372" s="391"/>
      <c r="F1372" s="109"/>
    </row>
    <row r="1373" spans="2:6">
      <c r="B1373" s="152"/>
      <c r="C1373" s="113"/>
      <c r="E1373" s="391"/>
      <c r="F1373" s="109"/>
    </row>
    <row r="1374" spans="2:6">
      <c r="B1374" s="152"/>
      <c r="C1374" s="113"/>
      <c r="E1374" s="391"/>
      <c r="F1374" s="109"/>
    </row>
    <row r="1375" spans="2:6">
      <c r="B1375" s="152"/>
      <c r="C1375" s="113"/>
      <c r="E1375" s="391"/>
      <c r="F1375" s="109"/>
    </row>
    <row r="1376" spans="2:6">
      <c r="B1376" s="152"/>
      <c r="C1376" s="113"/>
      <c r="E1376" s="391"/>
      <c r="F1376" s="109"/>
    </row>
    <row r="1377" spans="2:6">
      <c r="B1377" s="152"/>
      <c r="C1377" s="113"/>
      <c r="E1377" s="391"/>
      <c r="F1377" s="109"/>
    </row>
    <row r="1378" spans="2:6">
      <c r="B1378" s="152"/>
      <c r="C1378" s="113"/>
      <c r="E1378" s="391"/>
      <c r="F1378" s="109"/>
    </row>
    <row r="1379" spans="2:6">
      <c r="B1379" s="152"/>
      <c r="C1379" s="113"/>
      <c r="E1379" s="391"/>
      <c r="F1379" s="109"/>
    </row>
    <row r="1380" spans="2:6">
      <c r="B1380" s="152"/>
      <c r="C1380" s="113"/>
      <c r="E1380" s="391"/>
      <c r="F1380" s="109"/>
    </row>
    <row r="1381" spans="2:6">
      <c r="B1381" s="152"/>
      <c r="C1381" s="113"/>
      <c r="E1381" s="391"/>
      <c r="F1381" s="109"/>
    </row>
    <row r="1382" spans="2:6">
      <c r="B1382" s="152"/>
      <c r="C1382" s="113"/>
      <c r="E1382" s="391"/>
      <c r="F1382" s="109"/>
    </row>
    <row r="1383" spans="2:6">
      <c r="B1383" s="152"/>
      <c r="C1383" s="113"/>
      <c r="E1383" s="391"/>
      <c r="F1383" s="109"/>
    </row>
    <row r="1384" spans="2:6">
      <c r="B1384" s="152"/>
      <c r="C1384" s="113"/>
      <c r="E1384" s="391"/>
      <c r="F1384" s="109"/>
    </row>
    <row r="1385" spans="2:6">
      <c r="B1385" s="152"/>
      <c r="C1385" s="113"/>
      <c r="E1385" s="391"/>
      <c r="F1385" s="109"/>
    </row>
    <row r="1386" spans="2:6">
      <c r="B1386" s="152"/>
      <c r="C1386" s="113"/>
      <c r="E1386" s="391"/>
      <c r="F1386" s="109"/>
    </row>
    <row r="1387" spans="2:6">
      <c r="B1387" s="152"/>
      <c r="C1387" s="113"/>
      <c r="E1387" s="391"/>
      <c r="F1387" s="109"/>
    </row>
    <row r="1388" spans="2:6">
      <c r="B1388" s="152"/>
      <c r="C1388" s="113"/>
      <c r="E1388" s="391"/>
      <c r="F1388" s="109"/>
    </row>
    <row r="1389" spans="2:6">
      <c r="B1389" s="152"/>
      <c r="C1389" s="113"/>
      <c r="E1389" s="391"/>
      <c r="F1389" s="109"/>
    </row>
    <row r="1390" spans="2:6">
      <c r="B1390" s="152"/>
      <c r="C1390" s="113"/>
      <c r="E1390" s="391"/>
      <c r="F1390" s="109"/>
    </row>
    <row r="1391" spans="2:6">
      <c r="B1391" s="152"/>
      <c r="C1391" s="113"/>
      <c r="E1391" s="391"/>
      <c r="F1391" s="109"/>
    </row>
    <row r="1392" spans="2:6">
      <c r="B1392" s="152"/>
      <c r="C1392" s="113"/>
      <c r="E1392" s="391"/>
      <c r="F1392" s="109"/>
    </row>
    <row r="1393" spans="2:6">
      <c r="B1393" s="152"/>
      <c r="C1393" s="113"/>
      <c r="E1393" s="391"/>
      <c r="F1393" s="109"/>
    </row>
    <row r="1394" spans="2:6">
      <c r="B1394" s="152"/>
      <c r="C1394" s="113"/>
      <c r="E1394" s="391"/>
      <c r="F1394" s="109"/>
    </row>
    <row r="1395" spans="2:6">
      <c r="B1395" s="152"/>
      <c r="C1395" s="113"/>
      <c r="E1395" s="391"/>
      <c r="F1395" s="109"/>
    </row>
    <row r="1396" spans="2:6">
      <c r="B1396" s="152"/>
      <c r="C1396" s="113"/>
      <c r="E1396" s="391"/>
      <c r="F1396" s="109"/>
    </row>
    <row r="1397" spans="2:6">
      <c r="B1397" s="152"/>
      <c r="C1397" s="113"/>
      <c r="E1397" s="391"/>
      <c r="F1397" s="109"/>
    </row>
    <row r="1398" spans="2:6">
      <c r="B1398" s="152"/>
      <c r="C1398" s="113"/>
      <c r="E1398" s="391"/>
      <c r="F1398" s="109"/>
    </row>
    <row r="1399" spans="2:6">
      <c r="B1399" s="152"/>
      <c r="C1399" s="113"/>
      <c r="E1399" s="391"/>
      <c r="F1399" s="109"/>
    </row>
    <row r="1400" spans="2:6">
      <c r="B1400" s="152"/>
      <c r="C1400" s="113"/>
      <c r="E1400" s="391"/>
      <c r="F1400" s="109"/>
    </row>
    <row r="1401" spans="2:6">
      <c r="B1401" s="152"/>
      <c r="C1401" s="113"/>
      <c r="E1401" s="391"/>
      <c r="F1401" s="109"/>
    </row>
    <row r="1402" spans="2:6">
      <c r="B1402" s="152"/>
      <c r="C1402" s="113"/>
      <c r="E1402" s="391"/>
      <c r="F1402" s="109"/>
    </row>
    <row r="1403" spans="2:6">
      <c r="B1403" s="152"/>
      <c r="C1403" s="113"/>
      <c r="E1403" s="391"/>
      <c r="F1403" s="109"/>
    </row>
    <row r="1404" spans="2:6">
      <c r="B1404" s="152"/>
      <c r="C1404" s="113"/>
      <c r="E1404" s="391"/>
      <c r="F1404" s="109"/>
    </row>
    <row r="1405" spans="2:6">
      <c r="B1405" s="152"/>
      <c r="C1405" s="113"/>
      <c r="E1405" s="391"/>
      <c r="F1405" s="109"/>
    </row>
    <row r="1406" spans="2:6">
      <c r="B1406" s="152"/>
      <c r="C1406" s="113"/>
      <c r="E1406" s="391"/>
      <c r="F1406" s="109"/>
    </row>
    <row r="1407" spans="2:6">
      <c r="B1407" s="152"/>
      <c r="C1407" s="113"/>
      <c r="E1407" s="391"/>
      <c r="F1407" s="109"/>
    </row>
    <row r="1408" spans="2:6">
      <c r="B1408" s="152"/>
      <c r="C1408" s="113"/>
      <c r="E1408" s="391"/>
      <c r="F1408" s="109"/>
    </row>
    <row r="1409" spans="2:6">
      <c r="B1409" s="152"/>
      <c r="C1409" s="113"/>
      <c r="E1409" s="391"/>
      <c r="F1409" s="109"/>
    </row>
    <row r="1410" spans="2:6">
      <c r="B1410" s="152"/>
      <c r="C1410" s="113"/>
      <c r="E1410" s="391"/>
      <c r="F1410" s="109"/>
    </row>
    <row r="1411" spans="2:6">
      <c r="B1411" s="152"/>
      <c r="C1411" s="113"/>
      <c r="E1411" s="391"/>
      <c r="F1411" s="109"/>
    </row>
    <row r="1412" spans="2:6">
      <c r="B1412" s="152"/>
      <c r="C1412" s="113"/>
      <c r="E1412" s="391"/>
      <c r="F1412" s="109"/>
    </row>
    <row r="1413" spans="2:6">
      <c r="B1413" s="152"/>
      <c r="C1413" s="113"/>
      <c r="E1413" s="391"/>
      <c r="F1413" s="109"/>
    </row>
    <row r="1414" spans="2:6">
      <c r="B1414" s="152"/>
      <c r="C1414" s="113"/>
      <c r="E1414" s="391"/>
      <c r="F1414" s="109"/>
    </row>
    <row r="1415" spans="2:6">
      <c r="B1415" s="152"/>
      <c r="C1415" s="113"/>
      <c r="E1415" s="391"/>
      <c r="F1415" s="109"/>
    </row>
    <row r="1416" spans="2:6">
      <c r="B1416" s="152"/>
      <c r="C1416" s="113"/>
      <c r="E1416" s="391"/>
      <c r="F1416" s="109"/>
    </row>
    <row r="1417" spans="2:6">
      <c r="B1417" s="152"/>
      <c r="C1417" s="113"/>
      <c r="E1417" s="391"/>
      <c r="F1417" s="109"/>
    </row>
    <row r="1418" spans="2:6">
      <c r="B1418" s="152"/>
      <c r="C1418" s="113"/>
      <c r="E1418" s="391"/>
      <c r="F1418" s="109"/>
    </row>
    <row r="1419" spans="2:6">
      <c r="B1419" s="152"/>
      <c r="C1419" s="113"/>
      <c r="E1419" s="391"/>
      <c r="F1419" s="109"/>
    </row>
    <row r="1420" spans="2:6">
      <c r="B1420" s="152"/>
      <c r="C1420" s="113"/>
      <c r="E1420" s="391"/>
      <c r="F1420" s="109"/>
    </row>
    <row r="1421" spans="2:6">
      <c r="B1421" s="152"/>
      <c r="C1421" s="113"/>
      <c r="E1421" s="391"/>
      <c r="F1421" s="109"/>
    </row>
    <row r="1422" spans="2:6">
      <c r="B1422" s="152"/>
      <c r="C1422" s="113"/>
      <c r="E1422" s="391"/>
      <c r="F1422" s="109"/>
    </row>
    <row r="1423" spans="2:6">
      <c r="B1423" s="152"/>
      <c r="C1423" s="113"/>
      <c r="E1423" s="391"/>
      <c r="F1423" s="109"/>
    </row>
    <row r="1424" spans="2:6">
      <c r="B1424" s="152"/>
      <c r="C1424" s="113"/>
      <c r="E1424" s="391"/>
      <c r="F1424" s="109"/>
    </row>
    <row r="1425" spans="2:6">
      <c r="B1425" s="152"/>
      <c r="C1425" s="113"/>
      <c r="E1425" s="391"/>
      <c r="F1425" s="109"/>
    </row>
    <row r="1426" spans="2:6">
      <c r="B1426" s="152"/>
      <c r="C1426" s="113"/>
      <c r="E1426" s="391"/>
      <c r="F1426" s="109"/>
    </row>
    <row r="1427" spans="2:6">
      <c r="B1427" s="152"/>
      <c r="C1427" s="113"/>
      <c r="E1427" s="391"/>
      <c r="F1427" s="109"/>
    </row>
    <row r="1428" spans="2:6">
      <c r="B1428" s="152"/>
      <c r="C1428" s="113"/>
      <c r="E1428" s="391"/>
      <c r="F1428" s="109"/>
    </row>
    <row r="1429" spans="2:6">
      <c r="B1429" s="152"/>
      <c r="C1429" s="113"/>
      <c r="E1429" s="391"/>
      <c r="F1429" s="109"/>
    </row>
    <row r="1430" spans="2:6">
      <c r="B1430" s="152"/>
      <c r="C1430" s="113"/>
      <c r="E1430" s="391"/>
      <c r="F1430" s="109"/>
    </row>
    <row r="1431" spans="2:6">
      <c r="B1431" s="152"/>
      <c r="C1431" s="113"/>
      <c r="E1431" s="391"/>
      <c r="F1431" s="109"/>
    </row>
    <row r="1432" spans="2:6">
      <c r="B1432" s="152"/>
      <c r="C1432" s="113"/>
      <c r="E1432" s="391"/>
      <c r="F1432" s="109"/>
    </row>
    <row r="1433" spans="2:6">
      <c r="B1433" s="152"/>
      <c r="C1433" s="113"/>
      <c r="E1433" s="391"/>
      <c r="F1433" s="109"/>
    </row>
    <row r="1434" spans="2:6">
      <c r="B1434" s="152"/>
      <c r="C1434" s="113"/>
      <c r="E1434" s="391"/>
      <c r="F1434" s="109"/>
    </row>
    <row r="1435" spans="2:6">
      <c r="B1435" s="152"/>
      <c r="C1435" s="113"/>
      <c r="E1435" s="391"/>
      <c r="F1435" s="109"/>
    </row>
    <row r="1436" spans="2:6">
      <c r="B1436" s="152"/>
      <c r="C1436" s="113"/>
      <c r="E1436" s="391"/>
      <c r="F1436" s="109"/>
    </row>
    <row r="1437" spans="2:6">
      <c r="B1437" s="152"/>
      <c r="C1437" s="113"/>
      <c r="E1437" s="391"/>
      <c r="F1437" s="109"/>
    </row>
    <row r="1438" spans="2:6">
      <c r="B1438" s="152"/>
      <c r="C1438" s="113"/>
      <c r="E1438" s="391"/>
      <c r="F1438" s="109"/>
    </row>
    <row r="1439" spans="2:6">
      <c r="B1439" s="152"/>
      <c r="C1439" s="113"/>
      <c r="E1439" s="391"/>
      <c r="F1439" s="109"/>
    </row>
    <row r="1440" spans="2:6">
      <c r="B1440" s="152"/>
      <c r="C1440" s="113"/>
      <c r="E1440" s="391"/>
      <c r="F1440" s="109"/>
    </row>
    <row r="1441" spans="2:6">
      <c r="B1441" s="152"/>
      <c r="C1441" s="113"/>
      <c r="E1441" s="391"/>
      <c r="F1441" s="109"/>
    </row>
    <row r="1442" spans="2:6">
      <c r="B1442" s="152"/>
      <c r="C1442" s="113"/>
      <c r="E1442" s="391"/>
      <c r="F1442" s="109"/>
    </row>
    <row r="1443" spans="2:6">
      <c r="B1443" s="152"/>
      <c r="C1443" s="113"/>
      <c r="E1443" s="391"/>
      <c r="F1443" s="109"/>
    </row>
    <row r="1444" spans="2:6">
      <c r="B1444" s="152"/>
      <c r="C1444" s="113"/>
      <c r="E1444" s="391"/>
      <c r="F1444" s="109"/>
    </row>
    <row r="1445" spans="2:6">
      <c r="B1445" s="152"/>
      <c r="C1445" s="113"/>
      <c r="E1445" s="391"/>
      <c r="F1445" s="109"/>
    </row>
    <row r="1446" spans="2:6">
      <c r="B1446" s="152"/>
      <c r="C1446" s="113"/>
      <c r="E1446" s="391"/>
      <c r="F1446" s="109"/>
    </row>
    <row r="1447" spans="2:6">
      <c r="B1447" s="152"/>
      <c r="C1447" s="113"/>
      <c r="E1447" s="391"/>
      <c r="F1447" s="109"/>
    </row>
    <row r="1448" spans="2:6">
      <c r="B1448" s="152"/>
      <c r="C1448" s="113"/>
      <c r="E1448" s="391"/>
      <c r="F1448" s="109"/>
    </row>
    <row r="1449" spans="2:6">
      <c r="B1449" s="152"/>
      <c r="C1449" s="113"/>
      <c r="E1449" s="391"/>
      <c r="F1449" s="109"/>
    </row>
    <row r="1450" spans="2:6">
      <c r="B1450" s="152"/>
      <c r="C1450" s="113"/>
      <c r="E1450" s="391"/>
      <c r="F1450" s="109"/>
    </row>
    <row r="1451" spans="2:6">
      <c r="B1451" s="152"/>
      <c r="C1451" s="113"/>
      <c r="E1451" s="391"/>
      <c r="F1451" s="109"/>
    </row>
    <row r="1452" spans="2:6">
      <c r="B1452" s="152"/>
      <c r="C1452" s="113"/>
      <c r="E1452" s="391"/>
      <c r="F1452" s="109"/>
    </row>
    <row r="1453" spans="2:6">
      <c r="B1453" s="152"/>
      <c r="C1453" s="113"/>
      <c r="E1453" s="391"/>
      <c r="F1453" s="109"/>
    </row>
    <row r="1454" spans="2:6">
      <c r="B1454" s="152"/>
      <c r="C1454" s="113"/>
      <c r="E1454" s="391"/>
      <c r="F1454" s="109"/>
    </row>
    <row r="1455" spans="2:6">
      <c r="B1455" s="152"/>
      <c r="C1455" s="113"/>
      <c r="E1455" s="391"/>
      <c r="F1455" s="109"/>
    </row>
    <row r="1456" spans="2:6">
      <c r="B1456" s="152"/>
      <c r="C1456" s="113"/>
      <c r="E1456" s="391"/>
      <c r="F1456" s="109"/>
    </row>
    <row r="1457" spans="2:6">
      <c r="B1457" s="152"/>
      <c r="C1457" s="113"/>
      <c r="E1457" s="391"/>
      <c r="F1457" s="109"/>
    </row>
    <row r="1458" spans="2:6">
      <c r="B1458" s="152"/>
      <c r="C1458" s="113"/>
      <c r="E1458" s="391"/>
      <c r="F1458" s="109"/>
    </row>
    <row r="1459" spans="2:6">
      <c r="B1459" s="152"/>
      <c r="C1459" s="113"/>
      <c r="E1459" s="391"/>
      <c r="F1459" s="109"/>
    </row>
    <row r="1460" spans="2:6">
      <c r="B1460" s="152"/>
      <c r="C1460" s="113"/>
      <c r="E1460" s="391"/>
      <c r="F1460" s="109"/>
    </row>
    <row r="1461" spans="2:6">
      <c r="B1461" s="152"/>
      <c r="C1461" s="113"/>
      <c r="E1461" s="391"/>
      <c r="F1461" s="109"/>
    </row>
    <row r="1462" spans="2:6">
      <c r="B1462" s="152"/>
      <c r="C1462" s="113"/>
      <c r="E1462" s="391"/>
      <c r="F1462" s="109"/>
    </row>
    <row r="1463" spans="2:6">
      <c r="B1463" s="152"/>
      <c r="C1463" s="113"/>
      <c r="E1463" s="391"/>
      <c r="F1463" s="109"/>
    </row>
    <row r="1464" spans="2:6">
      <c r="B1464" s="152"/>
      <c r="C1464" s="113"/>
      <c r="E1464" s="391"/>
      <c r="F1464" s="109"/>
    </row>
    <row r="1465" spans="2:6">
      <c r="B1465" s="152"/>
      <c r="C1465" s="113"/>
      <c r="E1465" s="391"/>
      <c r="F1465" s="109"/>
    </row>
    <row r="1466" spans="2:6">
      <c r="B1466" s="152"/>
      <c r="C1466" s="113"/>
      <c r="E1466" s="391"/>
      <c r="F1466" s="109"/>
    </row>
    <row r="1467" spans="2:6">
      <c r="B1467" s="152"/>
      <c r="C1467" s="113"/>
      <c r="E1467" s="391"/>
      <c r="F1467" s="109"/>
    </row>
    <row r="1468" spans="2:6">
      <c r="B1468" s="152"/>
      <c r="C1468" s="113"/>
      <c r="E1468" s="391"/>
      <c r="F1468" s="109"/>
    </row>
    <row r="1469" spans="2:6">
      <c r="B1469" s="152"/>
      <c r="C1469" s="113"/>
      <c r="E1469" s="391"/>
      <c r="F1469" s="109"/>
    </row>
    <row r="1470" spans="2:6">
      <c r="B1470" s="152"/>
      <c r="C1470" s="113"/>
      <c r="E1470" s="391"/>
      <c r="F1470" s="109"/>
    </row>
    <row r="1471" spans="2:6">
      <c r="B1471" s="152"/>
      <c r="C1471" s="113"/>
      <c r="E1471" s="391"/>
      <c r="F1471" s="109"/>
    </row>
    <row r="1472" spans="2:6">
      <c r="B1472" s="152"/>
      <c r="C1472" s="113"/>
      <c r="E1472" s="391"/>
      <c r="F1472" s="109"/>
    </row>
    <row r="1473" spans="2:6">
      <c r="B1473" s="152"/>
      <c r="C1473" s="113"/>
      <c r="E1473" s="391"/>
      <c r="F1473" s="109"/>
    </row>
    <row r="1474" spans="2:6">
      <c r="B1474" s="152"/>
      <c r="C1474" s="113"/>
      <c r="E1474" s="391"/>
      <c r="F1474" s="109"/>
    </row>
    <row r="1475" spans="2:6">
      <c r="B1475" s="152"/>
      <c r="C1475" s="113"/>
      <c r="E1475" s="391"/>
      <c r="F1475" s="109"/>
    </row>
    <row r="1476" spans="2:6">
      <c r="B1476" s="152"/>
      <c r="C1476" s="113"/>
      <c r="E1476" s="391"/>
      <c r="F1476" s="109"/>
    </row>
    <row r="1477" spans="2:6">
      <c r="B1477" s="152"/>
      <c r="C1477" s="113"/>
      <c r="E1477" s="391"/>
      <c r="F1477" s="109"/>
    </row>
    <row r="1478" spans="2:6">
      <c r="B1478" s="152"/>
      <c r="C1478" s="113"/>
      <c r="E1478" s="391"/>
      <c r="F1478" s="109"/>
    </row>
    <row r="1479" spans="2:6">
      <c r="B1479" s="152"/>
      <c r="C1479" s="113"/>
      <c r="E1479" s="391"/>
      <c r="F1479" s="109"/>
    </row>
    <row r="1480" spans="2:6">
      <c r="B1480" s="152"/>
      <c r="C1480" s="113"/>
      <c r="E1480" s="391"/>
      <c r="F1480" s="109"/>
    </row>
    <row r="1481" spans="2:6">
      <c r="B1481" s="152"/>
      <c r="C1481" s="113"/>
      <c r="E1481" s="391"/>
      <c r="F1481" s="109"/>
    </row>
    <row r="1482" spans="2:6">
      <c r="B1482" s="152"/>
      <c r="C1482" s="113"/>
      <c r="E1482" s="391"/>
      <c r="F1482" s="109"/>
    </row>
    <row r="1483" spans="2:6">
      <c r="B1483" s="152"/>
      <c r="C1483" s="113"/>
      <c r="E1483" s="391"/>
      <c r="F1483" s="109"/>
    </row>
    <row r="1484" spans="2:6">
      <c r="B1484" s="152"/>
      <c r="C1484" s="113"/>
      <c r="E1484" s="391"/>
      <c r="F1484" s="109"/>
    </row>
    <row r="1485" spans="2:6">
      <c r="B1485" s="152"/>
      <c r="C1485" s="113"/>
      <c r="E1485" s="391"/>
      <c r="F1485" s="109"/>
    </row>
    <row r="1486" spans="2:6">
      <c r="B1486" s="152"/>
      <c r="C1486" s="113"/>
      <c r="E1486" s="391"/>
      <c r="F1486" s="109"/>
    </row>
    <row r="1487" spans="2:6">
      <c r="B1487" s="152"/>
      <c r="C1487" s="113"/>
      <c r="E1487" s="391"/>
      <c r="F1487" s="109"/>
    </row>
    <row r="1488" spans="2:6">
      <c r="B1488" s="152"/>
      <c r="C1488" s="113"/>
      <c r="E1488" s="391"/>
      <c r="F1488" s="109"/>
    </row>
    <row r="1489" spans="2:6">
      <c r="B1489" s="152"/>
      <c r="C1489" s="113"/>
      <c r="E1489" s="391"/>
      <c r="F1489" s="109"/>
    </row>
    <row r="1490" spans="2:6">
      <c r="B1490" s="152"/>
      <c r="C1490" s="113"/>
      <c r="E1490" s="391"/>
      <c r="F1490" s="109"/>
    </row>
    <row r="1491" spans="2:6">
      <c r="B1491" s="152"/>
      <c r="C1491" s="113"/>
      <c r="E1491" s="391"/>
      <c r="F1491" s="109"/>
    </row>
    <row r="1492" spans="2:6">
      <c r="B1492" s="152"/>
      <c r="C1492" s="113"/>
      <c r="E1492" s="391"/>
      <c r="F1492" s="109"/>
    </row>
    <row r="1493" spans="2:6">
      <c r="B1493" s="152"/>
      <c r="C1493" s="113"/>
      <c r="E1493" s="391"/>
      <c r="F1493" s="109"/>
    </row>
    <row r="1494" spans="2:6">
      <c r="B1494" s="152"/>
      <c r="C1494" s="113"/>
      <c r="E1494" s="391"/>
      <c r="F1494" s="109"/>
    </row>
    <row r="1495" spans="2:6">
      <c r="B1495" s="152"/>
      <c r="C1495" s="113"/>
      <c r="E1495" s="391"/>
      <c r="F1495" s="109"/>
    </row>
    <row r="1496" spans="2:6">
      <c r="B1496" s="152"/>
      <c r="C1496" s="113"/>
      <c r="E1496" s="391"/>
      <c r="F1496" s="109"/>
    </row>
    <row r="1497" spans="2:6">
      <c r="B1497" s="152"/>
      <c r="C1497" s="113"/>
      <c r="E1497" s="391"/>
      <c r="F1497" s="109"/>
    </row>
    <row r="1498" spans="2:6">
      <c r="B1498" s="152"/>
      <c r="C1498" s="113"/>
      <c r="E1498" s="391"/>
      <c r="F1498" s="109"/>
    </row>
    <row r="1499" spans="2:6">
      <c r="B1499" s="152"/>
      <c r="C1499" s="113"/>
      <c r="E1499" s="391"/>
      <c r="F1499" s="109"/>
    </row>
    <row r="1500" spans="2:6">
      <c r="B1500" s="152"/>
      <c r="C1500" s="113"/>
      <c r="E1500" s="391"/>
      <c r="F1500" s="109"/>
    </row>
    <row r="1501" spans="2:6">
      <c r="B1501" s="152"/>
      <c r="C1501" s="113"/>
      <c r="E1501" s="391"/>
      <c r="F1501" s="109"/>
    </row>
    <row r="1502" spans="2:6">
      <c r="B1502" s="152"/>
      <c r="C1502" s="113"/>
      <c r="E1502" s="391"/>
      <c r="F1502" s="109"/>
    </row>
    <row r="1503" spans="2:6">
      <c r="B1503" s="152"/>
      <c r="C1503" s="113"/>
      <c r="E1503" s="391"/>
      <c r="F1503" s="109"/>
    </row>
    <row r="1504" spans="2:6">
      <c r="B1504" s="152"/>
      <c r="C1504" s="113"/>
      <c r="E1504" s="391"/>
      <c r="F1504" s="109"/>
    </row>
    <row r="1505" spans="2:6">
      <c r="B1505" s="152"/>
      <c r="C1505" s="113"/>
      <c r="E1505" s="391"/>
      <c r="F1505" s="109"/>
    </row>
    <row r="1506" spans="2:6">
      <c r="B1506" s="152"/>
      <c r="C1506" s="113"/>
      <c r="E1506" s="391"/>
      <c r="F1506" s="109"/>
    </row>
    <row r="1507" spans="2:6">
      <c r="B1507" s="152"/>
      <c r="C1507" s="113"/>
      <c r="E1507" s="391"/>
      <c r="F1507" s="109"/>
    </row>
    <row r="1508" spans="2:6">
      <c r="B1508" s="152"/>
      <c r="C1508" s="113"/>
      <c r="E1508" s="391"/>
      <c r="F1508" s="109"/>
    </row>
    <row r="1509" spans="2:6">
      <c r="B1509" s="152"/>
      <c r="C1509" s="113"/>
      <c r="E1509" s="391"/>
      <c r="F1509" s="109"/>
    </row>
    <row r="1510" spans="2:6">
      <c r="B1510" s="152"/>
      <c r="C1510" s="113"/>
      <c r="E1510" s="391"/>
      <c r="F1510" s="109"/>
    </row>
    <row r="1511" spans="2:6">
      <c r="B1511" s="152"/>
      <c r="C1511" s="113"/>
      <c r="E1511" s="391"/>
      <c r="F1511" s="109"/>
    </row>
    <row r="1512" spans="2:6">
      <c r="B1512" s="152"/>
      <c r="C1512" s="113"/>
      <c r="E1512" s="391"/>
      <c r="F1512" s="109"/>
    </row>
    <row r="1513" spans="2:6">
      <c r="B1513" s="152"/>
      <c r="C1513" s="113"/>
      <c r="E1513" s="391"/>
      <c r="F1513" s="109"/>
    </row>
    <row r="1514" spans="2:6">
      <c r="B1514" s="152"/>
      <c r="C1514" s="113"/>
      <c r="E1514" s="391"/>
      <c r="F1514" s="109"/>
    </row>
    <row r="1515" spans="2:6">
      <c r="B1515" s="152"/>
      <c r="C1515" s="113"/>
      <c r="E1515" s="391"/>
      <c r="F1515" s="109"/>
    </row>
    <row r="1516" spans="2:6">
      <c r="B1516" s="152"/>
      <c r="C1516" s="113"/>
      <c r="E1516" s="391"/>
      <c r="F1516" s="109"/>
    </row>
    <row r="1517" spans="2:6">
      <c r="B1517" s="152"/>
      <c r="C1517" s="113"/>
      <c r="E1517" s="391"/>
      <c r="F1517" s="109"/>
    </row>
    <row r="1518" spans="2:6">
      <c r="B1518" s="152"/>
      <c r="C1518" s="113"/>
      <c r="E1518" s="391"/>
      <c r="F1518" s="109"/>
    </row>
    <row r="1519" spans="2:6">
      <c r="B1519" s="152"/>
      <c r="C1519" s="113"/>
      <c r="E1519" s="391"/>
      <c r="F1519" s="109"/>
    </row>
    <row r="1520" spans="2:6">
      <c r="B1520" s="152"/>
      <c r="C1520" s="113"/>
      <c r="E1520" s="391"/>
      <c r="F1520" s="109"/>
    </row>
    <row r="1521" spans="2:6">
      <c r="B1521" s="152"/>
      <c r="C1521" s="113"/>
      <c r="E1521" s="391"/>
      <c r="F1521" s="109"/>
    </row>
    <row r="1522" spans="2:6">
      <c r="B1522" s="152"/>
      <c r="C1522" s="113"/>
      <c r="E1522" s="391"/>
      <c r="F1522" s="109"/>
    </row>
    <row r="1523" spans="2:6">
      <c r="B1523" s="152"/>
      <c r="C1523" s="113"/>
      <c r="E1523" s="391"/>
      <c r="F1523" s="109"/>
    </row>
    <row r="1524" spans="2:6">
      <c r="B1524" s="152"/>
      <c r="C1524" s="113"/>
      <c r="E1524" s="391"/>
      <c r="F1524" s="109"/>
    </row>
    <row r="1525" spans="2:6">
      <c r="B1525" s="152"/>
      <c r="C1525" s="113"/>
      <c r="E1525" s="391"/>
      <c r="F1525" s="109"/>
    </row>
    <row r="1526" spans="2:6">
      <c r="B1526" s="152"/>
      <c r="C1526" s="113"/>
      <c r="E1526" s="391"/>
      <c r="F1526" s="109"/>
    </row>
    <row r="1527" spans="2:6">
      <c r="B1527" s="152"/>
      <c r="C1527" s="113"/>
      <c r="E1527" s="391"/>
      <c r="F1527" s="109"/>
    </row>
    <row r="1528" spans="2:6">
      <c r="B1528" s="152"/>
      <c r="C1528" s="113"/>
      <c r="E1528" s="391"/>
      <c r="F1528" s="109"/>
    </row>
    <row r="1529" spans="2:6">
      <c r="B1529" s="152"/>
      <c r="C1529" s="113"/>
      <c r="E1529" s="391"/>
      <c r="F1529" s="109"/>
    </row>
    <row r="1530" spans="2:6">
      <c r="B1530" s="152"/>
      <c r="C1530" s="113"/>
      <c r="E1530" s="391"/>
      <c r="F1530" s="109"/>
    </row>
    <row r="1531" spans="2:6">
      <c r="B1531" s="152"/>
      <c r="C1531" s="113"/>
      <c r="E1531" s="391"/>
      <c r="F1531" s="109"/>
    </row>
    <row r="1532" spans="2:6">
      <c r="B1532" s="152"/>
      <c r="C1532" s="113"/>
      <c r="E1532" s="391"/>
      <c r="F1532" s="109"/>
    </row>
    <row r="1533" spans="2:6">
      <c r="B1533" s="152"/>
      <c r="C1533" s="113"/>
      <c r="E1533" s="391"/>
      <c r="F1533" s="109"/>
    </row>
    <row r="1534" spans="2:6">
      <c r="B1534" s="152"/>
      <c r="C1534" s="113"/>
      <c r="E1534" s="391"/>
      <c r="F1534" s="109"/>
    </row>
    <row r="1535" spans="2:6">
      <c r="B1535" s="152"/>
      <c r="C1535" s="113"/>
      <c r="E1535" s="391"/>
      <c r="F1535" s="109"/>
    </row>
    <row r="1536" spans="2:6">
      <c r="B1536" s="152"/>
      <c r="C1536" s="113"/>
      <c r="E1536" s="391"/>
      <c r="F1536" s="109"/>
    </row>
    <row r="1537" spans="2:6">
      <c r="B1537" s="152"/>
      <c r="C1537" s="113"/>
      <c r="E1537" s="391"/>
      <c r="F1537" s="109"/>
    </row>
    <row r="1538" spans="2:6">
      <c r="B1538" s="152"/>
      <c r="C1538" s="113"/>
      <c r="E1538" s="391"/>
      <c r="F1538" s="109"/>
    </row>
    <row r="1539" spans="2:6">
      <c r="B1539" s="152"/>
      <c r="C1539" s="113"/>
      <c r="E1539" s="391"/>
      <c r="F1539" s="109"/>
    </row>
    <row r="1540" spans="2:6">
      <c r="B1540" s="152"/>
      <c r="C1540" s="113"/>
      <c r="E1540" s="391"/>
      <c r="F1540" s="109"/>
    </row>
    <row r="1541" spans="2:6">
      <c r="B1541" s="152"/>
      <c r="C1541" s="113"/>
      <c r="E1541" s="391"/>
      <c r="F1541" s="109"/>
    </row>
    <row r="1542" spans="2:6">
      <c r="B1542" s="152"/>
      <c r="C1542" s="113"/>
      <c r="E1542" s="391"/>
      <c r="F1542" s="109"/>
    </row>
    <row r="1543" spans="2:6">
      <c r="B1543" s="152"/>
      <c r="C1543" s="113"/>
      <c r="E1543" s="391"/>
      <c r="F1543" s="109"/>
    </row>
    <row r="1544" spans="2:6">
      <c r="B1544" s="152"/>
      <c r="C1544" s="113"/>
      <c r="E1544" s="391"/>
      <c r="F1544" s="109"/>
    </row>
    <row r="1545" spans="2:6">
      <c r="B1545" s="152"/>
      <c r="C1545" s="113"/>
      <c r="E1545" s="391"/>
      <c r="F1545" s="109"/>
    </row>
    <row r="1546" spans="2:6">
      <c r="B1546" s="152"/>
      <c r="C1546" s="113"/>
      <c r="E1546" s="391"/>
      <c r="F1546" s="109"/>
    </row>
    <row r="1547" spans="2:6">
      <c r="B1547" s="152"/>
      <c r="C1547" s="113"/>
      <c r="E1547" s="391"/>
      <c r="F1547" s="109"/>
    </row>
    <row r="1548" spans="2:6">
      <c r="B1548" s="152"/>
      <c r="C1548" s="113"/>
      <c r="E1548" s="391"/>
      <c r="F1548" s="109"/>
    </row>
    <row r="1549" spans="2:6">
      <c r="B1549" s="152"/>
      <c r="C1549" s="113"/>
      <c r="E1549" s="391"/>
      <c r="F1549" s="109"/>
    </row>
    <row r="1550" spans="2:6">
      <c r="B1550" s="152"/>
      <c r="C1550" s="113"/>
      <c r="E1550" s="391"/>
      <c r="F1550" s="109"/>
    </row>
    <row r="1551" spans="2:6">
      <c r="B1551" s="152"/>
      <c r="C1551" s="113"/>
      <c r="E1551" s="391"/>
      <c r="F1551" s="109"/>
    </row>
    <row r="1552" spans="2:6">
      <c r="B1552" s="152"/>
      <c r="C1552" s="113"/>
      <c r="E1552" s="391"/>
      <c r="F1552" s="109"/>
    </row>
    <row r="1553" spans="2:6">
      <c r="B1553" s="152"/>
      <c r="C1553" s="113"/>
      <c r="E1553" s="391"/>
      <c r="F1553" s="109"/>
    </row>
    <row r="1554" spans="2:6">
      <c r="B1554" s="152"/>
      <c r="C1554" s="113"/>
      <c r="E1554" s="391"/>
      <c r="F1554" s="109"/>
    </row>
    <row r="1555" spans="2:6">
      <c r="B1555" s="152"/>
      <c r="C1555" s="113"/>
      <c r="E1555" s="391"/>
      <c r="F1555" s="109"/>
    </row>
    <row r="1556" spans="2:6">
      <c r="B1556" s="152"/>
      <c r="C1556" s="113"/>
      <c r="E1556" s="391"/>
      <c r="F1556" s="109"/>
    </row>
    <row r="1557" spans="2:6">
      <c r="B1557" s="152"/>
      <c r="C1557" s="113"/>
      <c r="E1557" s="391"/>
      <c r="F1557" s="109"/>
    </row>
    <row r="1558" spans="2:6">
      <c r="B1558" s="152"/>
      <c r="C1558" s="113"/>
      <c r="E1558" s="391"/>
      <c r="F1558" s="109"/>
    </row>
    <row r="1559" spans="2:6">
      <c r="B1559" s="152"/>
      <c r="C1559" s="113"/>
      <c r="E1559" s="391"/>
      <c r="F1559" s="109"/>
    </row>
    <row r="1560" spans="2:6">
      <c r="B1560" s="152"/>
      <c r="C1560" s="113"/>
      <c r="E1560" s="391"/>
      <c r="F1560" s="109"/>
    </row>
    <row r="1561" spans="2:6">
      <c r="B1561" s="152"/>
      <c r="C1561" s="113"/>
      <c r="E1561" s="391"/>
      <c r="F1561" s="109"/>
    </row>
    <row r="1562" spans="2:6">
      <c r="B1562" s="152"/>
      <c r="C1562" s="113"/>
      <c r="E1562" s="391"/>
      <c r="F1562" s="109"/>
    </row>
    <row r="1563" spans="2:6">
      <c r="B1563" s="152"/>
      <c r="C1563" s="113"/>
      <c r="E1563" s="391"/>
      <c r="F1563" s="109"/>
    </row>
    <row r="1564" spans="2:6">
      <c r="B1564" s="152"/>
      <c r="C1564" s="113"/>
      <c r="E1564" s="391"/>
      <c r="F1564" s="109"/>
    </row>
    <row r="1565" spans="2:6">
      <c r="B1565" s="152"/>
      <c r="C1565" s="113"/>
      <c r="E1565" s="391"/>
      <c r="F1565" s="109"/>
    </row>
    <row r="1566" spans="2:6">
      <c r="B1566" s="152"/>
      <c r="C1566" s="113"/>
      <c r="E1566" s="391"/>
      <c r="F1566" s="109"/>
    </row>
    <row r="1567" spans="2:6">
      <c r="B1567" s="152"/>
      <c r="C1567" s="113"/>
      <c r="E1567" s="391"/>
      <c r="F1567" s="109"/>
    </row>
    <row r="1568" spans="2:6">
      <c r="B1568" s="152"/>
      <c r="C1568" s="113"/>
      <c r="E1568" s="391"/>
      <c r="F1568" s="109"/>
    </row>
    <row r="1569" spans="2:6">
      <c r="B1569" s="152"/>
      <c r="C1569" s="113"/>
      <c r="E1569" s="391"/>
      <c r="F1569" s="109"/>
    </row>
    <row r="1570" spans="2:6">
      <c r="B1570" s="152"/>
      <c r="C1570" s="113"/>
      <c r="E1570" s="391"/>
      <c r="F1570" s="109"/>
    </row>
    <row r="1571" spans="2:6">
      <c r="B1571" s="152"/>
      <c r="C1571" s="113"/>
      <c r="E1571" s="391"/>
      <c r="F1571" s="109"/>
    </row>
    <row r="1572" spans="2:6">
      <c r="B1572" s="152"/>
      <c r="C1572" s="113"/>
      <c r="E1572" s="391"/>
      <c r="F1572" s="109"/>
    </row>
    <row r="1573" spans="2:6">
      <c r="B1573" s="152"/>
      <c r="C1573" s="113"/>
      <c r="E1573" s="391"/>
      <c r="F1573" s="109"/>
    </row>
    <row r="1574" spans="2:6">
      <c r="B1574" s="152"/>
      <c r="C1574" s="113"/>
      <c r="E1574" s="391"/>
      <c r="F1574" s="109"/>
    </row>
    <row r="1575" spans="2:6">
      <c r="B1575" s="152"/>
      <c r="C1575" s="113"/>
      <c r="E1575" s="391"/>
      <c r="F1575" s="109"/>
    </row>
    <row r="1576" spans="2:6">
      <c r="B1576" s="152"/>
      <c r="C1576" s="113"/>
      <c r="E1576" s="391"/>
      <c r="F1576" s="109"/>
    </row>
    <row r="1577" spans="2:6">
      <c r="B1577" s="152"/>
      <c r="C1577" s="113"/>
      <c r="E1577" s="391"/>
      <c r="F1577" s="109"/>
    </row>
    <row r="1578" spans="2:6">
      <c r="B1578" s="152"/>
      <c r="C1578" s="113"/>
      <c r="E1578" s="391"/>
      <c r="F1578" s="109"/>
    </row>
    <row r="1579" spans="2:6">
      <c r="B1579" s="152"/>
      <c r="C1579" s="113"/>
      <c r="E1579" s="391"/>
      <c r="F1579" s="109"/>
    </row>
    <row r="1580" spans="2:6">
      <c r="B1580" s="152"/>
      <c r="C1580" s="113"/>
      <c r="E1580" s="391"/>
      <c r="F1580" s="109"/>
    </row>
    <row r="1581" spans="2:6">
      <c r="B1581" s="152"/>
      <c r="C1581" s="113"/>
      <c r="E1581" s="391"/>
      <c r="F1581" s="109"/>
    </row>
    <row r="1582" spans="2:6">
      <c r="B1582" s="152"/>
      <c r="C1582" s="113"/>
      <c r="E1582" s="391"/>
      <c r="F1582" s="109"/>
    </row>
    <row r="1583" spans="2:6">
      <c r="B1583" s="152"/>
      <c r="C1583" s="113"/>
      <c r="E1583" s="391"/>
      <c r="F1583" s="109"/>
    </row>
    <row r="1584" spans="2:6">
      <c r="B1584" s="152"/>
      <c r="C1584" s="113"/>
      <c r="E1584" s="391"/>
      <c r="F1584" s="109"/>
    </row>
    <row r="1585" spans="2:6">
      <c r="B1585" s="152"/>
      <c r="C1585" s="113"/>
      <c r="E1585" s="391"/>
      <c r="F1585" s="109"/>
    </row>
    <row r="1586" spans="2:6">
      <c r="B1586" s="152"/>
      <c r="C1586" s="113"/>
      <c r="E1586" s="391"/>
      <c r="F1586" s="109"/>
    </row>
    <row r="1587" spans="2:6">
      <c r="B1587" s="152"/>
      <c r="C1587" s="113"/>
      <c r="E1587" s="391"/>
      <c r="F1587" s="109"/>
    </row>
    <row r="1588" spans="2:6">
      <c r="B1588" s="152"/>
      <c r="C1588" s="113"/>
      <c r="E1588" s="391"/>
      <c r="F1588" s="109"/>
    </row>
    <row r="1589" spans="2:6">
      <c r="B1589" s="152"/>
      <c r="C1589" s="113"/>
      <c r="E1589" s="391"/>
      <c r="F1589" s="109"/>
    </row>
    <row r="1590" spans="2:6">
      <c r="B1590" s="152"/>
      <c r="C1590" s="113"/>
      <c r="E1590" s="391"/>
      <c r="F1590" s="109"/>
    </row>
    <row r="1591" spans="2:6">
      <c r="B1591" s="152"/>
      <c r="C1591" s="113"/>
      <c r="E1591" s="391"/>
      <c r="F1591" s="109"/>
    </row>
    <row r="1592" spans="2:6">
      <c r="B1592" s="152"/>
      <c r="C1592" s="113"/>
      <c r="E1592" s="391"/>
      <c r="F1592" s="109"/>
    </row>
    <row r="1593" spans="2:6">
      <c r="B1593" s="152"/>
      <c r="C1593" s="113"/>
      <c r="E1593" s="391"/>
      <c r="F1593" s="109"/>
    </row>
    <row r="1594" spans="2:6">
      <c r="B1594" s="152"/>
      <c r="C1594" s="113"/>
      <c r="E1594" s="391"/>
      <c r="F1594" s="109"/>
    </row>
    <row r="1595" spans="2:6">
      <c r="B1595" s="152"/>
      <c r="C1595" s="113"/>
      <c r="E1595" s="391"/>
      <c r="F1595" s="109"/>
    </row>
    <row r="1596" spans="2:6">
      <c r="B1596" s="152"/>
      <c r="C1596" s="113"/>
      <c r="E1596" s="391"/>
      <c r="F1596" s="109"/>
    </row>
    <row r="1597" spans="2:6">
      <c r="B1597" s="152"/>
      <c r="C1597" s="113"/>
      <c r="E1597" s="391"/>
      <c r="F1597" s="109"/>
    </row>
    <row r="1598" spans="2:6">
      <c r="B1598" s="152"/>
      <c r="C1598" s="113"/>
      <c r="E1598" s="391"/>
      <c r="F1598" s="109"/>
    </row>
    <row r="1599" spans="2:6">
      <c r="B1599" s="152"/>
      <c r="C1599" s="113"/>
      <c r="E1599" s="391"/>
      <c r="F1599" s="109"/>
    </row>
    <row r="1600" spans="2:6">
      <c r="B1600" s="152"/>
      <c r="C1600" s="113"/>
      <c r="E1600" s="391"/>
      <c r="F1600" s="109"/>
    </row>
    <row r="1601" spans="2:6">
      <c r="B1601" s="152"/>
      <c r="C1601" s="113"/>
      <c r="E1601" s="391"/>
      <c r="F1601" s="109"/>
    </row>
    <row r="1602" spans="2:6">
      <c r="B1602" s="152"/>
      <c r="C1602" s="113"/>
      <c r="E1602" s="391"/>
      <c r="F1602" s="109"/>
    </row>
    <row r="1603" spans="2:6">
      <c r="B1603" s="152"/>
      <c r="C1603" s="113"/>
      <c r="E1603" s="391"/>
      <c r="F1603" s="109"/>
    </row>
    <row r="1604" spans="2:6">
      <c r="B1604" s="152"/>
      <c r="C1604" s="113"/>
      <c r="E1604" s="391"/>
      <c r="F1604" s="109"/>
    </row>
    <row r="1605" spans="2:6">
      <c r="B1605" s="152"/>
      <c r="C1605" s="113"/>
      <c r="E1605" s="391"/>
      <c r="F1605" s="109"/>
    </row>
    <row r="1606" spans="2:6">
      <c r="B1606" s="152"/>
      <c r="C1606" s="113"/>
      <c r="E1606" s="391"/>
      <c r="F1606" s="109"/>
    </row>
    <row r="1607" spans="2:6">
      <c r="B1607" s="152"/>
      <c r="C1607" s="113"/>
      <c r="E1607" s="391"/>
      <c r="F1607" s="109"/>
    </row>
    <row r="1608" spans="2:6">
      <c r="B1608" s="152"/>
      <c r="C1608" s="113"/>
      <c r="E1608" s="391"/>
      <c r="F1608" s="109"/>
    </row>
    <row r="1609" spans="2:6">
      <c r="B1609" s="152"/>
      <c r="C1609" s="113"/>
      <c r="E1609" s="391"/>
      <c r="F1609" s="109"/>
    </row>
    <row r="1610" spans="2:6">
      <c r="B1610" s="152"/>
      <c r="C1610" s="113"/>
      <c r="E1610" s="391"/>
      <c r="F1610" s="109"/>
    </row>
    <row r="1611" spans="2:6">
      <c r="B1611" s="152"/>
      <c r="C1611" s="113"/>
      <c r="E1611" s="391"/>
      <c r="F1611" s="109"/>
    </row>
    <row r="1612" spans="2:6">
      <c r="B1612" s="152"/>
      <c r="C1612" s="113"/>
      <c r="E1612" s="391"/>
      <c r="F1612" s="109"/>
    </row>
    <row r="1613" spans="2:6">
      <c r="B1613" s="152"/>
      <c r="C1613" s="113"/>
      <c r="E1613" s="391"/>
      <c r="F1613" s="109"/>
    </row>
    <row r="1614" spans="2:6">
      <c r="B1614" s="152"/>
      <c r="C1614" s="113"/>
      <c r="E1614" s="391"/>
      <c r="F1614" s="109"/>
    </row>
    <row r="1615" spans="2:6">
      <c r="B1615" s="152"/>
      <c r="C1615" s="113"/>
      <c r="E1615" s="391"/>
      <c r="F1615" s="109"/>
    </row>
    <row r="1616" spans="2:6">
      <c r="B1616" s="152"/>
      <c r="C1616" s="113"/>
      <c r="E1616" s="391"/>
      <c r="F1616" s="109"/>
    </row>
    <row r="1617" spans="2:6">
      <c r="B1617" s="152"/>
      <c r="C1617" s="113"/>
      <c r="E1617" s="391"/>
      <c r="F1617" s="109"/>
    </row>
    <row r="1618" spans="2:6">
      <c r="B1618" s="152"/>
      <c r="C1618" s="113"/>
      <c r="E1618" s="391"/>
      <c r="F1618" s="109"/>
    </row>
    <row r="1619" spans="2:6">
      <c r="B1619" s="152"/>
      <c r="C1619" s="113"/>
      <c r="E1619" s="391"/>
      <c r="F1619" s="109"/>
    </row>
    <row r="1620" spans="2:6">
      <c r="B1620" s="152"/>
      <c r="C1620" s="113"/>
      <c r="E1620" s="391"/>
      <c r="F1620" s="109"/>
    </row>
    <row r="1621" spans="2:6">
      <c r="B1621" s="152"/>
      <c r="C1621" s="113"/>
      <c r="E1621" s="391"/>
      <c r="F1621" s="109"/>
    </row>
    <row r="1622" spans="2:6">
      <c r="B1622" s="152"/>
      <c r="C1622" s="113"/>
      <c r="E1622" s="391"/>
      <c r="F1622" s="109"/>
    </row>
    <row r="1623" spans="2:6">
      <c r="B1623" s="152"/>
      <c r="C1623" s="113"/>
      <c r="E1623" s="391"/>
      <c r="F1623" s="109"/>
    </row>
    <row r="1624" spans="2:6">
      <c r="B1624" s="152"/>
      <c r="C1624" s="113"/>
      <c r="E1624" s="391"/>
      <c r="F1624" s="109"/>
    </row>
    <row r="1625" spans="2:6">
      <c r="B1625" s="152"/>
      <c r="C1625" s="113"/>
      <c r="E1625" s="391"/>
      <c r="F1625" s="109"/>
    </row>
    <row r="1626" spans="2:6">
      <c r="B1626" s="152"/>
      <c r="C1626" s="113"/>
      <c r="E1626" s="391"/>
      <c r="F1626" s="109"/>
    </row>
    <row r="1627" spans="2:6">
      <c r="B1627" s="152"/>
      <c r="C1627" s="113"/>
      <c r="E1627" s="391"/>
      <c r="F1627" s="109"/>
    </row>
    <row r="1628" spans="2:6">
      <c r="B1628" s="152"/>
      <c r="C1628" s="113"/>
      <c r="E1628" s="391"/>
      <c r="F1628" s="109"/>
    </row>
    <row r="1629" spans="2:6">
      <c r="B1629" s="152"/>
      <c r="C1629" s="113"/>
      <c r="E1629" s="391"/>
      <c r="F1629" s="109"/>
    </row>
    <row r="1630" spans="2:6">
      <c r="B1630" s="152"/>
      <c r="C1630" s="113"/>
      <c r="E1630" s="391"/>
      <c r="F1630" s="109"/>
    </row>
    <row r="1631" spans="2:6">
      <c r="B1631" s="152"/>
      <c r="C1631" s="113"/>
      <c r="E1631" s="391"/>
      <c r="F1631" s="109"/>
    </row>
    <row r="1632" spans="2:6">
      <c r="B1632" s="152"/>
      <c r="C1632" s="113"/>
      <c r="E1632" s="391"/>
      <c r="F1632" s="109"/>
    </row>
    <row r="1633" spans="2:6">
      <c r="B1633" s="152"/>
      <c r="C1633" s="113"/>
      <c r="E1633" s="391"/>
      <c r="F1633" s="109"/>
    </row>
    <row r="1634" spans="2:6">
      <c r="B1634" s="152"/>
      <c r="C1634" s="113"/>
      <c r="E1634" s="391"/>
      <c r="F1634" s="109"/>
    </row>
    <row r="1635" spans="2:6">
      <c r="B1635" s="152"/>
      <c r="C1635" s="113"/>
      <c r="E1635" s="391"/>
      <c r="F1635" s="109"/>
    </row>
    <row r="1636" spans="2:6">
      <c r="B1636" s="152"/>
      <c r="C1636" s="113"/>
      <c r="E1636" s="391"/>
      <c r="F1636" s="109"/>
    </row>
    <row r="1637" spans="2:6">
      <c r="B1637" s="152"/>
      <c r="C1637" s="113"/>
      <c r="E1637" s="391"/>
      <c r="F1637" s="109"/>
    </row>
    <row r="1638" spans="2:6">
      <c r="B1638" s="152"/>
      <c r="C1638" s="113"/>
      <c r="E1638" s="391"/>
      <c r="F1638" s="109"/>
    </row>
    <row r="1639" spans="2:6">
      <c r="B1639" s="152"/>
      <c r="C1639" s="113"/>
      <c r="E1639" s="391"/>
      <c r="F1639" s="109"/>
    </row>
    <row r="1640" spans="2:6">
      <c r="B1640" s="152"/>
      <c r="C1640" s="113"/>
      <c r="E1640" s="391"/>
      <c r="F1640" s="109"/>
    </row>
    <row r="1641" spans="2:6">
      <c r="B1641" s="152"/>
      <c r="C1641" s="113"/>
      <c r="E1641" s="391"/>
      <c r="F1641" s="109"/>
    </row>
    <row r="1642" spans="2:6">
      <c r="B1642" s="152"/>
      <c r="C1642" s="113"/>
      <c r="E1642" s="391"/>
      <c r="F1642" s="109"/>
    </row>
    <row r="1643" spans="2:6">
      <c r="B1643" s="152"/>
      <c r="C1643" s="113"/>
      <c r="E1643" s="391"/>
      <c r="F1643" s="109"/>
    </row>
    <row r="1644" spans="2:6">
      <c r="B1644" s="152"/>
      <c r="C1644" s="113"/>
      <c r="E1644" s="391"/>
      <c r="F1644" s="109"/>
    </row>
    <row r="1645" spans="2:6">
      <c r="B1645" s="152"/>
      <c r="C1645" s="113"/>
      <c r="E1645" s="391"/>
      <c r="F1645" s="109"/>
    </row>
    <row r="1646" spans="2:6">
      <c r="B1646" s="152"/>
      <c r="C1646" s="113"/>
      <c r="E1646" s="391"/>
      <c r="F1646" s="109"/>
    </row>
    <row r="1647" spans="2:6">
      <c r="B1647" s="152"/>
      <c r="C1647" s="113"/>
      <c r="E1647" s="391"/>
      <c r="F1647" s="109"/>
    </row>
    <row r="1648" spans="2:6">
      <c r="B1648" s="152"/>
      <c r="C1648" s="113"/>
      <c r="E1648" s="391"/>
      <c r="F1648" s="109"/>
    </row>
    <row r="1649" spans="2:6">
      <c r="B1649" s="152"/>
      <c r="C1649" s="113"/>
      <c r="E1649" s="391"/>
      <c r="F1649" s="109"/>
    </row>
    <row r="1650" spans="2:6">
      <c r="B1650" s="152"/>
      <c r="C1650" s="113"/>
      <c r="E1650" s="391"/>
      <c r="F1650" s="109"/>
    </row>
    <row r="1651" spans="2:6">
      <c r="B1651" s="152"/>
      <c r="C1651" s="113"/>
      <c r="E1651" s="391"/>
      <c r="F1651" s="109"/>
    </row>
    <row r="1652" spans="2:6">
      <c r="B1652" s="152"/>
      <c r="C1652" s="113"/>
      <c r="E1652" s="391"/>
      <c r="F1652" s="109"/>
    </row>
    <row r="1653" spans="2:6">
      <c r="B1653" s="152"/>
      <c r="C1653" s="113"/>
      <c r="E1653" s="391"/>
      <c r="F1653" s="109"/>
    </row>
    <row r="1654" spans="2:6">
      <c r="B1654" s="152"/>
      <c r="C1654" s="113"/>
      <c r="E1654" s="391"/>
      <c r="F1654" s="109"/>
    </row>
    <row r="1655" spans="2:6">
      <c r="B1655" s="152"/>
      <c r="C1655" s="113"/>
      <c r="E1655" s="391"/>
      <c r="F1655" s="109"/>
    </row>
    <row r="1656" spans="2:6">
      <c r="B1656" s="152"/>
      <c r="C1656" s="113"/>
      <c r="E1656" s="391"/>
      <c r="F1656" s="109"/>
    </row>
    <row r="1657" spans="2:6">
      <c r="B1657" s="152"/>
      <c r="C1657" s="113"/>
      <c r="E1657" s="391"/>
      <c r="F1657" s="109"/>
    </row>
    <row r="1658" spans="2:6">
      <c r="B1658" s="152"/>
      <c r="C1658" s="113"/>
      <c r="E1658" s="391"/>
      <c r="F1658" s="109"/>
    </row>
    <row r="1659" spans="2:6">
      <c r="B1659" s="152"/>
      <c r="C1659" s="113"/>
      <c r="E1659" s="391"/>
      <c r="F1659" s="109"/>
    </row>
    <row r="1660" spans="2:6">
      <c r="B1660" s="152"/>
      <c r="C1660" s="113"/>
      <c r="E1660" s="391"/>
      <c r="F1660" s="109"/>
    </row>
    <row r="1661" spans="2:6">
      <c r="B1661" s="152"/>
      <c r="C1661" s="113"/>
      <c r="E1661" s="391"/>
      <c r="F1661" s="109"/>
    </row>
    <row r="1662" spans="2:6">
      <c r="B1662" s="152"/>
      <c r="C1662" s="113"/>
      <c r="E1662" s="391"/>
      <c r="F1662" s="109"/>
    </row>
    <row r="1663" spans="2:6">
      <c r="B1663" s="152"/>
      <c r="C1663" s="113"/>
      <c r="E1663" s="391"/>
      <c r="F1663" s="109"/>
    </row>
    <row r="1664" spans="2:6">
      <c r="B1664" s="152"/>
      <c r="C1664" s="113"/>
      <c r="E1664" s="391"/>
      <c r="F1664" s="109"/>
    </row>
    <row r="1665" spans="2:6">
      <c r="B1665" s="152"/>
      <c r="C1665" s="113"/>
      <c r="E1665" s="391"/>
      <c r="F1665" s="109"/>
    </row>
    <row r="1666" spans="2:6">
      <c r="B1666" s="152"/>
      <c r="C1666" s="113"/>
      <c r="E1666" s="391"/>
      <c r="F1666" s="109"/>
    </row>
    <row r="1667" spans="2:6">
      <c r="B1667" s="152"/>
      <c r="C1667" s="113"/>
      <c r="E1667" s="391"/>
      <c r="F1667" s="109"/>
    </row>
    <row r="1668" spans="2:6">
      <c r="B1668" s="152"/>
      <c r="C1668" s="113"/>
      <c r="E1668" s="391"/>
      <c r="F1668" s="109"/>
    </row>
    <row r="1669" spans="2:6">
      <c r="B1669" s="152"/>
      <c r="C1669" s="113"/>
      <c r="E1669" s="391"/>
      <c r="F1669" s="109"/>
    </row>
    <row r="1670" spans="2:6">
      <c r="B1670" s="152"/>
      <c r="C1670" s="113"/>
      <c r="E1670" s="391"/>
      <c r="F1670" s="109"/>
    </row>
    <row r="1671" spans="2:6">
      <c r="B1671" s="152"/>
      <c r="C1671" s="113"/>
      <c r="E1671" s="391"/>
      <c r="F1671" s="109"/>
    </row>
    <row r="1672" spans="2:6">
      <c r="B1672" s="152"/>
      <c r="C1672" s="113"/>
      <c r="E1672" s="391"/>
      <c r="F1672" s="109"/>
    </row>
    <row r="1673" spans="2:6">
      <c r="B1673" s="152"/>
      <c r="C1673" s="113"/>
      <c r="E1673" s="391"/>
      <c r="F1673" s="109"/>
    </row>
    <row r="1674" spans="2:6">
      <c r="B1674" s="152"/>
      <c r="C1674" s="113"/>
      <c r="E1674" s="391"/>
      <c r="F1674" s="109"/>
    </row>
    <row r="1675" spans="2:6">
      <c r="B1675" s="152"/>
      <c r="C1675" s="113"/>
      <c r="E1675" s="391"/>
      <c r="F1675" s="109"/>
    </row>
    <row r="1676" spans="2:6">
      <c r="B1676" s="152"/>
      <c r="C1676" s="113"/>
      <c r="E1676" s="391"/>
      <c r="F1676" s="109"/>
    </row>
    <row r="1677" spans="2:6">
      <c r="B1677" s="152"/>
      <c r="C1677" s="113"/>
      <c r="E1677" s="391"/>
      <c r="F1677" s="109"/>
    </row>
    <row r="1678" spans="2:6">
      <c r="B1678" s="152"/>
      <c r="C1678" s="113"/>
      <c r="E1678" s="391"/>
      <c r="F1678" s="109"/>
    </row>
    <row r="1679" spans="2:6">
      <c r="B1679" s="152"/>
      <c r="C1679" s="113"/>
      <c r="E1679" s="391"/>
      <c r="F1679" s="109"/>
    </row>
    <row r="1680" spans="2:6">
      <c r="B1680" s="152"/>
      <c r="C1680" s="113"/>
      <c r="E1680" s="391"/>
      <c r="F1680" s="109"/>
    </row>
    <row r="1681" spans="2:6">
      <c r="B1681" s="152"/>
      <c r="C1681" s="113"/>
      <c r="E1681" s="391"/>
      <c r="F1681" s="109"/>
    </row>
    <row r="1682" spans="2:6">
      <c r="B1682" s="152"/>
      <c r="C1682" s="113"/>
      <c r="E1682" s="391"/>
      <c r="F1682" s="109"/>
    </row>
    <row r="1683" spans="2:6">
      <c r="B1683" s="152"/>
      <c r="C1683" s="113"/>
      <c r="E1683" s="391"/>
      <c r="F1683" s="109"/>
    </row>
    <row r="1684" spans="2:6">
      <c r="B1684" s="152"/>
      <c r="C1684" s="113"/>
      <c r="E1684" s="391"/>
      <c r="F1684" s="109"/>
    </row>
    <row r="1685" spans="2:6">
      <c r="B1685" s="152"/>
      <c r="C1685" s="113"/>
      <c r="E1685" s="391"/>
      <c r="F1685" s="109"/>
    </row>
    <row r="1686" spans="2:6">
      <c r="B1686" s="152"/>
      <c r="C1686" s="113"/>
      <c r="E1686" s="391"/>
      <c r="F1686" s="109"/>
    </row>
    <row r="1687" spans="2:6">
      <c r="B1687" s="152"/>
      <c r="C1687" s="113"/>
      <c r="E1687" s="391"/>
      <c r="F1687" s="109"/>
    </row>
    <row r="1688" spans="2:6">
      <c r="B1688" s="152"/>
      <c r="C1688" s="113"/>
      <c r="E1688" s="391"/>
      <c r="F1688" s="109"/>
    </row>
    <row r="1689" spans="2:6">
      <c r="B1689" s="152"/>
      <c r="C1689" s="113"/>
      <c r="E1689" s="391"/>
      <c r="F1689" s="109"/>
    </row>
    <row r="1690" spans="2:6">
      <c r="B1690" s="152"/>
      <c r="C1690" s="113"/>
      <c r="E1690" s="391"/>
      <c r="F1690" s="109"/>
    </row>
    <row r="1691" spans="2:6">
      <c r="B1691" s="152"/>
      <c r="C1691" s="113"/>
      <c r="E1691" s="391"/>
      <c r="F1691" s="109"/>
    </row>
    <row r="1692" spans="2:6">
      <c r="B1692" s="152"/>
      <c r="C1692" s="113"/>
      <c r="E1692" s="391"/>
      <c r="F1692" s="109"/>
    </row>
    <row r="1693" spans="2:6">
      <c r="B1693" s="152"/>
      <c r="C1693" s="113"/>
      <c r="E1693" s="391"/>
      <c r="F1693" s="109"/>
    </row>
    <row r="1694" spans="2:6">
      <c r="B1694" s="152"/>
      <c r="C1694" s="113"/>
      <c r="E1694" s="391"/>
      <c r="F1694" s="109"/>
    </row>
    <row r="1695" spans="2:6">
      <c r="B1695" s="152"/>
      <c r="C1695" s="113"/>
      <c r="E1695" s="391"/>
      <c r="F1695" s="109"/>
    </row>
    <row r="1696" spans="2:6">
      <c r="B1696" s="152"/>
      <c r="C1696" s="113"/>
      <c r="E1696" s="391"/>
      <c r="F1696" s="109"/>
    </row>
    <row r="1697" spans="2:6">
      <c r="B1697" s="152"/>
      <c r="C1697" s="113"/>
      <c r="E1697" s="391"/>
      <c r="F1697" s="109"/>
    </row>
    <row r="1698" spans="2:6">
      <c r="B1698" s="152"/>
      <c r="C1698" s="113"/>
      <c r="E1698" s="391"/>
      <c r="F1698" s="109"/>
    </row>
    <row r="1699" spans="2:6">
      <c r="B1699" s="152"/>
      <c r="C1699" s="113"/>
      <c r="E1699" s="391"/>
      <c r="F1699" s="109"/>
    </row>
    <row r="1700" spans="2:6">
      <c r="B1700" s="152"/>
      <c r="C1700" s="113"/>
      <c r="E1700" s="391"/>
      <c r="F1700" s="109"/>
    </row>
    <row r="1701" spans="2:6">
      <c r="B1701" s="152"/>
      <c r="C1701" s="113"/>
      <c r="E1701" s="391"/>
      <c r="F1701" s="109"/>
    </row>
    <row r="1702" spans="2:6">
      <c r="B1702" s="152"/>
      <c r="C1702" s="113"/>
      <c r="E1702" s="391"/>
      <c r="F1702" s="109"/>
    </row>
    <row r="1703" spans="2:6">
      <c r="B1703" s="152"/>
      <c r="C1703" s="113"/>
      <c r="E1703" s="391"/>
      <c r="F1703" s="109"/>
    </row>
    <row r="1704" spans="2:6">
      <c r="B1704" s="152"/>
      <c r="C1704" s="113"/>
      <c r="E1704" s="391"/>
      <c r="F1704" s="109"/>
    </row>
    <row r="1705" spans="2:6">
      <c r="B1705" s="152"/>
      <c r="C1705" s="113"/>
      <c r="E1705" s="391"/>
      <c r="F1705" s="109"/>
    </row>
    <row r="1706" spans="2:6">
      <c r="B1706" s="152"/>
      <c r="C1706" s="113"/>
      <c r="E1706" s="391"/>
      <c r="F1706" s="109"/>
    </row>
    <row r="1707" spans="2:6">
      <c r="B1707" s="152"/>
      <c r="C1707" s="113"/>
      <c r="E1707" s="391"/>
      <c r="F1707" s="109"/>
    </row>
    <row r="1708" spans="2:6">
      <c r="B1708" s="152"/>
      <c r="C1708" s="113"/>
      <c r="E1708" s="391"/>
      <c r="F1708" s="109"/>
    </row>
    <row r="1709" spans="2:6">
      <c r="B1709" s="152"/>
      <c r="C1709" s="113"/>
      <c r="E1709" s="391"/>
      <c r="F1709" s="109"/>
    </row>
    <row r="1710" spans="2:6">
      <c r="B1710" s="152"/>
      <c r="C1710" s="113"/>
      <c r="E1710" s="391"/>
      <c r="F1710" s="109"/>
    </row>
    <row r="1711" spans="2:6">
      <c r="B1711" s="152"/>
      <c r="C1711" s="113"/>
      <c r="E1711" s="391"/>
      <c r="F1711" s="109"/>
    </row>
    <row r="1712" spans="2:6">
      <c r="B1712" s="152"/>
      <c r="C1712" s="113"/>
      <c r="E1712" s="391"/>
      <c r="F1712" s="109"/>
    </row>
    <row r="1713" spans="2:6">
      <c r="B1713" s="152"/>
      <c r="C1713" s="113"/>
      <c r="E1713" s="391"/>
      <c r="F1713" s="109"/>
    </row>
    <row r="1714" spans="2:6">
      <c r="B1714" s="152"/>
      <c r="C1714" s="113"/>
      <c r="E1714" s="391"/>
      <c r="F1714" s="109"/>
    </row>
    <row r="1715" spans="2:6">
      <c r="B1715" s="152"/>
      <c r="C1715" s="113"/>
      <c r="E1715" s="391"/>
      <c r="F1715" s="109"/>
    </row>
    <row r="1716" spans="2:6">
      <c r="B1716" s="152"/>
      <c r="C1716" s="113"/>
      <c r="E1716" s="391"/>
      <c r="F1716" s="109"/>
    </row>
    <row r="1717" spans="2:6">
      <c r="B1717" s="152"/>
      <c r="C1717" s="113"/>
      <c r="E1717" s="391"/>
      <c r="F1717" s="109"/>
    </row>
    <row r="1718" spans="2:6">
      <c r="B1718" s="152"/>
      <c r="C1718" s="113"/>
      <c r="E1718" s="391"/>
      <c r="F1718" s="109"/>
    </row>
    <row r="1719" spans="2:6">
      <c r="B1719" s="152"/>
      <c r="C1719" s="113"/>
      <c r="E1719" s="391"/>
      <c r="F1719" s="109"/>
    </row>
    <row r="1720" spans="2:6">
      <c r="B1720" s="152"/>
      <c r="C1720" s="113"/>
      <c r="E1720" s="391"/>
      <c r="F1720" s="109"/>
    </row>
    <row r="1721" spans="2:6">
      <c r="B1721" s="152"/>
      <c r="C1721" s="113"/>
      <c r="E1721" s="391"/>
      <c r="F1721" s="109"/>
    </row>
    <row r="1722" spans="2:6">
      <c r="B1722" s="152"/>
      <c r="C1722" s="113"/>
      <c r="E1722" s="391"/>
      <c r="F1722" s="109"/>
    </row>
    <row r="1723" spans="2:6">
      <c r="B1723" s="152"/>
      <c r="C1723" s="113"/>
      <c r="E1723" s="391"/>
      <c r="F1723" s="109"/>
    </row>
    <row r="1724" spans="2:6">
      <c r="B1724" s="152"/>
      <c r="C1724" s="113"/>
      <c r="E1724" s="391"/>
      <c r="F1724" s="109"/>
    </row>
    <row r="1725" spans="2:6">
      <c r="B1725" s="152"/>
      <c r="C1725" s="113"/>
      <c r="E1725" s="391"/>
      <c r="F1725" s="109"/>
    </row>
    <row r="1726" spans="2:6">
      <c r="B1726" s="152"/>
      <c r="C1726" s="113"/>
      <c r="E1726" s="391"/>
      <c r="F1726" s="109"/>
    </row>
    <row r="1727" spans="2:6">
      <c r="B1727" s="152"/>
      <c r="C1727" s="113"/>
      <c r="E1727" s="391"/>
      <c r="F1727" s="109"/>
    </row>
    <row r="1728" spans="2:6">
      <c r="B1728" s="152"/>
      <c r="C1728" s="113"/>
      <c r="E1728" s="391"/>
      <c r="F1728" s="109"/>
    </row>
    <row r="1729" spans="2:6">
      <c r="B1729" s="152"/>
      <c r="C1729" s="113"/>
      <c r="E1729" s="391"/>
      <c r="F1729" s="109"/>
    </row>
    <row r="1730" spans="2:6">
      <c r="B1730" s="152"/>
      <c r="C1730" s="113"/>
      <c r="E1730" s="391"/>
      <c r="F1730" s="109"/>
    </row>
    <row r="1731" spans="2:6">
      <c r="B1731" s="152"/>
      <c r="C1731" s="113"/>
      <c r="E1731" s="391"/>
      <c r="F1731" s="109"/>
    </row>
    <row r="1732" spans="2:6">
      <c r="B1732" s="152"/>
      <c r="C1732" s="113"/>
      <c r="E1732" s="391"/>
      <c r="F1732" s="109"/>
    </row>
    <row r="1733" spans="2:6">
      <c r="B1733" s="152"/>
      <c r="C1733" s="113"/>
      <c r="E1733" s="391"/>
      <c r="F1733" s="109"/>
    </row>
    <row r="1734" spans="2:6">
      <c r="B1734" s="152"/>
      <c r="C1734" s="113"/>
      <c r="E1734" s="391"/>
      <c r="F1734" s="109"/>
    </row>
    <row r="1735" spans="2:6">
      <c r="B1735" s="152"/>
      <c r="C1735" s="113"/>
      <c r="E1735" s="391"/>
      <c r="F1735" s="109"/>
    </row>
    <row r="1736" spans="2:6">
      <c r="B1736" s="152"/>
      <c r="C1736" s="113"/>
      <c r="E1736" s="391"/>
      <c r="F1736" s="109"/>
    </row>
    <row r="1737" spans="2:6">
      <c r="B1737" s="152"/>
      <c r="C1737" s="113"/>
      <c r="E1737" s="391"/>
      <c r="F1737" s="109"/>
    </row>
    <row r="1738" spans="2:6">
      <c r="B1738" s="152"/>
      <c r="C1738" s="113"/>
      <c r="E1738" s="391"/>
      <c r="F1738" s="109"/>
    </row>
    <row r="1739" spans="2:6">
      <c r="B1739" s="152"/>
      <c r="C1739" s="113"/>
      <c r="E1739" s="391"/>
      <c r="F1739" s="109"/>
    </row>
    <row r="1740" spans="2:6">
      <c r="B1740" s="152"/>
      <c r="C1740" s="113"/>
      <c r="E1740" s="391"/>
      <c r="F1740" s="109"/>
    </row>
    <row r="1741" spans="2:6">
      <c r="B1741" s="152"/>
      <c r="C1741" s="113"/>
      <c r="E1741" s="391"/>
      <c r="F1741" s="109"/>
    </row>
    <row r="1742" spans="2:6">
      <c r="B1742" s="152"/>
      <c r="C1742" s="113"/>
      <c r="E1742" s="391"/>
      <c r="F1742" s="109"/>
    </row>
    <row r="1743" spans="2:6">
      <c r="B1743" s="152"/>
      <c r="C1743" s="113"/>
      <c r="E1743" s="391"/>
      <c r="F1743" s="109"/>
    </row>
    <row r="1744" spans="2:6">
      <c r="B1744" s="152"/>
      <c r="C1744" s="113"/>
      <c r="E1744" s="391"/>
      <c r="F1744" s="109"/>
    </row>
    <row r="1745" spans="2:6">
      <c r="B1745" s="152"/>
      <c r="C1745" s="113"/>
      <c r="E1745" s="391"/>
      <c r="F1745" s="109"/>
    </row>
    <row r="1746" spans="2:6">
      <c r="B1746" s="152"/>
      <c r="C1746" s="113"/>
      <c r="E1746" s="391"/>
      <c r="F1746" s="109"/>
    </row>
    <row r="1747" spans="2:6">
      <c r="B1747" s="152"/>
      <c r="C1747" s="113"/>
      <c r="E1747" s="391"/>
      <c r="F1747" s="109"/>
    </row>
    <row r="1748" spans="2:6">
      <c r="B1748" s="152"/>
      <c r="C1748" s="113"/>
      <c r="E1748" s="391"/>
      <c r="F1748" s="109"/>
    </row>
    <row r="1749" spans="2:6">
      <c r="B1749" s="152"/>
      <c r="C1749" s="113"/>
      <c r="E1749" s="391"/>
      <c r="F1749" s="109"/>
    </row>
    <row r="1750" spans="2:6">
      <c r="B1750" s="152"/>
      <c r="C1750" s="113"/>
      <c r="E1750" s="391"/>
      <c r="F1750" s="109"/>
    </row>
    <row r="1751" spans="2:6">
      <c r="B1751" s="152"/>
      <c r="C1751" s="113"/>
      <c r="E1751" s="391"/>
      <c r="F1751" s="109"/>
    </row>
    <row r="1752" spans="2:6">
      <c r="B1752" s="152"/>
      <c r="C1752" s="113"/>
      <c r="E1752" s="391"/>
      <c r="F1752" s="109"/>
    </row>
    <row r="1753" spans="2:6">
      <c r="B1753" s="152"/>
      <c r="C1753" s="113"/>
      <c r="E1753" s="391"/>
      <c r="F1753" s="109"/>
    </row>
    <row r="1754" spans="2:6">
      <c r="B1754" s="152"/>
      <c r="C1754" s="113"/>
      <c r="E1754" s="391"/>
      <c r="F1754" s="109"/>
    </row>
    <row r="1755" spans="2:6">
      <c r="B1755" s="152"/>
      <c r="C1755" s="113"/>
      <c r="E1755" s="391"/>
      <c r="F1755" s="109"/>
    </row>
    <row r="1756" spans="2:6">
      <c r="B1756" s="152"/>
      <c r="C1756" s="113"/>
      <c r="E1756" s="391"/>
      <c r="F1756" s="109"/>
    </row>
    <row r="1757" spans="2:6">
      <c r="B1757" s="152"/>
      <c r="C1757" s="113"/>
      <c r="E1757" s="391"/>
      <c r="F1757" s="109"/>
    </row>
    <row r="1758" spans="2:6">
      <c r="B1758" s="152"/>
      <c r="C1758" s="113"/>
      <c r="E1758" s="391"/>
      <c r="F1758" s="109"/>
    </row>
    <row r="1759" spans="2:6">
      <c r="B1759" s="152"/>
      <c r="C1759" s="113"/>
      <c r="E1759" s="391"/>
      <c r="F1759" s="109"/>
    </row>
    <row r="1760" spans="2:6">
      <c r="B1760" s="152"/>
      <c r="C1760" s="113"/>
      <c r="E1760" s="391"/>
      <c r="F1760" s="109"/>
    </row>
    <row r="1761" spans="2:6">
      <c r="B1761" s="152"/>
      <c r="C1761" s="113"/>
      <c r="E1761" s="391"/>
      <c r="F1761" s="109"/>
    </row>
    <row r="1762" spans="2:6">
      <c r="B1762" s="152"/>
      <c r="C1762" s="113"/>
      <c r="E1762" s="391"/>
      <c r="F1762" s="109"/>
    </row>
    <row r="1763" spans="2:6">
      <c r="B1763" s="152"/>
      <c r="C1763" s="113"/>
      <c r="E1763" s="391"/>
      <c r="F1763" s="109"/>
    </row>
    <row r="1764" spans="2:6">
      <c r="B1764" s="152"/>
      <c r="C1764" s="113"/>
      <c r="E1764" s="391"/>
      <c r="F1764" s="109"/>
    </row>
    <row r="1765" spans="2:6">
      <c r="B1765" s="152"/>
      <c r="C1765" s="113"/>
      <c r="E1765" s="391"/>
      <c r="F1765" s="109"/>
    </row>
    <row r="1766" spans="2:6">
      <c r="B1766" s="152"/>
      <c r="C1766" s="113"/>
      <c r="E1766" s="391"/>
      <c r="F1766" s="109"/>
    </row>
    <row r="1767" spans="2:6">
      <c r="B1767" s="152"/>
      <c r="C1767" s="113"/>
      <c r="E1767" s="391"/>
      <c r="F1767" s="109"/>
    </row>
    <row r="1768" spans="2:6">
      <c r="B1768" s="152"/>
      <c r="C1768" s="113"/>
      <c r="E1768" s="391"/>
      <c r="F1768" s="109"/>
    </row>
    <row r="1769" spans="2:6">
      <c r="B1769" s="152"/>
      <c r="C1769" s="113"/>
      <c r="E1769" s="391"/>
      <c r="F1769" s="109"/>
    </row>
    <row r="1770" spans="2:6">
      <c r="B1770" s="152"/>
      <c r="C1770" s="113"/>
      <c r="E1770" s="391"/>
      <c r="F1770" s="109"/>
    </row>
    <row r="1771" spans="2:6">
      <c r="B1771" s="152"/>
      <c r="C1771" s="113"/>
      <c r="E1771" s="391"/>
      <c r="F1771" s="109"/>
    </row>
    <row r="1772" spans="2:6">
      <c r="B1772" s="152"/>
      <c r="C1772" s="113"/>
      <c r="E1772" s="391"/>
      <c r="F1772" s="109"/>
    </row>
    <row r="1773" spans="2:6">
      <c r="B1773" s="152"/>
      <c r="C1773" s="113"/>
      <c r="E1773" s="391"/>
      <c r="F1773" s="109"/>
    </row>
    <row r="1774" spans="2:6">
      <c r="B1774" s="152"/>
      <c r="C1774" s="113"/>
      <c r="E1774" s="391"/>
      <c r="F1774" s="109"/>
    </row>
    <row r="1775" spans="2:6">
      <c r="B1775" s="152"/>
      <c r="C1775" s="113"/>
      <c r="E1775" s="391"/>
      <c r="F1775" s="109"/>
    </row>
    <row r="1776" spans="2:6">
      <c r="B1776" s="152"/>
      <c r="C1776" s="113"/>
      <c r="E1776" s="391"/>
      <c r="F1776" s="109"/>
    </row>
    <row r="1777" spans="2:6">
      <c r="B1777" s="152"/>
      <c r="C1777" s="113"/>
      <c r="E1777" s="391"/>
      <c r="F1777" s="109"/>
    </row>
    <row r="1778" spans="2:6">
      <c r="B1778" s="152"/>
      <c r="C1778" s="113"/>
      <c r="E1778" s="391"/>
      <c r="F1778" s="109"/>
    </row>
    <row r="1779" spans="2:6">
      <c r="B1779" s="152"/>
      <c r="C1779" s="113"/>
      <c r="E1779" s="391"/>
      <c r="F1779" s="109"/>
    </row>
    <row r="1780" spans="2:6">
      <c r="B1780" s="152"/>
      <c r="C1780" s="113"/>
      <c r="E1780" s="391"/>
      <c r="F1780" s="109"/>
    </row>
    <row r="1781" spans="2:6">
      <c r="B1781" s="152"/>
      <c r="C1781" s="113"/>
      <c r="E1781" s="391"/>
      <c r="F1781" s="109"/>
    </row>
    <row r="1782" spans="2:6">
      <c r="B1782" s="152"/>
      <c r="C1782" s="113"/>
      <c r="E1782" s="391"/>
      <c r="F1782" s="109"/>
    </row>
    <row r="1783" spans="2:6">
      <c r="B1783" s="152"/>
      <c r="C1783" s="113"/>
      <c r="E1783" s="391"/>
      <c r="F1783" s="109"/>
    </row>
    <row r="1784" spans="2:6">
      <c r="B1784" s="152"/>
      <c r="C1784" s="113"/>
      <c r="E1784" s="391"/>
      <c r="F1784" s="109"/>
    </row>
    <row r="1785" spans="2:6">
      <c r="B1785" s="152"/>
      <c r="C1785" s="113"/>
      <c r="E1785" s="391"/>
      <c r="F1785" s="109"/>
    </row>
    <row r="1786" spans="2:6">
      <c r="B1786" s="152"/>
      <c r="C1786" s="113"/>
      <c r="E1786" s="391"/>
      <c r="F1786" s="109"/>
    </row>
    <row r="1787" spans="2:6">
      <c r="B1787" s="152"/>
      <c r="C1787" s="113"/>
      <c r="E1787" s="391"/>
      <c r="F1787" s="109"/>
    </row>
    <row r="1788" spans="2:6">
      <c r="B1788" s="152"/>
      <c r="C1788" s="113"/>
      <c r="E1788" s="391"/>
      <c r="F1788" s="109"/>
    </row>
    <row r="1789" spans="2:6">
      <c r="B1789" s="152"/>
      <c r="C1789" s="113"/>
      <c r="E1789" s="391"/>
      <c r="F1789" s="109"/>
    </row>
    <row r="1790" spans="2:6">
      <c r="B1790" s="152"/>
      <c r="C1790" s="113"/>
      <c r="E1790" s="391"/>
      <c r="F1790" s="109"/>
    </row>
    <row r="1791" spans="2:6">
      <c r="B1791" s="152"/>
      <c r="C1791" s="113"/>
      <c r="E1791" s="391"/>
      <c r="F1791" s="109"/>
    </row>
    <row r="1792" spans="2:6">
      <c r="B1792" s="152"/>
      <c r="C1792" s="113"/>
      <c r="E1792" s="391"/>
      <c r="F1792" s="109"/>
    </row>
    <row r="1793" spans="2:6">
      <c r="B1793" s="152"/>
      <c r="C1793" s="113"/>
      <c r="E1793" s="391"/>
      <c r="F1793" s="109"/>
    </row>
    <row r="1794" spans="2:6">
      <c r="B1794" s="152"/>
      <c r="C1794" s="113"/>
      <c r="E1794" s="391"/>
      <c r="F1794" s="109"/>
    </row>
    <row r="1795" spans="2:6">
      <c r="B1795" s="152"/>
      <c r="C1795" s="113"/>
      <c r="E1795" s="391"/>
      <c r="F1795" s="109"/>
    </row>
    <row r="1796" spans="2:6">
      <c r="B1796" s="152"/>
      <c r="C1796" s="113"/>
      <c r="E1796" s="391"/>
      <c r="F1796" s="109"/>
    </row>
    <row r="1797" spans="2:6">
      <c r="B1797" s="152"/>
      <c r="C1797" s="113"/>
      <c r="E1797" s="391"/>
      <c r="F1797" s="109"/>
    </row>
    <row r="1798" spans="2:6">
      <c r="B1798" s="152"/>
      <c r="C1798" s="113"/>
      <c r="E1798" s="391"/>
      <c r="F1798" s="109"/>
    </row>
    <row r="1799" spans="2:6">
      <c r="B1799" s="152"/>
      <c r="C1799" s="113"/>
      <c r="E1799" s="391"/>
      <c r="F1799" s="109"/>
    </row>
    <row r="1800" spans="2:6">
      <c r="B1800" s="152"/>
      <c r="C1800" s="113"/>
      <c r="E1800" s="391"/>
      <c r="F1800" s="109"/>
    </row>
    <row r="1801" spans="2:6">
      <c r="B1801" s="152"/>
      <c r="C1801" s="113"/>
      <c r="E1801" s="391"/>
      <c r="F1801" s="109"/>
    </row>
    <row r="1802" spans="2:6">
      <c r="B1802" s="152"/>
      <c r="C1802" s="113"/>
      <c r="E1802" s="391"/>
      <c r="F1802" s="109"/>
    </row>
    <row r="1803" spans="2:6">
      <c r="B1803" s="152"/>
      <c r="C1803" s="113"/>
      <c r="E1803" s="391"/>
      <c r="F1803" s="109"/>
    </row>
    <row r="1804" spans="2:6">
      <c r="B1804" s="152"/>
      <c r="C1804" s="113"/>
      <c r="E1804" s="391"/>
      <c r="F1804" s="109"/>
    </row>
    <row r="1805" spans="2:6">
      <c r="B1805" s="152"/>
      <c r="C1805" s="113"/>
      <c r="E1805" s="391"/>
      <c r="F1805" s="109"/>
    </row>
    <row r="1806" spans="2:6">
      <c r="B1806" s="152"/>
      <c r="C1806" s="113"/>
      <c r="E1806" s="391"/>
      <c r="F1806" s="109"/>
    </row>
    <row r="1807" spans="2:6">
      <c r="B1807" s="152"/>
      <c r="C1807" s="113"/>
      <c r="E1807" s="391"/>
      <c r="F1807" s="109"/>
    </row>
    <row r="1808" spans="2:6">
      <c r="B1808" s="152"/>
      <c r="C1808" s="113"/>
      <c r="E1808" s="391"/>
      <c r="F1808" s="109"/>
    </row>
    <row r="1809" spans="2:6">
      <c r="B1809" s="152"/>
      <c r="C1809" s="113"/>
      <c r="E1809" s="391"/>
      <c r="F1809" s="109"/>
    </row>
    <row r="1810" spans="2:6">
      <c r="B1810" s="152"/>
      <c r="C1810" s="113"/>
      <c r="E1810" s="391"/>
      <c r="F1810" s="109"/>
    </row>
    <row r="1811" spans="2:6">
      <c r="B1811" s="152"/>
      <c r="C1811" s="113"/>
      <c r="E1811" s="391"/>
      <c r="F1811" s="109"/>
    </row>
    <row r="1812" spans="2:6">
      <c r="B1812" s="152"/>
      <c r="C1812" s="113"/>
      <c r="E1812" s="391"/>
      <c r="F1812" s="109"/>
    </row>
    <row r="1813" spans="2:6">
      <c r="B1813" s="152"/>
      <c r="C1813" s="113"/>
      <c r="E1813" s="391"/>
      <c r="F1813" s="109"/>
    </row>
    <row r="1814" spans="2:6">
      <c r="B1814" s="152"/>
      <c r="C1814" s="113"/>
      <c r="E1814" s="391"/>
      <c r="F1814" s="109"/>
    </row>
    <row r="1815" spans="2:6">
      <c r="B1815" s="152"/>
      <c r="C1815" s="113"/>
      <c r="E1815" s="391"/>
      <c r="F1815" s="109"/>
    </row>
    <row r="1816" spans="2:6">
      <c r="B1816" s="152"/>
      <c r="C1816" s="113"/>
      <c r="E1816" s="391"/>
      <c r="F1816" s="109"/>
    </row>
    <row r="1817" spans="2:6">
      <c r="B1817" s="152"/>
      <c r="C1817" s="113"/>
      <c r="E1817" s="391"/>
      <c r="F1817" s="109"/>
    </row>
    <row r="1818" spans="2:6">
      <c r="B1818" s="152"/>
      <c r="C1818" s="113"/>
      <c r="E1818" s="391"/>
      <c r="F1818" s="109"/>
    </row>
    <row r="1819" spans="2:6">
      <c r="B1819" s="152"/>
      <c r="C1819" s="113"/>
      <c r="E1819" s="391"/>
      <c r="F1819" s="109"/>
    </row>
    <row r="1820" spans="2:6">
      <c r="B1820" s="152"/>
      <c r="C1820" s="113"/>
      <c r="E1820" s="391"/>
      <c r="F1820" s="109"/>
    </row>
    <row r="1821" spans="2:6">
      <c r="B1821" s="152"/>
      <c r="C1821" s="113"/>
      <c r="E1821" s="391"/>
      <c r="F1821" s="109"/>
    </row>
    <row r="1822" spans="2:6">
      <c r="B1822" s="152"/>
      <c r="C1822" s="113"/>
      <c r="E1822" s="391"/>
      <c r="F1822" s="109"/>
    </row>
    <row r="1823" spans="2:6">
      <c r="B1823" s="152"/>
      <c r="C1823" s="113"/>
      <c r="E1823" s="391"/>
      <c r="F1823" s="109"/>
    </row>
    <row r="1824" spans="2:6">
      <c r="B1824" s="152"/>
      <c r="C1824" s="113"/>
      <c r="E1824" s="391"/>
      <c r="F1824" s="109"/>
    </row>
    <row r="1825" spans="2:6">
      <c r="B1825" s="152"/>
      <c r="C1825" s="113"/>
      <c r="E1825" s="391"/>
      <c r="F1825" s="109"/>
    </row>
    <row r="1826" spans="2:6">
      <c r="B1826" s="152"/>
      <c r="C1826" s="113"/>
      <c r="E1826" s="391"/>
      <c r="F1826" s="109"/>
    </row>
    <row r="1827" spans="2:6">
      <c r="B1827" s="152"/>
      <c r="C1827" s="113"/>
      <c r="E1827" s="391"/>
      <c r="F1827" s="109"/>
    </row>
    <row r="1828" spans="2:6">
      <c r="B1828" s="152"/>
      <c r="C1828" s="113"/>
      <c r="E1828" s="391"/>
      <c r="F1828" s="109"/>
    </row>
    <row r="1829" spans="2:6">
      <c r="B1829" s="152"/>
      <c r="C1829" s="113"/>
      <c r="E1829" s="391"/>
      <c r="F1829" s="109"/>
    </row>
    <row r="1830" spans="2:6">
      <c r="B1830" s="152"/>
      <c r="C1830" s="113"/>
      <c r="E1830" s="391"/>
      <c r="F1830" s="109"/>
    </row>
    <row r="1831" spans="2:6">
      <c r="B1831" s="152"/>
      <c r="C1831" s="113"/>
      <c r="E1831" s="391"/>
      <c r="F1831" s="109"/>
    </row>
    <row r="1832" spans="2:6">
      <c r="B1832" s="152"/>
      <c r="C1832" s="113"/>
      <c r="E1832" s="391"/>
      <c r="F1832" s="109"/>
    </row>
    <row r="1833" spans="2:6">
      <c r="B1833" s="152"/>
      <c r="C1833" s="113"/>
      <c r="E1833" s="391"/>
      <c r="F1833" s="109"/>
    </row>
    <row r="1834" spans="2:6">
      <c r="B1834" s="152"/>
      <c r="C1834" s="113"/>
      <c r="E1834" s="391"/>
      <c r="F1834" s="109"/>
    </row>
    <row r="1835" spans="2:6">
      <c r="B1835" s="152"/>
      <c r="C1835" s="113"/>
      <c r="E1835" s="391"/>
      <c r="F1835" s="109"/>
    </row>
    <row r="1836" spans="2:6">
      <c r="B1836" s="152"/>
      <c r="C1836" s="113"/>
      <c r="E1836" s="391"/>
      <c r="F1836" s="109"/>
    </row>
    <row r="1837" spans="2:6">
      <c r="B1837" s="152"/>
      <c r="C1837" s="113"/>
      <c r="E1837" s="391"/>
      <c r="F1837" s="109"/>
    </row>
    <row r="1838" spans="2:6">
      <c r="B1838" s="152"/>
      <c r="C1838" s="113"/>
      <c r="E1838" s="391"/>
      <c r="F1838" s="109"/>
    </row>
    <row r="1839" spans="2:6">
      <c r="B1839" s="152"/>
      <c r="C1839" s="113"/>
      <c r="E1839" s="391"/>
      <c r="F1839" s="109"/>
    </row>
    <row r="1840" spans="2:6">
      <c r="B1840" s="152"/>
      <c r="C1840" s="113"/>
      <c r="E1840" s="391"/>
      <c r="F1840" s="109"/>
    </row>
    <row r="1841" spans="2:6">
      <c r="B1841" s="152"/>
      <c r="C1841" s="113"/>
      <c r="E1841" s="391"/>
      <c r="F1841" s="109"/>
    </row>
    <row r="1842" spans="2:6">
      <c r="B1842" s="152"/>
      <c r="C1842" s="113"/>
      <c r="E1842" s="391"/>
      <c r="F1842" s="109"/>
    </row>
    <row r="1843" spans="2:6">
      <c r="B1843" s="152"/>
      <c r="C1843" s="113"/>
      <c r="E1843" s="391"/>
      <c r="F1843" s="109"/>
    </row>
    <row r="1844" spans="2:6">
      <c r="B1844" s="152"/>
      <c r="C1844" s="113"/>
      <c r="E1844" s="391"/>
      <c r="F1844" s="109"/>
    </row>
    <row r="1845" spans="2:6">
      <c r="B1845" s="152"/>
      <c r="C1845" s="113"/>
      <c r="E1845" s="391"/>
      <c r="F1845" s="109"/>
    </row>
    <row r="1846" spans="2:6">
      <c r="B1846" s="152"/>
      <c r="C1846" s="113"/>
      <c r="E1846" s="391"/>
      <c r="F1846" s="109"/>
    </row>
    <row r="1847" spans="2:6">
      <c r="B1847" s="152"/>
      <c r="C1847" s="113"/>
      <c r="E1847" s="391"/>
      <c r="F1847" s="109"/>
    </row>
    <row r="1848" spans="2:6">
      <c r="B1848" s="152"/>
      <c r="C1848" s="113"/>
      <c r="E1848" s="391"/>
      <c r="F1848" s="109"/>
    </row>
    <row r="1849" spans="2:6">
      <c r="B1849" s="152"/>
      <c r="C1849" s="113"/>
      <c r="E1849" s="391"/>
      <c r="F1849" s="109"/>
    </row>
    <row r="1850" spans="2:6">
      <c r="B1850" s="152"/>
      <c r="C1850" s="113"/>
      <c r="E1850" s="391"/>
      <c r="F1850" s="109"/>
    </row>
    <row r="1851" spans="2:6">
      <c r="B1851" s="152"/>
      <c r="C1851" s="113"/>
      <c r="E1851" s="391"/>
      <c r="F1851" s="109"/>
    </row>
    <row r="1852" spans="2:6">
      <c r="B1852" s="152"/>
      <c r="C1852" s="113"/>
      <c r="E1852" s="391"/>
      <c r="F1852" s="109"/>
    </row>
    <row r="1853" spans="2:6">
      <c r="B1853" s="152"/>
      <c r="C1853" s="113"/>
      <c r="E1853" s="391"/>
      <c r="F1853" s="109"/>
    </row>
    <row r="1854" spans="2:6">
      <c r="B1854" s="152"/>
      <c r="C1854" s="113"/>
      <c r="E1854" s="391"/>
      <c r="F1854" s="109"/>
    </row>
    <row r="1855" spans="2:6">
      <c r="B1855" s="152"/>
      <c r="C1855" s="113"/>
      <c r="E1855" s="391"/>
      <c r="F1855" s="109"/>
    </row>
    <row r="1856" spans="2:6">
      <c r="B1856" s="152"/>
      <c r="C1856" s="113"/>
      <c r="E1856" s="391"/>
      <c r="F1856" s="109"/>
    </row>
    <row r="1857" spans="2:6">
      <c r="B1857" s="152"/>
      <c r="C1857" s="113"/>
      <c r="E1857" s="391"/>
      <c r="F1857" s="109"/>
    </row>
    <row r="1858" spans="2:6">
      <c r="B1858" s="152"/>
      <c r="C1858" s="113"/>
      <c r="E1858" s="391"/>
      <c r="F1858" s="109"/>
    </row>
    <row r="1859" spans="2:6">
      <c r="B1859" s="152"/>
      <c r="C1859" s="113"/>
      <c r="E1859" s="391"/>
      <c r="F1859" s="109"/>
    </row>
    <row r="1860" spans="2:6">
      <c r="B1860" s="152"/>
      <c r="C1860" s="113"/>
      <c r="E1860" s="391"/>
      <c r="F1860" s="109"/>
    </row>
    <row r="1861" spans="2:6">
      <c r="B1861" s="152"/>
      <c r="C1861" s="113"/>
      <c r="E1861" s="391"/>
      <c r="F1861" s="109"/>
    </row>
    <row r="1862" spans="2:6">
      <c r="B1862" s="152"/>
      <c r="C1862" s="113"/>
      <c r="E1862" s="391"/>
      <c r="F1862" s="109"/>
    </row>
    <row r="1863" spans="2:6">
      <c r="B1863" s="152"/>
      <c r="C1863" s="113"/>
      <c r="E1863" s="391"/>
      <c r="F1863" s="109"/>
    </row>
    <row r="1864" spans="2:6">
      <c r="B1864" s="152"/>
      <c r="C1864" s="113"/>
      <c r="E1864" s="391"/>
      <c r="F1864" s="109"/>
    </row>
    <row r="1865" spans="2:6">
      <c r="B1865" s="152"/>
      <c r="C1865" s="113"/>
      <c r="E1865" s="391"/>
      <c r="F1865" s="109"/>
    </row>
    <row r="1866" spans="2:6">
      <c r="B1866" s="152"/>
      <c r="C1866" s="113"/>
      <c r="E1866" s="391"/>
      <c r="F1866" s="109"/>
    </row>
    <row r="1867" spans="2:6">
      <c r="B1867" s="152"/>
      <c r="C1867" s="113"/>
      <c r="E1867" s="391"/>
      <c r="F1867" s="109"/>
    </row>
    <row r="1868" spans="2:6">
      <c r="B1868" s="152"/>
      <c r="C1868" s="113"/>
      <c r="E1868" s="391"/>
      <c r="F1868" s="109"/>
    </row>
    <row r="1869" spans="2:6">
      <c r="B1869" s="152"/>
      <c r="C1869" s="113"/>
      <c r="E1869" s="391"/>
      <c r="F1869" s="109"/>
    </row>
    <row r="1870" spans="2:6">
      <c r="B1870" s="152"/>
      <c r="C1870" s="113"/>
      <c r="E1870" s="391"/>
      <c r="F1870" s="109"/>
    </row>
    <row r="1871" spans="2:6">
      <c r="B1871" s="152"/>
      <c r="C1871" s="113"/>
      <c r="E1871" s="391"/>
      <c r="F1871" s="109"/>
    </row>
    <row r="1872" spans="2:6">
      <c r="B1872" s="152"/>
      <c r="C1872" s="113"/>
      <c r="E1872" s="391"/>
      <c r="F1872" s="109"/>
    </row>
    <row r="1873" spans="2:6">
      <c r="B1873" s="152"/>
      <c r="C1873" s="113"/>
      <c r="E1873" s="391"/>
      <c r="F1873" s="109"/>
    </row>
    <row r="1874" spans="2:6">
      <c r="B1874" s="152"/>
      <c r="C1874" s="113"/>
      <c r="E1874" s="391"/>
      <c r="F1874" s="109"/>
    </row>
    <row r="1875" spans="2:6">
      <c r="B1875" s="152"/>
      <c r="C1875" s="113"/>
      <c r="E1875" s="391"/>
      <c r="F1875" s="109"/>
    </row>
    <row r="1876" spans="2:6">
      <c r="B1876" s="152"/>
      <c r="C1876" s="113"/>
      <c r="E1876" s="391"/>
      <c r="F1876" s="109"/>
    </row>
    <row r="1877" spans="2:6">
      <c r="B1877" s="152"/>
      <c r="C1877" s="113"/>
      <c r="E1877" s="391"/>
      <c r="F1877" s="109"/>
    </row>
    <row r="1878" spans="2:6">
      <c r="B1878" s="152"/>
      <c r="C1878" s="113"/>
      <c r="E1878" s="391"/>
      <c r="F1878" s="109"/>
    </row>
    <row r="1879" spans="2:6">
      <c r="B1879" s="152"/>
      <c r="C1879" s="113"/>
      <c r="E1879" s="391"/>
      <c r="F1879" s="109"/>
    </row>
    <row r="1880" spans="2:6">
      <c r="B1880" s="152"/>
      <c r="C1880" s="113"/>
      <c r="E1880" s="391"/>
      <c r="F1880" s="109"/>
    </row>
    <row r="1881" spans="2:6">
      <c r="B1881" s="152"/>
      <c r="C1881" s="113"/>
      <c r="E1881" s="391"/>
      <c r="F1881" s="109"/>
    </row>
    <row r="1882" spans="2:6">
      <c r="B1882" s="152"/>
      <c r="C1882" s="113"/>
      <c r="E1882" s="391"/>
      <c r="F1882" s="109"/>
    </row>
    <row r="1883" spans="2:6">
      <c r="B1883" s="152"/>
      <c r="C1883" s="113"/>
      <c r="E1883" s="391"/>
      <c r="F1883" s="109"/>
    </row>
    <row r="1884" spans="2:6">
      <c r="B1884" s="152"/>
      <c r="C1884" s="113"/>
      <c r="E1884" s="391"/>
      <c r="F1884" s="109"/>
    </row>
    <row r="1885" spans="2:6">
      <c r="B1885" s="152"/>
      <c r="C1885" s="113"/>
      <c r="E1885" s="391"/>
      <c r="F1885" s="109"/>
    </row>
    <row r="1886" spans="2:6">
      <c r="B1886" s="152"/>
      <c r="C1886" s="113"/>
      <c r="E1886" s="391"/>
      <c r="F1886" s="109"/>
    </row>
    <row r="1887" spans="2:6">
      <c r="B1887" s="152"/>
      <c r="C1887" s="113"/>
      <c r="E1887" s="391"/>
      <c r="F1887" s="109"/>
    </row>
    <row r="1888" spans="2:6">
      <c r="B1888" s="152"/>
      <c r="C1888" s="113"/>
      <c r="E1888" s="391"/>
      <c r="F1888" s="109"/>
    </row>
    <row r="1889" spans="2:6">
      <c r="B1889" s="152"/>
      <c r="C1889" s="113"/>
      <c r="E1889" s="391"/>
      <c r="F1889" s="109"/>
    </row>
    <row r="1890" spans="2:6">
      <c r="B1890" s="152"/>
      <c r="C1890" s="113"/>
      <c r="E1890" s="391"/>
      <c r="F1890" s="109"/>
    </row>
    <row r="1891" spans="2:6">
      <c r="B1891" s="152"/>
      <c r="C1891" s="113"/>
      <c r="E1891" s="391"/>
      <c r="F1891" s="109"/>
    </row>
    <row r="1892" spans="2:6">
      <c r="B1892" s="152"/>
      <c r="C1892" s="113"/>
      <c r="E1892" s="391"/>
      <c r="F1892" s="109"/>
    </row>
    <row r="1893" spans="2:6">
      <c r="B1893" s="152"/>
      <c r="C1893" s="113"/>
      <c r="E1893" s="391"/>
      <c r="F1893" s="109"/>
    </row>
    <row r="1894" spans="2:6">
      <c r="B1894" s="152"/>
      <c r="C1894" s="113"/>
      <c r="E1894" s="391"/>
      <c r="F1894" s="109"/>
    </row>
    <row r="1895" spans="2:6">
      <c r="B1895" s="152"/>
      <c r="C1895" s="113"/>
      <c r="E1895" s="391"/>
      <c r="F1895" s="109"/>
    </row>
    <row r="1896" spans="2:6">
      <c r="B1896" s="152"/>
      <c r="C1896" s="113"/>
      <c r="E1896" s="391"/>
      <c r="F1896" s="109"/>
    </row>
    <row r="1897" spans="2:6">
      <c r="B1897" s="152"/>
      <c r="C1897" s="113"/>
      <c r="E1897" s="391"/>
      <c r="F1897" s="109"/>
    </row>
    <row r="1898" spans="2:6">
      <c r="B1898" s="152"/>
      <c r="C1898" s="113"/>
      <c r="E1898" s="391"/>
      <c r="F1898" s="109"/>
    </row>
    <row r="1899" spans="2:6">
      <c r="B1899" s="152"/>
      <c r="C1899" s="113"/>
      <c r="E1899" s="391"/>
      <c r="F1899" s="109"/>
    </row>
    <row r="1900" spans="2:6">
      <c r="B1900" s="152"/>
      <c r="C1900" s="113"/>
      <c r="E1900" s="391"/>
      <c r="F1900" s="109"/>
    </row>
    <row r="1901" spans="2:6">
      <c r="B1901" s="152"/>
      <c r="C1901" s="113"/>
      <c r="E1901" s="391"/>
      <c r="F1901" s="109"/>
    </row>
    <row r="1902" spans="2:6">
      <c r="B1902" s="152"/>
      <c r="C1902" s="113"/>
      <c r="E1902" s="391"/>
      <c r="F1902" s="109"/>
    </row>
    <row r="1903" spans="2:6">
      <c r="B1903" s="152"/>
      <c r="C1903" s="113"/>
      <c r="E1903" s="391"/>
      <c r="F1903" s="109"/>
    </row>
    <row r="1904" spans="2:6">
      <c r="B1904" s="152"/>
      <c r="C1904" s="113"/>
      <c r="E1904" s="391"/>
      <c r="F1904" s="109"/>
    </row>
    <row r="1905" spans="2:6">
      <c r="B1905" s="152"/>
      <c r="C1905" s="113"/>
      <c r="E1905" s="391"/>
      <c r="F1905" s="109"/>
    </row>
    <row r="1906" spans="2:6">
      <c r="B1906" s="152"/>
      <c r="C1906" s="113"/>
      <c r="E1906" s="391"/>
      <c r="F1906" s="109"/>
    </row>
    <row r="1907" spans="2:6">
      <c r="B1907" s="152"/>
      <c r="C1907" s="113"/>
      <c r="E1907" s="391"/>
      <c r="F1907" s="109"/>
    </row>
    <row r="1908" spans="2:6">
      <c r="B1908" s="152"/>
      <c r="C1908" s="113"/>
      <c r="E1908" s="391"/>
      <c r="F1908" s="109"/>
    </row>
    <row r="1909" spans="2:6">
      <c r="B1909" s="152"/>
      <c r="C1909" s="113"/>
      <c r="E1909" s="391"/>
      <c r="F1909" s="109"/>
    </row>
    <row r="1910" spans="2:6">
      <c r="B1910" s="152"/>
      <c r="C1910" s="113"/>
      <c r="E1910" s="391"/>
      <c r="F1910" s="109"/>
    </row>
    <row r="1911" spans="2:6">
      <c r="B1911" s="152"/>
      <c r="C1911" s="113"/>
      <c r="E1911" s="391"/>
      <c r="F1911" s="109"/>
    </row>
    <row r="1912" spans="2:6">
      <c r="B1912" s="152"/>
      <c r="C1912" s="113"/>
      <c r="E1912" s="391"/>
      <c r="F1912" s="109"/>
    </row>
    <row r="1913" spans="2:6">
      <c r="B1913" s="152"/>
      <c r="C1913" s="113"/>
      <c r="E1913" s="391"/>
      <c r="F1913" s="109"/>
    </row>
    <row r="1914" spans="2:6">
      <c r="B1914" s="152"/>
      <c r="C1914" s="113"/>
      <c r="E1914" s="391"/>
      <c r="F1914" s="109"/>
    </row>
    <row r="1915" spans="2:6">
      <c r="B1915" s="152"/>
      <c r="C1915" s="113"/>
      <c r="E1915" s="391"/>
      <c r="F1915" s="109"/>
    </row>
    <row r="1916" spans="2:6">
      <c r="B1916" s="152"/>
      <c r="C1916" s="113"/>
      <c r="E1916" s="391"/>
      <c r="F1916" s="109"/>
    </row>
    <row r="1917" spans="2:6">
      <c r="B1917" s="152"/>
      <c r="C1917" s="113"/>
      <c r="E1917" s="391"/>
      <c r="F1917" s="109"/>
    </row>
    <row r="1918" spans="2:6">
      <c r="B1918" s="152"/>
      <c r="C1918" s="113"/>
      <c r="E1918" s="391"/>
      <c r="F1918" s="109"/>
    </row>
    <row r="1919" spans="2:6">
      <c r="B1919" s="152"/>
      <c r="C1919" s="113"/>
      <c r="E1919" s="391"/>
      <c r="F1919" s="109"/>
    </row>
    <row r="1920" spans="2:6">
      <c r="B1920" s="152"/>
      <c r="C1920" s="113"/>
      <c r="E1920" s="391"/>
      <c r="F1920" s="109"/>
    </row>
    <row r="1921" spans="2:6">
      <c r="B1921" s="152"/>
      <c r="C1921" s="113"/>
      <c r="E1921" s="391"/>
      <c r="F1921" s="109"/>
    </row>
    <row r="1922" spans="2:6">
      <c r="B1922" s="152"/>
      <c r="C1922" s="113"/>
      <c r="E1922" s="391"/>
      <c r="F1922" s="109"/>
    </row>
    <row r="1923" spans="2:6">
      <c r="B1923" s="152"/>
      <c r="C1923" s="113"/>
      <c r="E1923" s="391"/>
      <c r="F1923" s="109"/>
    </row>
    <row r="1924" spans="2:6">
      <c r="B1924" s="152"/>
      <c r="C1924" s="113"/>
      <c r="E1924" s="391"/>
      <c r="F1924" s="109"/>
    </row>
    <row r="1925" spans="2:6">
      <c r="B1925" s="152"/>
      <c r="C1925" s="113"/>
      <c r="E1925" s="391"/>
      <c r="F1925" s="109"/>
    </row>
    <row r="1926" spans="2:6">
      <c r="B1926" s="152"/>
      <c r="C1926" s="113"/>
      <c r="E1926" s="391"/>
      <c r="F1926" s="109"/>
    </row>
    <row r="1927" spans="2:6">
      <c r="B1927" s="152"/>
      <c r="C1927" s="113"/>
      <c r="E1927" s="391"/>
      <c r="F1927" s="109"/>
    </row>
    <row r="1928" spans="2:6">
      <c r="B1928" s="152"/>
      <c r="C1928" s="113"/>
      <c r="E1928" s="391"/>
      <c r="F1928" s="109"/>
    </row>
    <row r="1929" spans="2:6">
      <c r="B1929" s="152"/>
      <c r="C1929" s="113"/>
      <c r="E1929" s="391"/>
      <c r="F1929" s="109"/>
    </row>
    <row r="1930" spans="2:6">
      <c r="B1930" s="152"/>
      <c r="C1930" s="113"/>
      <c r="E1930" s="391"/>
      <c r="F1930" s="109"/>
    </row>
    <row r="1931" spans="2:6">
      <c r="B1931" s="152"/>
      <c r="C1931" s="113"/>
      <c r="E1931" s="391"/>
      <c r="F1931" s="109"/>
    </row>
    <row r="1932" spans="2:6">
      <c r="B1932" s="152"/>
      <c r="C1932" s="113"/>
      <c r="E1932" s="391"/>
      <c r="F1932" s="109"/>
    </row>
    <row r="1933" spans="2:6">
      <c r="B1933" s="152"/>
      <c r="C1933" s="113"/>
      <c r="E1933" s="391"/>
      <c r="F1933" s="109"/>
    </row>
    <row r="1934" spans="2:6">
      <c r="B1934" s="152"/>
      <c r="C1934" s="113"/>
      <c r="E1934" s="391"/>
      <c r="F1934" s="109"/>
    </row>
    <row r="1935" spans="2:6">
      <c r="B1935" s="152"/>
      <c r="C1935" s="113"/>
      <c r="E1935" s="391"/>
      <c r="F1935" s="109"/>
    </row>
    <row r="1936" spans="2:6">
      <c r="B1936" s="152"/>
      <c r="C1936" s="113"/>
      <c r="E1936" s="391"/>
      <c r="F1936" s="109"/>
    </row>
    <row r="1937" spans="2:6">
      <c r="B1937" s="152"/>
      <c r="C1937" s="113"/>
      <c r="E1937" s="391"/>
      <c r="F1937" s="109"/>
    </row>
    <row r="1938" spans="2:6">
      <c r="B1938" s="152"/>
      <c r="C1938" s="113"/>
      <c r="E1938" s="391"/>
      <c r="F1938" s="109"/>
    </row>
    <row r="1939" spans="2:6">
      <c r="B1939" s="152"/>
      <c r="C1939" s="113"/>
      <c r="E1939" s="391"/>
      <c r="F1939" s="109"/>
    </row>
    <row r="1940" spans="2:6">
      <c r="B1940" s="152"/>
      <c r="C1940" s="113"/>
      <c r="E1940" s="391"/>
      <c r="F1940" s="109"/>
    </row>
    <row r="1941" spans="2:6">
      <c r="B1941" s="152"/>
      <c r="C1941" s="113"/>
      <c r="E1941" s="391"/>
      <c r="F1941" s="109"/>
    </row>
    <row r="1942" spans="2:6">
      <c r="B1942" s="152"/>
      <c r="C1942" s="113"/>
      <c r="E1942" s="391"/>
      <c r="F1942" s="109"/>
    </row>
    <row r="1943" spans="2:6">
      <c r="B1943" s="152"/>
      <c r="C1943" s="113"/>
      <c r="E1943" s="391"/>
      <c r="F1943" s="109"/>
    </row>
    <row r="1944" spans="2:6">
      <c r="B1944" s="152"/>
      <c r="C1944" s="113"/>
      <c r="E1944" s="391"/>
      <c r="F1944" s="109"/>
    </row>
    <row r="1945" spans="2:6">
      <c r="B1945" s="152"/>
      <c r="C1945" s="113"/>
      <c r="E1945" s="391"/>
      <c r="F1945" s="109"/>
    </row>
    <row r="1946" spans="2:6">
      <c r="B1946" s="152"/>
      <c r="C1946" s="113"/>
      <c r="E1946" s="391"/>
      <c r="F1946" s="109"/>
    </row>
    <row r="1947" spans="2:6">
      <c r="B1947" s="152"/>
      <c r="C1947" s="113"/>
      <c r="E1947" s="391"/>
      <c r="F1947" s="109"/>
    </row>
    <row r="1948" spans="2:6">
      <c r="B1948" s="152"/>
      <c r="C1948" s="113"/>
      <c r="E1948" s="391"/>
      <c r="F1948" s="109"/>
    </row>
    <row r="1949" spans="2:6">
      <c r="B1949" s="152"/>
      <c r="C1949" s="113"/>
      <c r="E1949" s="391"/>
      <c r="F1949" s="109"/>
    </row>
    <row r="1950" spans="2:6">
      <c r="B1950" s="152"/>
      <c r="C1950" s="113"/>
      <c r="E1950" s="391"/>
      <c r="F1950" s="109"/>
    </row>
    <row r="1951" spans="2:6">
      <c r="B1951" s="152"/>
      <c r="C1951" s="113"/>
      <c r="E1951" s="391"/>
      <c r="F1951" s="109"/>
    </row>
    <row r="1952" spans="2:6">
      <c r="B1952" s="152"/>
      <c r="C1952" s="113"/>
      <c r="E1952" s="391"/>
      <c r="F1952" s="109"/>
    </row>
    <row r="1953" spans="2:6">
      <c r="B1953" s="152"/>
      <c r="C1953" s="113"/>
      <c r="E1953" s="391"/>
      <c r="F1953" s="109"/>
    </row>
    <row r="1954" spans="2:6">
      <c r="B1954" s="152"/>
      <c r="C1954" s="113"/>
      <c r="E1954" s="391"/>
      <c r="F1954" s="109"/>
    </row>
    <row r="1955" spans="2:6">
      <c r="B1955" s="152"/>
      <c r="C1955" s="113"/>
      <c r="E1955" s="391"/>
      <c r="F1955" s="109"/>
    </row>
    <row r="1956" spans="2:6">
      <c r="B1956" s="152"/>
      <c r="C1956" s="113"/>
      <c r="E1956" s="391"/>
      <c r="F1956" s="109"/>
    </row>
    <row r="1957" spans="2:6">
      <c r="B1957" s="152"/>
      <c r="C1957" s="113"/>
      <c r="E1957" s="391"/>
      <c r="F1957" s="109"/>
    </row>
    <row r="1958" spans="2:6">
      <c r="B1958" s="152"/>
      <c r="C1958" s="113"/>
      <c r="E1958" s="391"/>
      <c r="F1958" s="109"/>
    </row>
    <row r="1959" spans="2:6">
      <c r="B1959" s="152"/>
      <c r="C1959" s="113"/>
      <c r="E1959" s="391"/>
      <c r="F1959" s="109"/>
    </row>
    <row r="1960" spans="2:6">
      <c r="B1960" s="152"/>
      <c r="C1960" s="113"/>
      <c r="E1960" s="391"/>
      <c r="F1960" s="109"/>
    </row>
    <row r="1961" spans="2:6">
      <c r="B1961" s="152"/>
      <c r="C1961" s="113"/>
      <c r="E1961" s="391"/>
      <c r="F1961" s="109"/>
    </row>
    <row r="1962" spans="2:6">
      <c r="B1962" s="152"/>
      <c r="C1962" s="113"/>
      <c r="E1962" s="391"/>
      <c r="F1962" s="109"/>
    </row>
    <row r="1963" spans="2:6">
      <c r="B1963" s="152"/>
      <c r="C1963" s="113"/>
      <c r="E1963" s="391"/>
      <c r="F1963" s="109"/>
    </row>
    <row r="1964" spans="2:6">
      <c r="B1964" s="152"/>
      <c r="C1964" s="113"/>
      <c r="E1964" s="391"/>
      <c r="F1964" s="109"/>
    </row>
    <row r="1965" spans="2:6">
      <c r="B1965" s="152"/>
      <c r="C1965" s="113"/>
      <c r="E1965" s="391"/>
      <c r="F1965" s="109"/>
    </row>
    <row r="1966" spans="2:6">
      <c r="B1966" s="152"/>
      <c r="C1966" s="113"/>
      <c r="E1966" s="391"/>
      <c r="F1966" s="109"/>
    </row>
    <row r="1967" spans="2:6">
      <c r="B1967" s="152"/>
      <c r="C1967" s="113"/>
      <c r="E1967" s="391"/>
      <c r="F1967" s="109"/>
    </row>
    <row r="1968" spans="2:6">
      <c r="B1968" s="152"/>
      <c r="C1968" s="113"/>
      <c r="E1968" s="391"/>
      <c r="F1968" s="109"/>
    </row>
    <row r="1969" spans="2:6">
      <c r="B1969" s="152"/>
      <c r="C1969" s="113"/>
      <c r="E1969" s="391"/>
      <c r="F1969" s="109"/>
    </row>
    <row r="1970" spans="2:6">
      <c r="B1970" s="152"/>
      <c r="C1970" s="113"/>
      <c r="E1970" s="391"/>
      <c r="F1970" s="109"/>
    </row>
    <row r="1971" spans="2:6">
      <c r="B1971" s="152"/>
      <c r="C1971" s="113"/>
      <c r="E1971" s="391"/>
      <c r="F1971" s="109"/>
    </row>
    <row r="1972" spans="2:6">
      <c r="B1972" s="152"/>
      <c r="C1972" s="113"/>
      <c r="E1972" s="391"/>
      <c r="F1972" s="109"/>
    </row>
    <row r="1973" spans="2:6">
      <c r="B1973" s="152"/>
      <c r="C1973" s="113"/>
      <c r="E1973" s="391"/>
      <c r="F1973" s="109"/>
    </row>
    <row r="1974" spans="2:6">
      <c r="B1974" s="152"/>
      <c r="C1974" s="113"/>
      <c r="E1974" s="391"/>
      <c r="F1974" s="109"/>
    </row>
    <row r="1975" spans="2:6">
      <c r="B1975" s="152"/>
      <c r="C1975" s="113"/>
      <c r="E1975" s="391"/>
      <c r="F1975" s="109"/>
    </row>
    <row r="1976" spans="2:6">
      <c r="B1976" s="152"/>
      <c r="C1976" s="113"/>
      <c r="E1976" s="391"/>
      <c r="F1976" s="109"/>
    </row>
    <row r="1977" spans="2:6">
      <c r="B1977" s="152"/>
      <c r="C1977" s="113"/>
      <c r="E1977" s="391"/>
      <c r="F1977" s="109"/>
    </row>
    <row r="1978" spans="2:6">
      <c r="B1978" s="152"/>
      <c r="C1978" s="113"/>
      <c r="E1978" s="391"/>
      <c r="F1978" s="109"/>
    </row>
    <row r="1979" spans="2:6">
      <c r="B1979" s="152"/>
      <c r="C1979" s="113"/>
      <c r="E1979" s="391"/>
      <c r="F1979" s="109"/>
    </row>
    <row r="1980" spans="2:6">
      <c r="B1980" s="152"/>
      <c r="C1980" s="113"/>
      <c r="E1980" s="391"/>
      <c r="F1980" s="109"/>
    </row>
    <row r="1981" spans="2:6">
      <c r="B1981" s="152"/>
      <c r="C1981" s="113"/>
      <c r="E1981" s="391"/>
      <c r="F1981" s="109"/>
    </row>
    <row r="1982" spans="2:6">
      <c r="B1982" s="152"/>
      <c r="C1982" s="113"/>
      <c r="E1982" s="391"/>
      <c r="F1982" s="109"/>
    </row>
    <row r="1983" spans="2:6">
      <c r="B1983" s="152"/>
      <c r="C1983" s="113"/>
      <c r="E1983" s="391"/>
      <c r="F1983" s="109"/>
    </row>
    <row r="1984" spans="2:6">
      <c r="B1984" s="152"/>
      <c r="C1984" s="113"/>
      <c r="E1984" s="391"/>
      <c r="F1984" s="109"/>
    </row>
    <row r="1985" spans="2:6">
      <c r="B1985" s="152"/>
      <c r="C1985" s="113"/>
      <c r="E1985" s="391"/>
      <c r="F1985" s="109"/>
    </row>
    <row r="1986" spans="2:6">
      <c r="B1986" s="152"/>
      <c r="C1986" s="113"/>
      <c r="E1986" s="391"/>
      <c r="F1986" s="109"/>
    </row>
    <row r="1987" spans="2:6">
      <c r="B1987" s="152"/>
      <c r="C1987" s="113"/>
      <c r="E1987" s="391"/>
      <c r="F1987" s="109"/>
    </row>
    <row r="1988" spans="2:6">
      <c r="B1988" s="152"/>
      <c r="C1988" s="113"/>
      <c r="E1988" s="391"/>
      <c r="F1988" s="109"/>
    </row>
    <row r="1989" spans="2:6">
      <c r="B1989" s="152"/>
      <c r="C1989" s="113"/>
      <c r="E1989" s="391"/>
      <c r="F1989" s="109"/>
    </row>
    <row r="1990" spans="2:6">
      <c r="B1990" s="152"/>
      <c r="C1990" s="113"/>
      <c r="E1990" s="391"/>
      <c r="F1990" s="109"/>
    </row>
    <row r="1991" spans="2:6">
      <c r="B1991" s="152"/>
      <c r="C1991" s="113"/>
      <c r="E1991" s="391"/>
      <c r="F1991" s="109"/>
    </row>
    <row r="1992" spans="2:6">
      <c r="B1992" s="152"/>
      <c r="C1992" s="113"/>
      <c r="E1992" s="391"/>
      <c r="F1992" s="109"/>
    </row>
    <row r="1993" spans="2:6">
      <c r="B1993" s="152"/>
      <c r="C1993" s="113"/>
      <c r="E1993" s="391"/>
      <c r="F1993" s="109"/>
    </row>
    <row r="1994" spans="2:6">
      <c r="B1994" s="152"/>
      <c r="C1994" s="113"/>
      <c r="E1994" s="391"/>
      <c r="F1994" s="109"/>
    </row>
    <row r="1995" spans="2:6">
      <c r="B1995" s="152"/>
      <c r="C1995" s="113"/>
      <c r="E1995" s="391"/>
      <c r="F1995" s="109"/>
    </row>
    <row r="1996" spans="2:6">
      <c r="B1996" s="152"/>
      <c r="C1996" s="113"/>
      <c r="E1996" s="391"/>
      <c r="F1996" s="109"/>
    </row>
    <row r="1997" spans="2:6">
      <c r="B1997" s="152"/>
      <c r="C1997" s="113"/>
      <c r="E1997" s="391"/>
      <c r="F1997" s="109"/>
    </row>
    <row r="1998" spans="2:6">
      <c r="B1998" s="152"/>
      <c r="C1998" s="113"/>
      <c r="E1998" s="391"/>
      <c r="F1998" s="109"/>
    </row>
    <row r="1999" spans="2:6">
      <c r="B1999" s="152"/>
      <c r="C1999" s="113"/>
      <c r="E1999" s="391"/>
      <c r="F1999" s="109"/>
    </row>
    <row r="2000" spans="2:6">
      <c r="B2000" s="152"/>
      <c r="C2000" s="113"/>
      <c r="E2000" s="391"/>
      <c r="F2000" s="109"/>
    </row>
    <row r="2001" spans="2:6">
      <c r="B2001" s="152"/>
      <c r="C2001" s="113"/>
      <c r="E2001" s="391"/>
      <c r="F2001" s="109"/>
    </row>
    <row r="2002" spans="2:6">
      <c r="B2002" s="152"/>
      <c r="C2002" s="113"/>
      <c r="E2002" s="391"/>
      <c r="F2002" s="109"/>
    </row>
    <row r="2003" spans="2:6">
      <c r="B2003" s="152"/>
      <c r="C2003" s="113"/>
      <c r="E2003" s="391"/>
      <c r="F2003" s="109"/>
    </row>
    <row r="2004" spans="2:6">
      <c r="B2004" s="152"/>
      <c r="C2004" s="113"/>
      <c r="E2004" s="391"/>
      <c r="F2004" s="109"/>
    </row>
    <row r="2005" spans="2:6">
      <c r="B2005" s="152"/>
      <c r="C2005" s="113"/>
      <c r="E2005" s="391"/>
      <c r="F2005" s="109"/>
    </row>
    <row r="2006" spans="2:6">
      <c r="B2006" s="152"/>
      <c r="C2006" s="113"/>
      <c r="E2006" s="391"/>
      <c r="F2006" s="109"/>
    </row>
    <row r="2007" spans="2:6">
      <c r="B2007" s="152"/>
      <c r="C2007" s="113"/>
      <c r="E2007" s="391"/>
      <c r="F2007" s="109"/>
    </row>
    <row r="2008" spans="2:6">
      <c r="B2008" s="152"/>
      <c r="C2008" s="113"/>
      <c r="E2008" s="391"/>
      <c r="F2008" s="109"/>
    </row>
    <row r="2009" spans="2:6">
      <c r="B2009" s="152"/>
      <c r="C2009" s="113"/>
      <c r="E2009" s="391"/>
      <c r="F2009" s="109"/>
    </row>
    <row r="2010" spans="2:6">
      <c r="B2010" s="152"/>
      <c r="C2010" s="113"/>
      <c r="E2010" s="391"/>
      <c r="F2010" s="109"/>
    </row>
    <row r="2011" spans="2:6">
      <c r="B2011" s="152"/>
      <c r="C2011" s="113"/>
      <c r="E2011" s="391"/>
      <c r="F2011" s="109"/>
    </row>
    <row r="2012" spans="2:6">
      <c r="B2012" s="152"/>
      <c r="C2012" s="113"/>
      <c r="E2012" s="391"/>
      <c r="F2012" s="109"/>
    </row>
    <row r="2013" spans="2:6">
      <c r="B2013" s="152"/>
      <c r="C2013" s="113"/>
      <c r="E2013" s="391"/>
      <c r="F2013" s="109"/>
    </row>
    <row r="2014" spans="2:6">
      <c r="B2014" s="152"/>
      <c r="C2014" s="113"/>
      <c r="E2014" s="391"/>
      <c r="F2014" s="109"/>
    </row>
    <row r="2015" spans="2:6">
      <c r="B2015" s="152"/>
      <c r="C2015" s="113"/>
      <c r="E2015" s="391"/>
      <c r="F2015" s="109"/>
    </row>
    <row r="2016" spans="2:6">
      <c r="B2016" s="152"/>
      <c r="C2016" s="113"/>
      <c r="E2016" s="391"/>
      <c r="F2016" s="109"/>
    </row>
    <row r="2017" spans="2:6">
      <c r="B2017" s="152"/>
      <c r="C2017" s="113"/>
      <c r="E2017" s="391"/>
      <c r="F2017" s="109"/>
    </row>
    <row r="2018" spans="2:6">
      <c r="B2018" s="152"/>
      <c r="C2018" s="113"/>
      <c r="E2018" s="391"/>
      <c r="F2018" s="109"/>
    </row>
    <row r="2019" spans="2:6">
      <c r="B2019" s="152"/>
      <c r="C2019" s="113"/>
      <c r="E2019" s="391"/>
      <c r="F2019" s="109"/>
    </row>
    <row r="2020" spans="2:6">
      <c r="B2020" s="152"/>
      <c r="C2020" s="113"/>
      <c r="E2020" s="391"/>
      <c r="F2020" s="109"/>
    </row>
    <row r="2021" spans="2:6">
      <c r="B2021" s="152"/>
      <c r="C2021" s="113"/>
      <c r="E2021" s="391"/>
      <c r="F2021" s="109"/>
    </row>
    <row r="2022" spans="2:6">
      <c r="B2022" s="152"/>
      <c r="C2022" s="113"/>
      <c r="E2022" s="391"/>
      <c r="F2022" s="109"/>
    </row>
    <row r="2023" spans="2:6">
      <c r="B2023" s="152"/>
      <c r="C2023" s="113"/>
      <c r="E2023" s="391"/>
      <c r="F2023" s="109"/>
    </row>
    <row r="2024" spans="2:6">
      <c r="B2024" s="152"/>
      <c r="C2024" s="113"/>
      <c r="E2024" s="391"/>
      <c r="F2024" s="109"/>
    </row>
    <row r="2025" spans="2:6">
      <c r="B2025" s="152"/>
      <c r="C2025" s="113"/>
      <c r="E2025" s="391"/>
      <c r="F2025" s="109"/>
    </row>
    <row r="2026" spans="2:6">
      <c r="B2026" s="152"/>
      <c r="C2026" s="113"/>
      <c r="E2026" s="391"/>
      <c r="F2026" s="109"/>
    </row>
    <row r="2027" spans="2:6">
      <c r="B2027" s="152"/>
      <c r="C2027" s="113"/>
      <c r="E2027" s="391"/>
      <c r="F2027" s="109"/>
    </row>
    <row r="2028" spans="2:6">
      <c r="B2028" s="152"/>
      <c r="C2028" s="113"/>
      <c r="E2028" s="391"/>
      <c r="F2028" s="109"/>
    </row>
    <row r="2029" spans="2:6">
      <c r="B2029" s="152"/>
      <c r="C2029" s="113"/>
      <c r="E2029" s="391"/>
      <c r="F2029" s="109"/>
    </row>
    <row r="2030" spans="2:6">
      <c r="B2030" s="152"/>
      <c r="C2030" s="113"/>
      <c r="E2030" s="391"/>
      <c r="F2030" s="109"/>
    </row>
    <row r="2031" spans="2:6">
      <c r="B2031" s="152"/>
      <c r="C2031" s="113"/>
      <c r="E2031" s="391"/>
      <c r="F2031" s="109"/>
    </row>
    <row r="2032" spans="2:6">
      <c r="B2032" s="152"/>
      <c r="C2032" s="113"/>
      <c r="E2032" s="391"/>
      <c r="F2032" s="109"/>
    </row>
    <row r="2033" spans="2:6">
      <c r="B2033" s="152"/>
      <c r="C2033" s="113"/>
      <c r="E2033" s="391"/>
      <c r="F2033" s="109"/>
    </row>
    <row r="2034" spans="2:6">
      <c r="B2034" s="152"/>
      <c r="C2034" s="113"/>
      <c r="E2034" s="391"/>
      <c r="F2034" s="109"/>
    </row>
    <row r="2035" spans="2:6">
      <c r="B2035" s="152"/>
      <c r="C2035" s="113"/>
      <c r="E2035" s="391"/>
      <c r="F2035" s="109"/>
    </row>
    <row r="2036" spans="2:6">
      <c r="B2036" s="152"/>
      <c r="C2036" s="113"/>
      <c r="E2036" s="391"/>
      <c r="F2036" s="109"/>
    </row>
    <row r="2037" spans="2:6">
      <c r="B2037" s="152"/>
      <c r="C2037" s="113"/>
      <c r="E2037" s="391"/>
      <c r="F2037" s="109"/>
    </row>
    <row r="2038" spans="2:6">
      <c r="B2038" s="152"/>
      <c r="C2038" s="113"/>
      <c r="E2038" s="391"/>
      <c r="F2038" s="109"/>
    </row>
    <row r="2039" spans="2:6">
      <c r="B2039" s="152"/>
      <c r="C2039" s="113"/>
      <c r="E2039" s="391"/>
      <c r="F2039" s="109"/>
    </row>
    <row r="2040" spans="2:6">
      <c r="B2040" s="152"/>
      <c r="C2040" s="113"/>
      <c r="E2040" s="391"/>
      <c r="F2040" s="109"/>
    </row>
    <row r="2041" spans="2:6">
      <c r="B2041" s="152"/>
      <c r="C2041" s="113"/>
      <c r="E2041" s="391"/>
      <c r="F2041" s="109"/>
    </row>
    <row r="2042" spans="2:6">
      <c r="B2042" s="152"/>
      <c r="C2042" s="113"/>
      <c r="E2042" s="391"/>
      <c r="F2042" s="109"/>
    </row>
    <row r="2043" spans="2:6">
      <c r="B2043" s="152"/>
      <c r="C2043" s="113"/>
      <c r="E2043" s="391"/>
      <c r="F2043" s="109"/>
    </row>
    <row r="2044" spans="2:6">
      <c r="B2044" s="152"/>
      <c r="C2044" s="113"/>
      <c r="E2044" s="391"/>
      <c r="F2044" s="109"/>
    </row>
    <row r="2045" spans="2:6">
      <c r="B2045" s="152"/>
      <c r="C2045" s="113"/>
      <c r="E2045" s="391"/>
      <c r="F2045" s="109"/>
    </row>
    <row r="2046" spans="2:6">
      <c r="B2046" s="152"/>
      <c r="C2046" s="113"/>
      <c r="E2046" s="391"/>
      <c r="F2046" s="109"/>
    </row>
    <row r="2047" spans="2:6">
      <c r="B2047" s="152"/>
      <c r="C2047" s="113"/>
      <c r="E2047" s="391"/>
      <c r="F2047" s="109"/>
    </row>
    <row r="2048" spans="2:6">
      <c r="B2048" s="152"/>
      <c r="C2048" s="113"/>
      <c r="E2048" s="391"/>
      <c r="F2048" s="109"/>
    </row>
    <row r="2049" spans="2:6">
      <c r="B2049" s="152"/>
      <c r="C2049" s="113"/>
      <c r="E2049" s="391"/>
      <c r="F2049" s="109"/>
    </row>
    <row r="2050" spans="2:6">
      <c r="B2050" s="152"/>
      <c r="C2050" s="113"/>
      <c r="E2050" s="391"/>
      <c r="F2050" s="109"/>
    </row>
    <row r="2051" spans="2:6">
      <c r="B2051" s="152"/>
      <c r="C2051" s="113"/>
      <c r="E2051" s="391"/>
      <c r="F2051" s="109"/>
    </row>
    <row r="2052" spans="2:6">
      <c r="B2052" s="152"/>
      <c r="C2052" s="113"/>
      <c r="E2052" s="391"/>
      <c r="F2052" s="109"/>
    </row>
    <row r="2053" spans="2:6">
      <c r="B2053" s="152"/>
      <c r="C2053" s="113"/>
      <c r="E2053" s="391"/>
      <c r="F2053" s="109"/>
    </row>
    <row r="2054" spans="2:6">
      <c r="B2054" s="152"/>
      <c r="C2054" s="113"/>
      <c r="E2054" s="391"/>
      <c r="F2054" s="109"/>
    </row>
    <row r="2055" spans="2:6">
      <c r="B2055" s="152"/>
      <c r="C2055" s="113"/>
      <c r="E2055" s="391"/>
      <c r="F2055" s="109"/>
    </row>
    <row r="2056" spans="2:6">
      <c r="B2056" s="152"/>
      <c r="C2056" s="113"/>
      <c r="E2056" s="391"/>
      <c r="F2056" s="109"/>
    </row>
    <row r="2057" spans="2:6">
      <c r="B2057" s="152"/>
      <c r="C2057" s="113"/>
      <c r="E2057" s="391"/>
      <c r="F2057" s="109"/>
    </row>
    <row r="2058" spans="2:6">
      <c r="B2058" s="152"/>
      <c r="C2058" s="113"/>
      <c r="E2058" s="391"/>
      <c r="F2058" s="109"/>
    </row>
    <row r="2059" spans="2:6">
      <c r="B2059" s="152"/>
      <c r="C2059" s="113"/>
      <c r="E2059" s="391"/>
      <c r="F2059" s="109"/>
    </row>
    <row r="2060" spans="2:6">
      <c r="B2060" s="152"/>
      <c r="C2060" s="113"/>
      <c r="E2060" s="391"/>
      <c r="F2060" s="109"/>
    </row>
    <row r="2061" spans="2:6">
      <c r="B2061" s="152"/>
      <c r="C2061" s="113"/>
      <c r="E2061" s="391"/>
      <c r="F2061" s="109"/>
    </row>
    <row r="2062" spans="2:6">
      <c r="B2062" s="152"/>
      <c r="C2062" s="113"/>
      <c r="E2062" s="391"/>
      <c r="F2062" s="109"/>
    </row>
    <row r="2063" spans="2:6">
      <c r="B2063" s="152"/>
      <c r="C2063" s="113"/>
      <c r="E2063" s="391"/>
      <c r="F2063" s="109"/>
    </row>
    <row r="2064" spans="2:6">
      <c r="B2064" s="152"/>
      <c r="C2064" s="113"/>
      <c r="E2064" s="391"/>
      <c r="F2064" s="109"/>
    </row>
    <row r="2065" spans="2:6">
      <c r="B2065" s="152"/>
      <c r="C2065" s="113"/>
      <c r="E2065" s="391"/>
      <c r="F2065" s="109"/>
    </row>
    <row r="2066" spans="2:6">
      <c r="B2066" s="152"/>
      <c r="C2066" s="113"/>
      <c r="E2066" s="391"/>
      <c r="F2066" s="109"/>
    </row>
    <row r="2067" spans="2:6">
      <c r="B2067" s="152"/>
      <c r="C2067" s="113"/>
      <c r="E2067" s="391"/>
      <c r="F2067" s="109"/>
    </row>
    <row r="2068" spans="2:6">
      <c r="B2068" s="152"/>
      <c r="C2068" s="113"/>
      <c r="E2068" s="391"/>
      <c r="F2068" s="109"/>
    </row>
    <row r="2069" spans="2:6">
      <c r="B2069" s="152"/>
      <c r="C2069" s="113"/>
      <c r="E2069" s="391"/>
      <c r="F2069" s="109"/>
    </row>
    <row r="2070" spans="2:6">
      <c r="B2070" s="152"/>
      <c r="C2070" s="113"/>
      <c r="E2070" s="391"/>
      <c r="F2070" s="109"/>
    </row>
    <row r="2071" spans="2:6">
      <c r="B2071" s="152"/>
      <c r="C2071" s="113"/>
      <c r="E2071" s="391"/>
      <c r="F2071" s="109"/>
    </row>
    <row r="2072" spans="2:6">
      <c r="B2072" s="152"/>
      <c r="C2072" s="113"/>
      <c r="E2072" s="391"/>
      <c r="F2072" s="109"/>
    </row>
    <row r="2073" spans="2:6">
      <c r="B2073" s="152"/>
      <c r="C2073" s="113"/>
      <c r="E2073" s="391"/>
      <c r="F2073" s="109"/>
    </row>
    <row r="2074" spans="2:6">
      <c r="B2074" s="152"/>
      <c r="C2074" s="113"/>
      <c r="E2074" s="391"/>
      <c r="F2074" s="109"/>
    </row>
    <row r="2075" spans="2:6">
      <c r="B2075" s="152"/>
      <c r="C2075" s="113"/>
      <c r="E2075" s="391"/>
      <c r="F2075" s="109"/>
    </row>
    <row r="2076" spans="2:6">
      <c r="B2076" s="152"/>
      <c r="C2076" s="113"/>
      <c r="E2076" s="391"/>
      <c r="F2076" s="109"/>
    </row>
    <row r="2077" spans="2:6">
      <c r="B2077" s="152"/>
      <c r="C2077" s="113"/>
      <c r="E2077" s="391"/>
      <c r="F2077" s="109"/>
    </row>
    <row r="2078" spans="2:6">
      <c r="B2078" s="152"/>
      <c r="C2078" s="113"/>
      <c r="E2078" s="391"/>
      <c r="F2078" s="109"/>
    </row>
    <row r="2079" spans="2:6">
      <c r="B2079" s="152"/>
      <c r="C2079" s="113"/>
      <c r="E2079" s="391"/>
      <c r="F2079" s="109"/>
    </row>
    <row r="2080" spans="2:6">
      <c r="B2080" s="152"/>
      <c r="C2080" s="113"/>
      <c r="E2080" s="391"/>
      <c r="F2080" s="109"/>
    </row>
    <row r="2081" spans="2:6">
      <c r="B2081" s="152"/>
      <c r="C2081" s="113"/>
      <c r="E2081" s="391"/>
      <c r="F2081" s="109"/>
    </row>
    <row r="2082" spans="2:6">
      <c r="B2082" s="152"/>
      <c r="C2082" s="113"/>
      <c r="E2082" s="391"/>
      <c r="F2082" s="109"/>
    </row>
    <row r="2083" spans="2:6">
      <c r="B2083" s="152"/>
      <c r="C2083" s="113"/>
      <c r="E2083" s="391"/>
      <c r="F2083" s="109"/>
    </row>
    <row r="2084" spans="2:6">
      <c r="B2084" s="152"/>
      <c r="C2084" s="113"/>
      <c r="E2084" s="391"/>
      <c r="F2084" s="109"/>
    </row>
    <row r="2085" spans="2:6">
      <c r="B2085" s="152"/>
      <c r="C2085" s="113"/>
      <c r="E2085" s="391"/>
      <c r="F2085" s="109"/>
    </row>
    <row r="2086" spans="2:6">
      <c r="B2086" s="152"/>
      <c r="C2086" s="113"/>
      <c r="E2086" s="391"/>
      <c r="F2086" s="109"/>
    </row>
    <row r="2087" spans="2:6">
      <c r="B2087" s="152"/>
      <c r="C2087" s="113"/>
      <c r="E2087" s="391"/>
      <c r="F2087" s="109"/>
    </row>
    <row r="2088" spans="2:6">
      <c r="B2088" s="152"/>
      <c r="C2088" s="113"/>
      <c r="E2088" s="391"/>
      <c r="F2088" s="109"/>
    </row>
    <row r="2089" spans="2:6">
      <c r="B2089" s="152"/>
      <c r="C2089" s="113"/>
      <c r="E2089" s="391"/>
      <c r="F2089" s="109"/>
    </row>
    <row r="2090" spans="2:6">
      <c r="B2090" s="152"/>
      <c r="C2090" s="113"/>
      <c r="E2090" s="391"/>
      <c r="F2090" s="109"/>
    </row>
    <row r="2091" spans="2:6">
      <c r="B2091" s="152"/>
      <c r="C2091" s="113"/>
      <c r="E2091" s="391"/>
      <c r="F2091" s="109"/>
    </row>
    <row r="2092" spans="2:6">
      <c r="B2092" s="152"/>
      <c r="C2092" s="113"/>
      <c r="E2092" s="391"/>
      <c r="F2092" s="109"/>
    </row>
    <row r="2093" spans="2:6">
      <c r="B2093" s="152"/>
      <c r="C2093" s="113"/>
      <c r="E2093" s="391"/>
      <c r="F2093" s="109"/>
    </row>
    <row r="2094" spans="2:6">
      <c r="B2094" s="152"/>
      <c r="C2094" s="113"/>
      <c r="E2094" s="391"/>
      <c r="F2094" s="109"/>
    </row>
    <row r="2095" spans="2:6">
      <c r="B2095" s="152"/>
      <c r="C2095" s="113"/>
      <c r="E2095" s="391"/>
      <c r="F2095" s="109"/>
    </row>
    <row r="2096" spans="2:6">
      <c r="B2096" s="152"/>
      <c r="C2096" s="113"/>
      <c r="E2096" s="391"/>
      <c r="F2096" s="109"/>
    </row>
    <row r="2097" spans="2:6">
      <c r="B2097" s="152"/>
      <c r="C2097" s="113"/>
      <c r="E2097" s="391"/>
      <c r="F2097" s="109"/>
    </row>
    <row r="2098" spans="2:6">
      <c r="B2098" s="152"/>
      <c r="C2098" s="113"/>
      <c r="E2098" s="391"/>
      <c r="F2098" s="109"/>
    </row>
    <row r="2099" spans="2:6">
      <c r="B2099" s="152"/>
      <c r="C2099" s="113"/>
      <c r="E2099" s="391"/>
      <c r="F2099" s="109"/>
    </row>
    <row r="2100" spans="2:6">
      <c r="B2100" s="152"/>
      <c r="C2100" s="113"/>
      <c r="E2100" s="391"/>
      <c r="F2100" s="109"/>
    </row>
    <row r="2101" spans="2:6">
      <c r="B2101" s="152"/>
      <c r="C2101" s="113"/>
      <c r="E2101" s="391"/>
      <c r="F2101" s="109"/>
    </row>
    <row r="2102" spans="2:6">
      <c r="B2102" s="152"/>
      <c r="C2102" s="113"/>
      <c r="E2102" s="391"/>
      <c r="F2102" s="109"/>
    </row>
    <row r="2103" spans="2:6">
      <c r="B2103" s="152"/>
      <c r="C2103" s="113"/>
      <c r="E2103" s="391"/>
      <c r="F2103" s="109"/>
    </row>
    <row r="2104" spans="2:6">
      <c r="B2104" s="152"/>
      <c r="C2104" s="113"/>
      <c r="E2104" s="391"/>
      <c r="F2104" s="109"/>
    </row>
    <row r="2105" spans="2:6">
      <c r="B2105" s="152"/>
      <c r="C2105" s="113"/>
      <c r="E2105" s="391"/>
      <c r="F2105" s="109"/>
    </row>
    <row r="2106" spans="2:6">
      <c r="B2106" s="152"/>
      <c r="C2106" s="113"/>
      <c r="E2106" s="391"/>
      <c r="F2106" s="109"/>
    </row>
    <row r="2107" spans="2:6">
      <c r="B2107" s="152"/>
      <c r="C2107" s="113"/>
      <c r="E2107" s="391"/>
      <c r="F2107" s="109"/>
    </row>
    <row r="2108" spans="2:6">
      <c r="B2108" s="152"/>
      <c r="C2108" s="113"/>
      <c r="E2108" s="391"/>
      <c r="F2108" s="109"/>
    </row>
    <row r="2109" spans="2:6">
      <c r="B2109" s="152"/>
      <c r="C2109" s="113"/>
      <c r="E2109" s="391"/>
      <c r="F2109" s="109"/>
    </row>
    <row r="2110" spans="2:6">
      <c r="B2110" s="152"/>
      <c r="C2110" s="113"/>
      <c r="E2110" s="391"/>
      <c r="F2110" s="109"/>
    </row>
    <row r="2111" spans="2:6">
      <c r="B2111" s="152"/>
      <c r="C2111" s="113"/>
      <c r="E2111" s="391"/>
      <c r="F2111" s="109"/>
    </row>
    <row r="2112" spans="2:6">
      <c r="B2112" s="152"/>
      <c r="C2112" s="113"/>
      <c r="E2112" s="391"/>
      <c r="F2112" s="109"/>
    </row>
    <row r="2113" spans="2:6">
      <c r="B2113" s="152"/>
      <c r="C2113" s="113"/>
      <c r="E2113" s="391"/>
      <c r="F2113" s="109"/>
    </row>
    <row r="2114" spans="2:6">
      <c r="B2114" s="152"/>
      <c r="C2114" s="113"/>
      <c r="E2114" s="391"/>
      <c r="F2114" s="109"/>
    </row>
    <row r="2115" spans="2:6">
      <c r="B2115" s="152"/>
      <c r="C2115" s="113"/>
      <c r="E2115" s="391"/>
      <c r="F2115" s="109"/>
    </row>
    <row r="2116" spans="2:6">
      <c r="B2116" s="152"/>
      <c r="C2116" s="113"/>
      <c r="E2116" s="391"/>
      <c r="F2116" s="109"/>
    </row>
    <row r="2117" spans="2:6">
      <c r="B2117" s="152"/>
      <c r="C2117" s="113"/>
      <c r="E2117" s="391"/>
      <c r="F2117" s="109"/>
    </row>
    <row r="2118" spans="2:6">
      <c r="B2118" s="152"/>
      <c r="C2118" s="113"/>
      <c r="E2118" s="391"/>
      <c r="F2118" s="109"/>
    </row>
    <row r="2119" spans="2:6">
      <c r="B2119" s="152"/>
      <c r="C2119" s="113"/>
      <c r="E2119" s="391"/>
      <c r="F2119" s="109"/>
    </row>
    <row r="2120" spans="2:6">
      <c r="B2120" s="152"/>
      <c r="C2120" s="113"/>
      <c r="E2120" s="391"/>
      <c r="F2120" s="109"/>
    </row>
    <row r="2121" spans="2:6">
      <c r="B2121" s="152"/>
      <c r="C2121" s="113"/>
      <c r="E2121" s="391"/>
      <c r="F2121" s="109"/>
    </row>
    <row r="2122" spans="2:6">
      <c r="B2122" s="152"/>
      <c r="C2122" s="113"/>
      <c r="E2122" s="391"/>
      <c r="F2122" s="109"/>
    </row>
    <row r="2123" spans="2:6">
      <c r="B2123" s="152"/>
      <c r="C2123" s="113"/>
      <c r="E2123" s="391"/>
      <c r="F2123" s="109"/>
    </row>
    <row r="2124" spans="2:6">
      <c r="B2124" s="152"/>
      <c r="C2124" s="113"/>
      <c r="E2124" s="391"/>
      <c r="F2124" s="109"/>
    </row>
    <row r="2125" spans="2:6">
      <c r="B2125" s="152"/>
      <c r="C2125" s="113"/>
      <c r="E2125" s="391"/>
      <c r="F2125" s="109"/>
    </row>
    <row r="2126" spans="2:6">
      <c r="B2126" s="152"/>
      <c r="C2126" s="113"/>
      <c r="E2126" s="391"/>
      <c r="F2126" s="109"/>
    </row>
    <row r="2127" spans="2:6">
      <c r="B2127" s="152"/>
      <c r="C2127" s="113"/>
      <c r="E2127" s="391"/>
      <c r="F2127" s="109"/>
    </row>
    <row r="2128" spans="2:6">
      <c r="B2128" s="152"/>
      <c r="C2128" s="113"/>
      <c r="E2128" s="391"/>
      <c r="F2128" s="109"/>
    </row>
    <row r="2129" spans="2:6">
      <c r="B2129" s="152"/>
      <c r="C2129" s="113"/>
      <c r="E2129" s="391"/>
      <c r="F2129" s="109"/>
    </row>
    <row r="2130" spans="2:6">
      <c r="B2130" s="152"/>
      <c r="C2130" s="113"/>
      <c r="E2130" s="391"/>
      <c r="F2130" s="109"/>
    </row>
    <row r="2131" spans="2:6">
      <c r="B2131" s="152"/>
      <c r="C2131" s="113"/>
      <c r="E2131" s="391"/>
      <c r="F2131" s="109"/>
    </row>
    <row r="2132" spans="2:6">
      <c r="B2132" s="152"/>
      <c r="C2132" s="113"/>
      <c r="E2132" s="391"/>
      <c r="F2132" s="109"/>
    </row>
    <row r="2133" spans="2:6">
      <c r="B2133" s="152"/>
      <c r="C2133" s="113"/>
      <c r="E2133" s="391"/>
      <c r="F2133" s="109"/>
    </row>
    <row r="2134" spans="2:6">
      <c r="B2134" s="152"/>
      <c r="C2134" s="113"/>
      <c r="E2134" s="391"/>
      <c r="F2134" s="109"/>
    </row>
    <row r="2135" spans="2:6">
      <c r="B2135" s="152"/>
      <c r="C2135" s="113"/>
      <c r="E2135" s="391"/>
      <c r="F2135" s="109"/>
    </row>
    <row r="2136" spans="2:6">
      <c r="B2136" s="152"/>
      <c r="C2136" s="113"/>
      <c r="E2136" s="391"/>
      <c r="F2136" s="109"/>
    </row>
    <row r="2137" spans="2:6">
      <c r="B2137" s="152"/>
      <c r="C2137" s="113"/>
      <c r="E2137" s="391"/>
      <c r="F2137" s="109"/>
    </row>
    <row r="2138" spans="2:6">
      <c r="B2138" s="152"/>
      <c r="C2138" s="113"/>
      <c r="E2138" s="391"/>
      <c r="F2138" s="109"/>
    </row>
    <row r="2139" spans="2:6">
      <c r="B2139" s="152"/>
      <c r="C2139" s="113"/>
      <c r="E2139" s="391"/>
      <c r="F2139" s="109"/>
    </row>
    <row r="2140" spans="2:6">
      <c r="B2140" s="152"/>
      <c r="C2140" s="113"/>
      <c r="E2140" s="391"/>
      <c r="F2140" s="109"/>
    </row>
    <row r="2141" spans="2:6">
      <c r="B2141" s="152"/>
      <c r="C2141" s="113"/>
      <c r="E2141" s="391"/>
      <c r="F2141" s="109"/>
    </row>
    <row r="2142" spans="2:6">
      <c r="B2142" s="152"/>
      <c r="C2142" s="113"/>
      <c r="E2142" s="391"/>
      <c r="F2142" s="109"/>
    </row>
    <row r="2143" spans="2:6">
      <c r="B2143" s="152"/>
      <c r="C2143" s="113"/>
      <c r="E2143" s="391"/>
      <c r="F2143" s="109"/>
    </row>
    <row r="2144" spans="2:6">
      <c r="B2144" s="152"/>
      <c r="C2144" s="113"/>
      <c r="E2144" s="391"/>
      <c r="F2144" s="109"/>
    </row>
    <row r="2145" spans="2:6">
      <c r="B2145" s="152"/>
      <c r="C2145" s="113"/>
      <c r="E2145" s="391"/>
      <c r="F2145" s="109"/>
    </row>
    <row r="2146" spans="2:6">
      <c r="B2146" s="152"/>
      <c r="C2146" s="113"/>
      <c r="E2146" s="391"/>
      <c r="F2146" s="109"/>
    </row>
    <row r="2147" spans="2:6">
      <c r="B2147" s="152"/>
      <c r="C2147" s="113"/>
      <c r="E2147" s="391"/>
      <c r="F2147" s="109"/>
    </row>
    <row r="2148" spans="2:6">
      <c r="B2148" s="152"/>
      <c r="C2148" s="113"/>
      <c r="E2148" s="391"/>
      <c r="F2148" s="109"/>
    </row>
    <row r="2149" spans="2:6">
      <c r="B2149" s="152"/>
      <c r="C2149" s="113"/>
      <c r="E2149" s="391"/>
      <c r="F2149" s="109"/>
    </row>
    <row r="2150" spans="2:6">
      <c r="B2150" s="152"/>
      <c r="C2150" s="113"/>
      <c r="E2150" s="391"/>
      <c r="F2150" s="109"/>
    </row>
    <row r="2151" spans="2:6">
      <c r="B2151" s="152"/>
      <c r="C2151" s="113"/>
      <c r="E2151" s="391"/>
      <c r="F2151" s="109"/>
    </row>
    <row r="2152" spans="2:6">
      <c r="B2152" s="152"/>
      <c r="C2152" s="113"/>
      <c r="E2152" s="391"/>
      <c r="F2152" s="109"/>
    </row>
    <row r="2153" spans="2:6">
      <c r="B2153" s="152"/>
      <c r="C2153" s="113"/>
      <c r="E2153" s="391"/>
      <c r="F2153" s="109"/>
    </row>
    <row r="2154" spans="2:6">
      <c r="B2154" s="152"/>
      <c r="C2154" s="113"/>
      <c r="E2154" s="391"/>
      <c r="F2154" s="109"/>
    </row>
    <row r="2155" spans="2:6">
      <c r="B2155" s="152"/>
      <c r="C2155" s="113"/>
      <c r="E2155" s="391"/>
      <c r="F2155" s="109"/>
    </row>
    <row r="2156" spans="2:6">
      <c r="B2156" s="152"/>
      <c r="C2156" s="113"/>
      <c r="E2156" s="391"/>
      <c r="F2156" s="109"/>
    </row>
    <row r="2157" spans="2:6">
      <c r="B2157" s="152"/>
      <c r="C2157" s="113"/>
      <c r="E2157" s="391"/>
      <c r="F2157" s="109"/>
    </row>
    <row r="2158" spans="2:6">
      <c r="B2158" s="152"/>
      <c r="C2158" s="113"/>
      <c r="E2158" s="391"/>
      <c r="F2158" s="109"/>
    </row>
    <row r="2159" spans="2:6">
      <c r="B2159" s="152"/>
      <c r="C2159" s="113"/>
      <c r="E2159" s="391"/>
      <c r="F2159" s="109"/>
    </row>
    <row r="2160" spans="2:6">
      <c r="B2160" s="152"/>
      <c r="C2160" s="113"/>
      <c r="E2160" s="391"/>
      <c r="F2160" s="109"/>
    </row>
    <row r="2161" spans="2:6">
      <c r="B2161" s="152"/>
      <c r="C2161" s="113"/>
      <c r="E2161" s="391"/>
      <c r="F2161" s="109"/>
    </row>
    <row r="2162" spans="2:6">
      <c r="B2162" s="152"/>
      <c r="C2162" s="113"/>
      <c r="E2162" s="391"/>
      <c r="F2162" s="109"/>
    </row>
    <row r="2163" spans="2:6">
      <c r="B2163" s="152"/>
      <c r="C2163" s="113"/>
      <c r="E2163" s="391"/>
      <c r="F2163" s="109"/>
    </row>
    <row r="2164" spans="2:6">
      <c r="B2164" s="152"/>
      <c r="C2164" s="113"/>
      <c r="E2164" s="391"/>
      <c r="F2164" s="109"/>
    </row>
    <row r="2165" spans="2:6">
      <c r="B2165" s="152"/>
      <c r="C2165" s="113"/>
      <c r="E2165" s="391"/>
      <c r="F2165" s="109"/>
    </row>
    <row r="2166" spans="2:6">
      <c r="B2166" s="152"/>
      <c r="C2166" s="113"/>
      <c r="E2166" s="391"/>
      <c r="F2166" s="109"/>
    </row>
    <row r="2167" spans="2:6">
      <c r="B2167" s="152"/>
      <c r="C2167" s="113"/>
      <c r="E2167" s="391"/>
      <c r="F2167" s="109"/>
    </row>
    <row r="2168" spans="2:6">
      <c r="B2168" s="152"/>
      <c r="C2168" s="113"/>
      <c r="E2168" s="391"/>
      <c r="F2168" s="109"/>
    </row>
    <row r="2169" spans="2:6">
      <c r="B2169" s="152"/>
      <c r="C2169" s="113"/>
      <c r="E2169" s="391"/>
      <c r="F2169" s="109"/>
    </row>
    <row r="2170" spans="2:6">
      <c r="B2170" s="152"/>
      <c r="C2170" s="113"/>
      <c r="E2170" s="391"/>
      <c r="F2170" s="109"/>
    </row>
    <row r="2171" spans="2:6">
      <c r="B2171" s="152"/>
      <c r="C2171" s="113"/>
      <c r="E2171" s="391"/>
      <c r="F2171" s="109"/>
    </row>
    <row r="2172" spans="2:6">
      <c r="B2172" s="152"/>
      <c r="C2172" s="113"/>
      <c r="E2172" s="391"/>
      <c r="F2172" s="109"/>
    </row>
    <row r="2173" spans="2:6">
      <c r="B2173" s="152"/>
      <c r="C2173" s="113"/>
      <c r="E2173" s="391"/>
      <c r="F2173" s="109"/>
    </row>
    <row r="2174" spans="2:6">
      <c r="B2174" s="152"/>
      <c r="C2174" s="113"/>
      <c r="E2174" s="391"/>
      <c r="F2174" s="109"/>
    </row>
    <row r="2175" spans="2:6">
      <c r="B2175" s="152"/>
      <c r="C2175" s="113"/>
      <c r="E2175" s="391"/>
      <c r="F2175" s="109"/>
    </row>
    <row r="2176" spans="2:6">
      <c r="B2176" s="152"/>
      <c r="C2176" s="113"/>
      <c r="E2176" s="391"/>
      <c r="F2176" s="109"/>
    </row>
    <row r="2177" spans="2:6">
      <c r="B2177" s="152"/>
      <c r="C2177" s="113"/>
      <c r="E2177" s="391"/>
      <c r="F2177" s="109"/>
    </row>
    <row r="2178" spans="2:6">
      <c r="B2178" s="152"/>
      <c r="C2178" s="113"/>
      <c r="E2178" s="391"/>
      <c r="F2178" s="109"/>
    </row>
    <row r="2179" spans="2:6">
      <c r="B2179" s="152"/>
      <c r="C2179" s="113"/>
      <c r="E2179" s="391"/>
      <c r="F2179" s="109"/>
    </row>
    <row r="2180" spans="2:6">
      <c r="B2180" s="152"/>
      <c r="C2180" s="113"/>
      <c r="E2180" s="391"/>
      <c r="F2180" s="109"/>
    </row>
    <row r="2181" spans="2:6">
      <c r="B2181" s="152"/>
      <c r="C2181" s="113"/>
      <c r="E2181" s="391"/>
      <c r="F2181" s="109"/>
    </row>
    <row r="2182" spans="2:6">
      <c r="B2182" s="152"/>
      <c r="C2182" s="113"/>
      <c r="E2182" s="391"/>
      <c r="F2182" s="109"/>
    </row>
    <row r="2183" spans="2:6">
      <c r="B2183" s="152"/>
      <c r="C2183" s="113"/>
      <c r="E2183" s="391"/>
      <c r="F2183" s="109"/>
    </row>
    <row r="2184" spans="2:6">
      <c r="B2184" s="152"/>
      <c r="C2184" s="113"/>
      <c r="E2184" s="391"/>
      <c r="F2184" s="109"/>
    </row>
    <row r="2185" spans="2:6">
      <c r="B2185" s="152"/>
      <c r="C2185" s="113"/>
      <c r="E2185" s="391"/>
      <c r="F2185" s="109"/>
    </row>
    <row r="2186" spans="2:6">
      <c r="B2186" s="152"/>
      <c r="C2186" s="113"/>
      <c r="E2186" s="391"/>
      <c r="F2186" s="109"/>
    </row>
    <row r="2187" spans="2:6">
      <c r="B2187" s="152"/>
      <c r="C2187" s="113"/>
      <c r="E2187" s="391"/>
      <c r="F2187" s="109"/>
    </row>
    <row r="2188" spans="2:6">
      <c r="B2188" s="152"/>
      <c r="C2188" s="113"/>
      <c r="E2188" s="391"/>
      <c r="F2188" s="109"/>
    </row>
    <row r="2189" spans="2:6">
      <c r="B2189" s="152"/>
      <c r="C2189" s="113"/>
      <c r="E2189" s="391"/>
      <c r="F2189" s="109"/>
    </row>
    <row r="2190" spans="2:6">
      <c r="B2190" s="152"/>
      <c r="C2190" s="113"/>
      <c r="E2190" s="391"/>
      <c r="F2190" s="109"/>
    </row>
    <row r="2191" spans="2:6">
      <c r="B2191" s="152"/>
      <c r="C2191" s="113"/>
      <c r="E2191" s="391"/>
      <c r="F2191" s="109"/>
    </row>
    <row r="2192" spans="2:6">
      <c r="B2192" s="152"/>
      <c r="C2192" s="113"/>
      <c r="E2192" s="391"/>
      <c r="F2192" s="109"/>
    </row>
    <row r="2193" spans="2:6">
      <c r="B2193" s="152"/>
      <c r="C2193" s="113"/>
      <c r="E2193" s="391"/>
      <c r="F2193" s="109"/>
    </row>
    <row r="2194" spans="2:6">
      <c r="B2194" s="152"/>
      <c r="C2194" s="113"/>
      <c r="E2194" s="391"/>
      <c r="F2194" s="109"/>
    </row>
    <row r="2195" spans="2:6">
      <c r="B2195" s="152"/>
      <c r="C2195" s="113"/>
      <c r="E2195" s="391"/>
      <c r="F2195" s="109"/>
    </row>
    <row r="2196" spans="2:6">
      <c r="B2196" s="152"/>
      <c r="C2196" s="113"/>
      <c r="E2196" s="391"/>
      <c r="F2196" s="109"/>
    </row>
    <row r="2197" spans="2:6">
      <c r="B2197" s="152"/>
      <c r="C2197" s="113"/>
      <c r="E2197" s="391"/>
      <c r="F2197" s="109"/>
    </row>
    <row r="2198" spans="2:6">
      <c r="B2198" s="152"/>
      <c r="C2198" s="113"/>
      <c r="E2198" s="391"/>
      <c r="F2198" s="109"/>
    </row>
    <row r="2199" spans="2:6">
      <c r="B2199" s="152"/>
      <c r="C2199" s="113"/>
      <c r="E2199" s="391"/>
      <c r="F2199" s="109"/>
    </row>
    <row r="2200" spans="2:6">
      <c r="B2200" s="152"/>
      <c r="C2200" s="113"/>
      <c r="E2200" s="391"/>
      <c r="F2200" s="109"/>
    </row>
    <row r="2201" spans="2:6">
      <c r="B2201" s="152"/>
      <c r="C2201" s="113"/>
      <c r="E2201" s="391"/>
      <c r="F2201" s="109"/>
    </row>
    <row r="2202" spans="2:6">
      <c r="B2202" s="152"/>
      <c r="C2202" s="113"/>
      <c r="E2202" s="391"/>
      <c r="F2202" s="109"/>
    </row>
    <row r="2203" spans="2:6">
      <c r="B2203" s="152"/>
      <c r="C2203" s="113"/>
      <c r="E2203" s="391"/>
      <c r="F2203" s="109"/>
    </row>
    <row r="2204" spans="2:6">
      <c r="B2204" s="152"/>
      <c r="C2204" s="113"/>
      <c r="E2204" s="391"/>
      <c r="F2204" s="109"/>
    </row>
    <row r="2205" spans="2:6">
      <c r="B2205" s="152"/>
      <c r="C2205" s="113"/>
      <c r="E2205" s="391"/>
      <c r="F2205" s="109"/>
    </row>
    <row r="2206" spans="2:6">
      <c r="B2206" s="152"/>
      <c r="C2206" s="113"/>
      <c r="E2206" s="391"/>
      <c r="F2206" s="109"/>
    </row>
    <row r="2207" spans="2:6">
      <c r="B2207" s="152"/>
      <c r="C2207" s="113"/>
      <c r="E2207" s="391"/>
      <c r="F2207" s="109"/>
    </row>
    <row r="2208" spans="2:6">
      <c r="B2208" s="152"/>
      <c r="C2208" s="113"/>
      <c r="E2208" s="391"/>
      <c r="F2208" s="109"/>
    </row>
    <row r="2209" spans="2:6">
      <c r="B2209" s="152"/>
      <c r="C2209" s="113"/>
      <c r="E2209" s="391"/>
      <c r="F2209" s="109"/>
    </row>
    <row r="2210" spans="2:6">
      <c r="B2210" s="152"/>
      <c r="C2210" s="113"/>
      <c r="E2210" s="391"/>
      <c r="F2210" s="109"/>
    </row>
    <row r="2211" spans="2:6">
      <c r="B2211" s="152"/>
      <c r="C2211" s="113"/>
      <c r="E2211" s="391"/>
      <c r="F2211" s="109"/>
    </row>
    <row r="2212" spans="2:6">
      <c r="B2212" s="152"/>
      <c r="C2212" s="113"/>
      <c r="E2212" s="391"/>
      <c r="F2212" s="109"/>
    </row>
    <row r="2213" spans="2:6">
      <c r="B2213" s="152"/>
      <c r="C2213" s="113"/>
      <c r="E2213" s="391"/>
      <c r="F2213" s="109"/>
    </row>
    <row r="2214" spans="2:6">
      <c r="B2214" s="152"/>
      <c r="C2214" s="113"/>
      <c r="E2214" s="391"/>
      <c r="F2214" s="109"/>
    </row>
    <row r="2215" spans="2:6">
      <c r="B2215" s="152"/>
      <c r="C2215" s="113"/>
      <c r="E2215" s="391"/>
      <c r="F2215" s="109"/>
    </row>
    <row r="2216" spans="2:6">
      <c r="B2216" s="152"/>
      <c r="C2216" s="113"/>
      <c r="E2216" s="391"/>
      <c r="F2216" s="109"/>
    </row>
    <row r="2217" spans="2:6">
      <c r="B2217" s="152"/>
      <c r="C2217" s="113"/>
      <c r="E2217" s="391"/>
      <c r="F2217" s="109"/>
    </row>
    <row r="2218" spans="2:6">
      <c r="B2218" s="152"/>
      <c r="C2218" s="113"/>
      <c r="E2218" s="391"/>
      <c r="F2218" s="109"/>
    </row>
    <row r="2219" spans="2:6">
      <c r="B2219" s="152"/>
      <c r="C2219" s="113"/>
      <c r="E2219" s="391"/>
      <c r="F2219" s="109"/>
    </row>
    <row r="2220" spans="2:6">
      <c r="B2220" s="152"/>
      <c r="C2220" s="113"/>
      <c r="E2220" s="391"/>
      <c r="F2220" s="109"/>
    </row>
    <row r="2221" spans="2:6">
      <c r="B2221" s="152"/>
      <c r="C2221" s="113"/>
      <c r="E2221" s="391"/>
      <c r="F2221" s="109"/>
    </row>
    <row r="2222" spans="2:6">
      <c r="B2222" s="152"/>
      <c r="C2222" s="113"/>
      <c r="E2222" s="391"/>
      <c r="F2222" s="109"/>
    </row>
    <row r="2223" spans="2:6">
      <c r="B2223" s="152"/>
      <c r="C2223" s="113"/>
      <c r="E2223" s="391"/>
      <c r="F2223" s="109"/>
    </row>
    <row r="2224" spans="2:6">
      <c r="B2224" s="152"/>
      <c r="C2224" s="113"/>
      <c r="E2224" s="391"/>
      <c r="F2224" s="109"/>
    </row>
    <row r="2225" spans="2:6">
      <c r="B2225" s="152"/>
      <c r="C2225" s="113"/>
      <c r="E2225" s="391"/>
      <c r="F2225" s="109"/>
    </row>
    <row r="2226" spans="2:6">
      <c r="B2226" s="152"/>
      <c r="C2226" s="113"/>
      <c r="E2226" s="391"/>
      <c r="F2226" s="109"/>
    </row>
    <row r="2227" spans="2:6">
      <c r="B2227" s="152"/>
      <c r="C2227" s="113"/>
      <c r="E2227" s="391"/>
      <c r="F2227" s="109"/>
    </row>
    <row r="2228" spans="2:6">
      <c r="B2228" s="152"/>
      <c r="C2228" s="113"/>
      <c r="E2228" s="391"/>
      <c r="F2228" s="109"/>
    </row>
    <row r="2229" spans="2:6">
      <c r="B2229" s="152"/>
      <c r="C2229" s="113"/>
      <c r="E2229" s="391"/>
      <c r="F2229" s="109"/>
    </row>
    <row r="2230" spans="2:6">
      <c r="B2230" s="152"/>
      <c r="C2230" s="113"/>
      <c r="E2230" s="391"/>
      <c r="F2230" s="109"/>
    </row>
    <row r="2231" spans="2:6">
      <c r="B2231" s="152"/>
      <c r="C2231" s="113"/>
      <c r="E2231" s="391"/>
      <c r="F2231" s="109"/>
    </row>
    <row r="2232" spans="2:6">
      <c r="B2232" s="152"/>
      <c r="C2232" s="113"/>
      <c r="E2232" s="391"/>
      <c r="F2232" s="109"/>
    </row>
    <row r="2233" spans="2:6">
      <c r="B2233" s="152"/>
      <c r="C2233" s="113"/>
      <c r="E2233" s="391"/>
      <c r="F2233" s="109"/>
    </row>
    <row r="2234" spans="2:6">
      <c r="B2234" s="152"/>
      <c r="C2234" s="113"/>
      <c r="E2234" s="391"/>
      <c r="F2234" s="109"/>
    </row>
    <row r="2235" spans="2:6">
      <c r="B2235" s="152"/>
      <c r="C2235" s="113"/>
      <c r="E2235" s="391"/>
      <c r="F2235" s="109"/>
    </row>
    <row r="2236" spans="2:6">
      <c r="B2236" s="152"/>
      <c r="C2236" s="113"/>
      <c r="E2236" s="391"/>
      <c r="F2236" s="109"/>
    </row>
    <row r="2237" spans="2:6">
      <c r="B2237" s="152"/>
      <c r="C2237" s="113"/>
      <c r="E2237" s="391"/>
      <c r="F2237" s="109"/>
    </row>
    <row r="2238" spans="2:6">
      <c r="B2238" s="152"/>
      <c r="C2238" s="113"/>
      <c r="E2238" s="391"/>
      <c r="F2238" s="109"/>
    </row>
    <row r="2239" spans="2:6">
      <c r="B2239" s="152"/>
      <c r="C2239" s="113"/>
      <c r="E2239" s="391"/>
      <c r="F2239" s="109"/>
    </row>
    <row r="2240" spans="2:6">
      <c r="B2240" s="152"/>
      <c r="C2240" s="113"/>
      <c r="E2240" s="391"/>
      <c r="F2240" s="109"/>
    </row>
    <row r="2241" spans="2:6">
      <c r="B2241" s="152"/>
      <c r="C2241" s="113"/>
      <c r="E2241" s="391"/>
      <c r="F2241" s="109"/>
    </row>
    <row r="2242" spans="2:6">
      <c r="B2242" s="152"/>
      <c r="C2242" s="113"/>
      <c r="E2242" s="391"/>
      <c r="F2242" s="109"/>
    </row>
    <row r="2243" spans="2:6">
      <c r="B2243" s="152"/>
      <c r="C2243" s="113"/>
      <c r="E2243" s="391"/>
      <c r="F2243" s="109"/>
    </row>
    <row r="2244" spans="2:6">
      <c r="B2244" s="152"/>
      <c r="C2244" s="113"/>
      <c r="E2244" s="391"/>
      <c r="F2244" s="109"/>
    </row>
    <row r="2245" spans="2:6">
      <c r="B2245" s="152"/>
      <c r="C2245" s="113"/>
      <c r="E2245" s="391"/>
      <c r="F2245" s="109"/>
    </row>
    <row r="2246" spans="2:6">
      <c r="B2246" s="152"/>
      <c r="C2246" s="113"/>
      <c r="E2246" s="391"/>
      <c r="F2246" s="109"/>
    </row>
    <row r="2247" spans="2:6">
      <c r="B2247" s="152"/>
      <c r="C2247" s="113"/>
      <c r="E2247" s="391"/>
      <c r="F2247" s="109"/>
    </row>
    <row r="2248" spans="2:6">
      <c r="B2248" s="152"/>
      <c r="C2248" s="113"/>
      <c r="E2248" s="391"/>
      <c r="F2248" s="109"/>
    </row>
    <row r="2249" spans="2:6">
      <c r="B2249" s="152"/>
      <c r="C2249" s="113"/>
      <c r="E2249" s="391"/>
      <c r="F2249" s="109"/>
    </row>
    <row r="2250" spans="2:6">
      <c r="B2250" s="152"/>
      <c r="C2250" s="113"/>
      <c r="E2250" s="391"/>
      <c r="F2250" s="109"/>
    </row>
    <row r="2251" spans="2:6">
      <c r="B2251" s="152"/>
      <c r="C2251" s="113"/>
      <c r="E2251" s="391"/>
      <c r="F2251" s="109"/>
    </row>
    <row r="2252" spans="2:6">
      <c r="B2252" s="152"/>
      <c r="C2252" s="113"/>
      <c r="E2252" s="391"/>
      <c r="F2252" s="109"/>
    </row>
    <row r="2253" spans="2:6">
      <c r="B2253" s="152"/>
      <c r="C2253" s="113"/>
      <c r="E2253" s="391"/>
      <c r="F2253" s="109"/>
    </row>
    <row r="2254" spans="2:6">
      <c r="B2254" s="152"/>
      <c r="C2254" s="113"/>
      <c r="E2254" s="391"/>
      <c r="F2254" s="109"/>
    </row>
    <row r="2255" spans="2:6">
      <c r="B2255" s="152"/>
      <c r="C2255" s="113"/>
      <c r="E2255" s="391"/>
      <c r="F2255" s="109"/>
    </row>
    <row r="2256" spans="2:6">
      <c r="B2256" s="152"/>
      <c r="C2256" s="113"/>
      <c r="E2256" s="391"/>
      <c r="F2256" s="109"/>
    </row>
    <row r="2257" spans="2:6">
      <c r="B2257" s="152"/>
      <c r="C2257" s="113"/>
      <c r="E2257" s="391"/>
      <c r="F2257" s="109"/>
    </row>
    <row r="2258" spans="2:6">
      <c r="B2258" s="152"/>
      <c r="C2258" s="113"/>
      <c r="E2258" s="391"/>
      <c r="F2258" s="109"/>
    </row>
    <row r="2259" spans="2:6">
      <c r="B2259" s="152"/>
      <c r="C2259" s="113"/>
      <c r="E2259" s="391"/>
      <c r="F2259" s="109"/>
    </row>
    <row r="2260" spans="2:6">
      <c r="B2260" s="152"/>
      <c r="C2260" s="113"/>
      <c r="E2260" s="391"/>
      <c r="F2260" s="109"/>
    </row>
    <row r="2261" spans="2:6">
      <c r="B2261" s="152"/>
      <c r="C2261" s="113"/>
      <c r="E2261" s="391"/>
      <c r="F2261" s="109"/>
    </row>
    <row r="2262" spans="2:6">
      <c r="B2262" s="152"/>
      <c r="C2262" s="113"/>
      <c r="E2262" s="391"/>
      <c r="F2262" s="109"/>
    </row>
    <row r="2263" spans="2:6">
      <c r="B2263" s="152"/>
      <c r="C2263" s="113"/>
      <c r="E2263" s="391"/>
      <c r="F2263" s="109"/>
    </row>
    <row r="2264" spans="2:6">
      <c r="B2264" s="152"/>
      <c r="C2264" s="113"/>
      <c r="E2264" s="391"/>
      <c r="F2264" s="109"/>
    </row>
    <row r="2265" spans="2:6">
      <c r="B2265" s="152"/>
      <c r="C2265" s="113"/>
      <c r="E2265" s="391"/>
      <c r="F2265" s="109"/>
    </row>
    <row r="2266" spans="2:6">
      <c r="B2266" s="152"/>
      <c r="C2266" s="113"/>
      <c r="E2266" s="391"/>
      <c r="F2266" s="109"/>
    </row>
    <row r="2267" spans="2:6">
      <c r="B2267" s="152"/>
      <c r="C2267" s="113"/>
      <c r="E2267" s="391"/>
      <c r="F2267" s="109"/>
    </row>
    <row r="2268" spans="2:6">
      <c r="B2268" s="152"/>
      <c r="C2268" s="113"/>
      <c r="E2268" s="391"/>
      <c r="F2268" s="109"/>
    </row>
    <row r="2269" spans="2:6">
      <c r="B2269" s="152"/>
      <c r="C2269" s="113"/>
      <c r="E2269" s="391"/>
      <c r="F2269" s="109"/>
    </row>
    <row r="2270" spans="2:6">
      <c r="B2270" s="152"/>
      <c r="C2270" s="113"/>
      <c r="E2270" s="391"/>
      <c r="F2270" s="109"/>
    </row>
    <row r="2271" spans="2:6">
      <c r="B2271" s="152"/>
      <c r="C2271" s="113"/>
      <c r="E2271" s="391"/>
      <c r="F2271" s="109"/>
    </row>
    <row r="2272" spans="2:6">
      <c r="B2272" s="152"/>
      <c r="C2272" s="113"/>
      <c r="E2272" s="391"/>
      <c r="F2272" s="109"/>
    </row>
    <row r="2273" spans="2:6">
      <c r="B2273" s="152"/>
      <c r="C2273" s="113"/>
      <c r="E2273" s="391"/>
      <c r="F2273" s="109"/>
    </row>
    <row r="2274" spans="2:6">
      <c r="B2274" s="152"/>
      <c r="C2274" s="113"/>
      <c r="E2274" s="391"/>
      <c r="F2274" s="109"/>
    </row>
    <row r="2275" spans="2:6">
      <c r="B2275" s="152"/>
      <c r="C2275" s="113"/>
      <c r="E2275" s="391"/>
      <c r="F2275" s="109"/>
    </row>
    <row r="2276" spans="2:6">
      <c r="B2276" s="152"/>
      <c r="C2276" s="113"/>
      <c r="E2276" s="391"/>
      <c r="F2276" s="109"/>
    </row>
    <row r="2277" spans="2:6">
      <c r="B2277" s="152"/>
      <c r="C2277" s="113"/>
      <c r="E2277" s="391"/>
      <c r="F2277" s="109"/>
    </row>
    <row r="2278" spans="2:6">
      <c r="B2278" s="152"/>
      <c r="C2278" s="113"/>
      <c r="E2278" s="391"/>
      <c r="F2278" s="109"/>
    </row>
    <row r="2279" spans="2:6">
      <c r="B2279" s="152"/>
      <c r="C2279" s="113"/>
      <c r="E2279" s="391"/>
      <c r="F2279" s="109"/>
    </row>
    <row r="2280" spans="2:6">
      <c r="B2280" s="152"/>
      <c r="C2280" s="113"/>
      <c r="E2280" s="391"/>
      <c r="F2280" s="109"/>
    </row>
    <row r="2281" spans="2:6">
      <c r="B2281" s="152"/>
      <c r="C2281" s="113"/>
      <c r="E2281" s="391"/>
      <c r="F2281" s="109"/>
    </row>
    <row r="2282" spans="2:6">
      <c r="B2282" s="152"/>
      <c r="C2282" s="113"/>
      <c r="E2282" s="391"/>
      <c r="F2282" s="109"/>
    </row>
    <row r="2283" spans="2:6">
      <c r="B2283" s="152"/>
      <c r="C2283" s="113"/>
      <c r="E2283" s="391"/>
      <c r="F2283" s="109"/>
    </row>
    <row r="2284" spans="2:6">
      <c r="B2284" s="152"/>
      <c r="C2284" s="113"/>
      <c r="E2284" s="391"/>
      <c r="F2284" s="109"/>
    </row>
    <row r="2285" spans="2:6">
      <c r="B2285" s="152"/>
      <c r="C2285" s="113"/>
      <c r="E2285" s="391"/>
      <c r="F2285" s="109"/>
    </row>
    <row r="2286" spans="2:6">
      <c r="B2286" s="152"/>
      <c r="C2286" s="113"/>
      <c r="E2286" s="391"/>
      <c r="F2286" s="109"/>
    </row>
    <row r="2287" spans="2:6">
      <c r="B2287" s="152"/>
      <c r="C2287" s="113"/>
      <c r="E2287" s="391"/>
      <c r="F2287" s="109"/>
    </row>
    <row r="2288" spans="2:6">
      <c r="B2288" s="152"/>
      <c r="C2288" s="113"/>
      <c r="E2288" s="391"/>
      <c r="F2288" s="109"/>
    </row>
    <row r="2289" spans="2:6">
      <c r="B2289" s="152"/>
      <c r="C2289" s="113"/>
      <c r="E2289" s="391"/>
      <c r="F2289" s="109"/>
    </row>
    <row r="2290" spans="2:6">
      <c r="B2290" s="152"/>
      <c r="C2290" s="113"/>
      <c r="E2290" s="391"/>
      <c r="F2290" s="109"/>
    </row>
    <row r="2291" spans="2:6">
      <c r="B2291" s="152"/>
      <c r="C2291" s="113"/>
      <c r="E2291" s="391"/>
      <c r="F2291" s="109"/>
    </row>
    <row r="2292" spans="2:6">
      <c r="B2292" s="152"/>
      <c r="C2292" s="113"/>
      <c r="E2292" s="391"/>
      <c r="F2292" s="109"/>
    </row>
    <row r="2293" spans="2:6">
      <c r="B2293" s="152"/>
      <c r="C2293" s="113"/>
      <c r="E2293" s="391"/>
      <c r="F2293" s="109"/>
    </row>
    <row r="2294" spans="2:6">
      <c r="B2294" s="152"/>
      <c r="C2294" s="113"/>
      <c r="E2294" s="391"/>
      <c r="F2294" s="109"/>
    </row>
    <row r="2295" spans="2:6">
      <c r="B2295" s="152"/>
      <c r="C2295" s="113"/>
      <c r="E2295" s="391"/>
      <c r="F2295" s="109"/>
    </row>
    <row r="2296" spans="2:6">
      <c r="B2296" s="152"/>
      <c r="C2296" s="113"/>
      <c r="E2296" s="391"/>
      <c r="F2296" s="109"/>
    </row>
    <row r="2297" spans="2:6">
      <c r="B2297" s="152"/>
      <c r="C2297" s="113"/>
      <c r="E2297" s="391"/>
      <c r="F2297" s="109"/>
    </row>
    <row r="2298" spans="2:6">
      <c r="B2298" s="152"/>
      <c r="C2298" s="113"/>
      <c r="E2298" s="391"/>
      <c r="F2298" s="109"/>
    </row>
    <row r="2299" spans="2:6">
      <c r="B2299" s="152"/>
      <c r="C2299" s="113"/>
      <c r="E2299" s="391"/>
      <c r="F2299" s="109"/>
    </row>
    <row r="2300" spans="2:6">
      <c r="B2300" s="152"/>
      <c r="C2300" s="113"/>
      <c r="E2300" s="391"/>
      <c r="F2300" s="109"/>
    </row>
    <row r="2301" spans="2:6">
      <c r="B2301" s="152"/>
      <c r="C2301" s="113"/>
      <c r="E2301" s="391"/>
      <c r="F2301" s="109"/>
    </row>
    <row r="2302" spans="2:6">
      <c r="B2302" s="152"/>
      <c r="C2302" s="113"/>
      <c r="E2302" s="391"/>
      <c r="F2302" s="109"/>
    </row>
    <row r="2303" spans="2:6">
      <c r="B2303" s="152"/>
      <c r="C2303" s="113"/>
      <c r="E2303" s="391"/>
      <c r="F2303" s="109"/>
    </row>
    <row r="2304" spans="2:6">
      <c r="B2304" s="152"/>
      <c r="C2304" s="113"/>
      <c r="E2304" s="391"/>
      <c r="F2304" s="109"/>
    </row>
    <row r="2305" spans="2:6">
      <c r="B2305" s="152"/>
      <c r="C2305" s="113"/>
      <c r="E2305" s="391"/>
      <c r="F2305" s="109"/>
    </row>
    <row r="2306" spans="2:6">
      <c r="B2306" s="152"/>
      <c r="C2306" s="113"/>
      <c r="E2306" s="391"/>
      <c r="F2306" s="109"/>
    </row>
    <row r="2307" spans="2:6">
      <c r="B2307" s="152"/>
      <c r="C2307" s="113"/>
      <c r="E2307" s="391"/>
      <c r="F2307" s="109"/>
    </row>
    <row r="2308" spans="2:6">
      <c r="B2308" s="152"/>
      <c r="C2308" s="113"/>
      <c r="E2308" s="391"/>
      <c r="F2308" s="109"/>
    </row>
    <row r="2309" spans="2:6">
      <c r="B2309" s="152"/>
      <c r="C2309" s="113"/>
      <c r="E2309" s="391"/>
      <c r="F2309" s="109"/>
    </row>
    <row r="2310" spans="2:6">
      <c r="B2310" s="152"/>
      <c r="C2310" s="113"/>
      <c r="E2310" s="391"/>
      <c r="F2310" s="109"/>
    </row>
    <row r="2311" spans="2:6">
      <c r="B2311" s="152"/>
      <c r="C2311" s="113"/>
      <c r="E2311" s="391"/>
      <c r="F2311" s="109"/>
    </row>
    <row r="2312" spans="2:6">
      <c r="B2312" s="152"/>
      <c r="C2312" s="113"/>
      <c r="E2312" s="391"/>
      <c r="F2312" s="109"/>
    </row>
    <row r="2313" spans="2:6">
      <c r="B2313" s="152"/>
      <c r="C2313" s="113"/>
      <c r="E2313" s="391"/>
      <c r="F2313" s="109"/>
    </row>
    <row r="2314" spans="2:6">
      <c r="B2314" s="152"/>
      <c r="C2314" s="113"/>
      <c r="E2314" s="391"/>
      <c r="F2314" s="109"/>
    </row>
    <row r="2315" spans="2:6">
      <c r="B2315" s="152"/>
      <c r="C2315" s="113"/>
      <c r="E2315" s="391"/>
      <c r="F2315" s="109"/>
    </row>
    <row r="2316" spans="2:6">
      <c r="B2316" s="152"/>
      <c r="C2316" s="113"/>
      <c r="E2316" s="391"/>
      <c r="F2316" s="109"/>
    </row>
    <row r="2317" spans="2:6">
      <c r="B2317" s="152"/>
      <c r="C2317" s="113"/>
      <c r="E2317" s="391"/>
      <c r="F2317" s="109"/>
    </row>
    <row r="2318" spans="2:6">
      <c r="B2318" s="152"/>
      <c r="C2318" s="113"/>
      <c r="E2318" s="391"/>
      <c r="F2318" s="109"/>
    </row>
    <row r="2319" spans="2:6">
      <c r="B2319" s="152"/>
      <c r="C2319" s="113"/>
      <c r="E2319" s="391"/>
      <c r="F2319" s="109"/>
    </row>
    <row r="2320" spans="2:6">
      <c r="B2320" s="152"/>
      <c r="C2320" s="113"/>
      <c r="E2320" s="391"/>
      <c r="F2320" s="109"/>
    </row>
    <row r="2321" spans="2:6">
      <c r="B2321" s="152"/>
      <c r="C2321" s="113"/>
      <c r="E2321" s="391"/>
      <c r="F2321" s="109"/>
    </row>
    <row r="2322" spans="2:6">
      <c r="B2322" s="152"/>
      <c r="C2322" s="113"/>
      <c r="E2322" s="391"/>
      <c r="F2322" s="109"/>
    </row>
    <row r="2323" spans="2:6">
      <c r="B2323" s="152"/>
      <c r="C2323" s="113"/>
      <c r="E2323" s="391"/>
      <c r="F2323" s="109"/>
    </row>
    <row r="2324" spans="2:6">
      <c r="B2324" s="152"/>
      <c r="C2324" s="113"/>
      <c r="E2324" s="391"/>
      <c r="F2324" s="109"/>
    </row>
    <row r="2325" spans="2:6">
      <c r="B2325" s="152"/>
      <c r="C2325" s="113"/>
      <c r="E2325" s="391"/>
      <c r="F2325" s="109"/>
    </row>
    <row r="2326" spans="2:6">
      <c r="B2326" s="152"/>
      <c r="C2326" s="113"/>
      <c r="E2326" s="391"/>
      <c r="F2326" s="109"/>
    </row>
    <row r="2327" spans="2:6">
      <c r="B2327" s="152"/>
      <c r="C2327" s="113"/>
      <c r="E2327" s="391"/>
      <c r="F2327" s="109"/>
    </row>
    <row r="2328" spans="2:6">
      <c r="B2328" s="152"/>
      <c r="C2328" s="113"/>
      <c r="E2328" s="391"/>
      <c r="F2328" s="109"/>
    </row>
    <row r="2329" spans="2:6">
      <c r="B2329" s="152"/>
      <c r="C2329" s="113"/>
      <c r="E2329" s="391"/>
      <c r="F2329" s="109"/>
    </row>
    <row r="2330" spans="2:6">
      <c r="B2330" s="152"/>
      <c r="C2330" s="113"/>
      <c r="E2330" s="391"/>
      <c r="F2330" s="109"/>
    </row>
    <row r="2331" spans="2:6">
      <c r="B2331" s="152"/>
      <c r="C2331" s="113"/>
      <c r="E2331" s="391"/>
      <c r="F2331" s="109"/>
    </row>
    <row r="2332" spans="2:6">
      <c r="B2332" s="152"/>
      <c r="C2332" s="113"/>
      <c r="E2332" s="391"/>
      <c r="F2332" s="109"/>
    </row>
    <row r="2333" spans="2:6">
      <c r="B2333" s="152"/>
      <c r="C2333" s="113"/>
      <c r="E2333" s="391"/>
      <c r="F2333" s="109"/>
    </row>
    <row r="2334" spans="2:6">
      <c r="B2334" s="152"/>
      <c r="C2334" s="113"/>
      <c r="E2334" s="391"/>
      <c r="F2334" s="109"/>
    </row>
    <row r="2335" spans="2:6">
      <c r="B2335" s="152"/>
      <c r="C2335" s="113"/>
      <c r="E2335" s="391"/>
      <c r="F2335" s="109"/>
    </row>
    <row r="2336" spans="2:6">
      <c r="B2336" s="152"/>
      <c r="C2336" s="113"/>
      <c r="E2336" s="391"/>
      <c r="F2336" s="109"/>
    </row>
    <row r="2337" spans="2:6">
      <c r="B2337" s="152"/>
      <c r="C2337" s="113"/>
      <c r="E2337" s="391"/>
      <c r="F2337" s="109"/>
    </row>
    <row r="2338" spans="2:6">
      <c r="B2338" s="152"/>
      <c r="C2338" s="113"/>
      <c r="E2338" s="391"/>
      <c r="F2338" s="109"/>
    </row>
    <row r="2339" spans="2:6">
      <c r="B2339" s="152"/>
      <c r="C2339" s="113"/>
      <c r="E2339" s="391"/>
      <c r="F2339" s="109"/>
    </row>
    <row r="2340" spans="2:6">
      <c r="B2340" s="152"/>
      <c r="C2340" s="113"/>
      <c r="E2340" s="391"/>
      <c r="F2340" s="109"/>
    </row>
    <row r="2341" spans="2:6">
      <c r="B2341" s="152"/>
      <c r="C2341" s="113"/>
      <c r="E2341" s="391"/>
      <c r="F2341" s="109"/>
    </row>
    <row r="2342" spans="2:6">
      <c r="B2342" s="152"/>
      <c r="C2342" s="113"/>
      <c r="E2342" s="391"/>
      <c r="F2342" s="109"/>
    </row>
    <row r="2343" spans="2:6">
      <c r="B2343" s="152"/>
      <c r="C2343" s="113"/>
      <c r="E2343" s="391"/>
      <c r="F2343" s="109"/>
    </row>
    <row r="2344" spans="2:6">
      <c r="B2344" s="152"/>
      <c r="C2344" s="113"/>
      <c r="E2344" s="391"/>
      <c r="F2344" s="109"/>
    </row>
    <row r="2345" spans="2:6">
      <c r="B2345" s="152"/>
      <c r="C2345" s="113"/>
      <c r="E2345" s="391"/>
      <c r="F2345" s="109"/>
    </row>
    <row r="2346" spans="2:6">
      <c r="B2346" s="152"/>
      <c r="C2346" s="113"/>
      <c r="E2346" s="391"/>
      <c r="F2346" s="109"/>
    </row>
    <row r="2347" spans="2:6">
      <c r="B2347" s="152"/>
      <c r="C2347" s="113"/>
      <c r="E2347" s="391"/>
      <c r="F2347" s="109"/>
    </row>
    <row r="2348" spans="2:6">
      <c r="B2348" s="152"/>
      <c r="C2348" s="113"/>
      <c r="E2348" s="391"/>
      <c r="F2348" s="109"/>
    </row>
    <row r="2349" spans="2:6">
      <c r="B2349" s="152"/>
      <c r="C2349" s="113"/>
      <c r="E2349" s="391"/>
      <c r="F2349" s="109"/>
    </row>
    <row r="2350" spans="2:6">
      <c r="B2350" s="152"/>
      <c r="C2350" s="113"/>
      <c r="E2350" s="391"/>
      <c r="F2350" s="109"/>
    </row>
    <row r="2351" spans="2:6">
      <c r="B2351" s="152"/>
      <c r="C2351" s="113"/>
      <c r="E2351" s="391"/>
      <c r="F2351" s="109"/>
    </row>
    <row r="2352" spans="2:6">
      <c r="B2352" s="152"/>
      <c r="C2352" s="113"/>
      <c r="E2352" s="391"/>
      <c r="F2352" s="109"/>
    </row>
    <row r="2353" spans="2:6">
      <c r="B2353" s="152"/>
      <c r="C2353" s="113"/>
      <c r="E2353" s="391"/>
      <c r="F2353" s="109"/>
    </row>
    <row r="2354" spans="2:6">
      <c r="B2354" s="152"/>
      <c r="C2354" s="113"/>
      <c r="E2354" s="391"/>
      <c r="F2354" s="109"/>
    </row>
    <row r="2355" spans="2:6">
      <c r="B2355" s="152"/>
      <c r="C2355" s="113"/>
      <c r="E2355" s="391"/>
      <c r="F2355" s="109"/>
    </row>
    <row r="2356" spans="2:6">
      <c r="B2356" s="152"/>
      <c r="C2356" s="113"/>
      <c r="E2356" s="391"/>
      <c r="F2356" s="109"/>
    </row>
    <row r="2357" spans="2:6">
      <c r="B2357" s="152"/>
      <c r="C2357" s="113"/>
      <c r="E2357" s="391"/>
      <c r="F2357" s="109"/>
    </row>
    <row r="2358" spans="2:6">
      <c r="B2358" s="152"/>
      <c r="C2358" s="113"/>
      <c r="E2358" s="391"/>
      <c r="F2358" s="109"/>
    </row>
    <row r="2359" spans="2:6">
      <c r="B2359" s="152"/>
      <c r="C2359" s="113"/>
      <c r="E2359" s="391"/>
      <c r="F2359" s="109"/>
    </row>
    <row r="2360" spans="2:6">
      <c r="B2360" s="152"/>
      <c r="C2360" s="113"/>
      <c r="E2360" s="391"/>
      <c r="F2360" s="109"/>
    </row>
    <row r="2361" spans="2:6">
      <c r="B2361" s="152"/>
      <c r="C2361" s="113"/>
      <c r="E2361" s="391"/>
      <c r="F2361" s="109"/>
    </row>
    <row r="2362" spans="2:6">
      <c r="B2362" s="152"/>
      <c r="C2362" s="113"/>
      <c r="E2362" s="391"/>
      <c r="F2362" s="109"/>
    </row>
    <row r="2363" spans="2:6">
      <c r="B2363" s="152"/>
      <c r="C2363" s="113"/>
      <c r="E2363" s="391"/>
      <c r="F2363" s="109"/>
    </row>
    <row r="2364" spans="2:6">
      <c r="B2364" s="152"/>
      <c r="C2364" s="113"/>
      <c r="E2364" s="391"/>
      <c r="F2364" s="109"/>
    </row>
    <row r="2365" spans="2:6">
      <c r="B2365" s="152"/>
      <c r="C2365" s="113"/>
      <c r="E2365" s="391"/>
      <c r="F2365" s="109"/>
    </row>
    <row r="2366" spans="2:6">
      <c r="B2366" s="152"/>
      <c r="C2366" s="113"/>
      <c r="E2366" s="391"/>
      <c r="F2366" s="109"/>
    </row>
    <row r="2367" spans="2:6">
      <c r="B2367" s="152"/>
      <c r="C2367" s="113"/>
      <c r="E2367" s="391"/>
      <c r="F2367" s="109"/>
    </row>
    <row r="2368" spans="2:6">
      <c r="B2368" s="152"/>
      <c r="C2368" s="113"/>
      <c r="E2368" s="391"/>
      <c r="F2368" s="109"/>
    </row>
    <row r="2369" spans="2:6">
      <c r="B2369" s="152"/>
      <c r="C2369" s="113"/>
      <c r="E2369" s="391"/>
      <c r="F2369" s="109"/>
    </row>
    <row r="2370" spans="2:6">
      <c r="B2370" s="152"/>
      <c r="C2370" s="113"/>
      <c r="E2370" s="391"/>
      <c r="F2370" s="109"/>
    </row>
    <row r="2371" spans="2:6">
      <c r="B2371" s="152"/>
      <c r="C2371" s="113"/>
      <c r="E2371" s="391"/>
      <c r="F2371" s="109"/>
    </row>
    <row r="2372" spans="2:6">
      <c r="B2372" s="152"/>
      <c r="C2372" s="113"/>
      <c r="E2372" s="391"/>
      <c r="F2372" s="109"/>
    </row>
    <row r="2373" spans="2:6">
      <c r="B2373" s="152"/>
      <c r="C2373" s="113"/>
      <c r="E2373" s="391"/>
      <c r="F2373" s="109"/>
    </row>
    <row r="2374" spans="2:6">
      <c r="B2374" s="152"/>
      <c r="C2374" s="113"/>
      <c r="E2374" s="391"/>
      <c r="F2374" s="109"/>
    </row>
    <row r="2375" spans="2:6">
      <c r="B2375" s="152"/>
      <c r="C2375" s="113"/>
      <c r="E2375" s="391"/>
      <c r="F2375" s="109"/>
    </row>
    <row r="2376" spans="2:6">
      <c r="B2376" s="152"/>
      <c r="C2376" s="113"/>
      <c r="E2376" s="391"/>
      <c r="F2376" s="109"/>
    </row>
    <row r="2377" spans="2:6">
      <c r="B2377" s="152"/>
      <c r="C2377" s="113"/>
      <c r="E2377" s="391"/>
      <c r="F2377" s="109"/>
    </row>
    <row r="2378" spans="2:6">
      <c r="B2378" s="152"/>
      <c r="C2378" s="113"/>
      <c r="E2378" s="391"/>
      <c r="F2378" s="109"/>
    </row>
    <row r="2379" spans="2:6">
      <c r="B2379" s="152"/>
      <c r="C2379" s="113"/>
      <c r="E2379" s="391"/>
      <c r="F2379" s="109"/>
    </row>
    <row r="2380" spans="2:6">
      <c r="B2380" s="152"/>
      <c r="C2380" s="113"/>
      <c r="E2380" s="391"/>
      <c r="F2380" s="109"/>
    </row>
    <row r="2381" spans="2:6">
      <c r="B2381" s="152"/>
      <c r="C2381" s="113"/>
      <c r="E2381" s="391"/>
      <c r="F2381" s="109"/>
    </row>
    <row r="2382" spans="2:6">
      <c r="B2382" s="152"/>
      <c r="C2382" s="113"/>
      <c r="E2382" s="391"/>
      <c r="F2382" s="109"/>
    </row>
    <row r="2383" spans="2:6">
      <c r="B2383" s="152"/>
      <c r="C2383" s="113"/>
      <c r="E2383" s="391"/>
      <c r="F2383" s="109"/>
    </row>
    <row r="2384" spans="2:6">
      <c r="B2384" s="152"/>
      <c r="C2384" s="113"/>
      <c r="E2384" s="391"/>
      <c r="F2384" s="109"/>
    </row>
    <row r="2385" spans="2:6">
      <c r="B2385" s="152"/>
      <c r="C2385" s="113"/>
      <c r="E2385" s="391"/>
      <c r="F2385" s="109"/>
    </row>
    <row r="2386" spans="2:6">
      <c r="B2386" s="152"/>
      <c r="C2386" s="113"/>
      <c r="E2386" s="391"/>
      <c r="F2386" s="109"/>
    </row>
    <row r="2387" spans="2:6">
      <c r="B2387" s="152"/>
      <c r="C2387" s="113"/>
      <c r="E2387" s="391"/>
      <c r="F2387" s="109"/>
    </row>
    <row r="2388" spans="2:6">
      <c r="B2388" s="152"/>
      <c r="C2388" s="113"/>
      <c r="E2388" s="391"/>
      <c r="F2388" s="109"/>
    </row>
    <row r="2389" spans="2:6">
      <c r="B2389" s="152"/>
      <c r="C2389" s="113"/>
      <c r="E2389" s="391"/>
      <c r="F2389" s="109"/>
    </row>
    <row r="2390" spans="2:6">
      <c r="B2390" s="152"/>
      <c r="C2390" s="113"/>
      <c r="E2390" s="391"/>
      <c r="F2390" s="109"/>
    </row>
    <row r="2391" spans="2:6">
      <c r="B2391" s="152"/>
      <c r="C2391" s="113"/>
      <c r="E2391" s="391"/>
      <c r="F2391" s="109"/>
    </row>
    <row r="2392" spans="2:6">
      <c r="B2392" s="152"/>
      <c r="C2392" s="113"/>
      <c r="E2392" s="391"/>
      <c r="F2392" s="109"/>
    </row>
    <row r="2393" spans="2:6">
      <c r="B2393" s="152"/>
      <c r="C2393" s="113"/>
      <c r="E2393" s="391"/>
      <c r="F2393" s="109"/>
    </row>
    <row r="2394" spans="2:6">
      <c r="B2394" s="152"/>
      <c r="C2394" s="113"/>
      <c r="E2394" s="391"/>
      <c r="F2394" s="109"/>
    </row>
    <row r="2395" spans="2:6">
      <c r="B2395" s="152"/>
      <c r="C2395" s="113"/>
      <c r="E2395" s="391"/>
      <c r="F2395" s="109"/>
    </row>
    <row r="2396" spans="2:6">
      <c r="B2396" s="152"/>
      <c r="C2396" s="113"/>
      <c r="E2396" s="391"/>
      <c r="F2396" s="109"/>
    </row>
    <row r="2397" spans="2:6">
      <c r="B2397" s="152"/>
      <c r="C2397" s="113"/>
      <c r="E2397" s="391"/>
      <c r="F2397" s="109"/>
    </row>
    <row r="2398" spans="2:6">
      <c r="B2398" s="152"/>
      <c r="C2398" s="113"/>
      <c r="E2398" s="391"/>
      <c r="F2398" s="109"/>
    </row>
    <row r="2399" spans="2:6">
      <c r="B2399" s="152"/>
      <c r="C2399" s="113"/>
      <c r="E2399" s="391"/>
      <c r="F2399" s="109"/>
    </row>
    <row r="2400" spans="2:6">
      <c r="B2400" s="152"/>
      <c r="C2400" s="113"/>
      <c r="E2400" s="391"/>
      <c r="F2400" s="109"/>
    </row>
    <row r="2401" spans="2:6">
      <c r="B2401" s="152"/>
      <c r="C2401" s="113"/>
      <c r="E2401" s="391"/>
      <c r="F2401" s="109"/>
    </row>
    <row r="2402" spans="2:6">
      <c r="B2402" s="152"/>
      <c r="C2402" s="113"/>
      <c r="E2402" s="391"/>
      <c r="F2402" s="109"/>
    </row>
    <row r="2403" spans="2:6">
      <c r="B2403" s="152"/>
      <c r="C2403" s="113"/>
      <c r="E2403" s="391"/>
      <c r="F2403" s="109"/>
    </row>
    <row r="2404" spans="2:6">
      <c r="B2404" s="152"/>
      <c r="C2404" s="113"/>
      <c r="E2404" s="391"/>
      <c r="F2404" s="109"/>
    </row>
    <row r="2405" spans="2:6">
      <c r="B2405" s="152"/>
      <c r="C2405" s="113"/>
      <c r="E2405" s="391"/>
      <c r="F2405" s="109"/>
    </row>
    <row r="2406" spans="2:6">
      <c r="B2406" s="152"/>
      <c r="C2406" s="113"/>
      <c r="E2406" s="391"/>
      <c r="F2406" s="109"/>
    </row>
    <row r="2407" spans="2:6">
      <c r="B2407" s="152"/>
      <c r="C2407" s="113"/>
      <c r="E2407" s="391"/>
      <c r="F2407" s="109"/>
    </row>
    <row r="2408" spans="2:6">
      <c r="B2408" s="152"/>
      <c r="C2408" s="113"/>
      <c r="E2408" s="391"/>
      <c r="F2408" s="109"/>
    </row>
    <row r="2409" spans="2:6">
      <c r="B2409" s="152"/>
      <c r="C2409" s="113"/>
      <c r="E2409" s="391"/>
      <c r="F2409" s="109"/>
    </row>
    <row r="2410" spans="2:6">
      <c r="B2410" s="152"/>
      <c r="C2410" s="113"/>
      <c r="E2410" s="391"/>
      <c r="F2410" s="109"/>
    </row>
    <row r="2411" spans="2:6">
      <c r="B2411" s="152"/>
      <c r="C2411" s="113"/>
      <c r="E2411" s="391"/>
      <c r="F2411" s="109"/>
    </row>
    <row r="2412" spans="2:6">
      <c r="B2412" s="152"/>
      <c r="C2412" s="113"/>
      <c r="E2412" s="391"/>
      <c r="F2412" s="109"/>
    </row>
    <row r="2413" spans="2:6">
      <c r="B2413" s="152"/>
      <c r="C2413" s="113"/>
      <c r="E2413" s="391"/>
      <c r="F2413" s="109"/>
    </row>
    <row r="2414" spans="2:6">
      <c r="B2414" s="152"/>
      <c r="C2414" s="113"/>
      <c r="E2414" s="391"/>
      <c r="F2414" s="109"/>
    </row>
    <row r="2415" spans="2:6">
      <c r="B2415" s="152"/>
      <c r="C2415" s="113"/>
      <c r="E2415" s="391"/>
      <c r="F2415" s="109"/>
    </row>
    <row r="2416" spans="2:6">
      <c r="B2416" s="152"/>
      <c r="C2416" s="113"/>
      <c r="E2416" s="391"/>
      <c r="F2416" s="109"/>
    </row>
    <row r="2417" spans="2:6">
      <c r="B2417" s="152"/>
      <c r="C2417" s="113"/>
      <c r="E2417" s="391"/>
      <c r="F2417" s="109"/>
    </row>
    <row r="2418" spans="2:6">
      <c r="B2418" s="152"/>
      <c r="C2418" s="113"/>
      <c r="E2418" s="391"/>
      <c r="F2418" s="109"/>
    </row>
    <row r="2419" spans="2:6">
      <c r="B2419" s="152"/>
      <c r="C2419" s="113"/>
      <c r="E2419" s="391"/>
      <c r="F2419" s="109"/>
    </row>
    <row r="2420" spans="2:6">
      <c r="B2420" s="152"/>
      <c r="C2420" s="113"/>
      <c r="E2420" s="391"/>
      <c r="F2420" s="109"/>
    </row>
    <row r="2421" spans="2:6">
      <c r="B2421" s="152"/>
      <c r="C2421" s="113"/>
      <c r="E2421" s="391"/>
      <c r="F2421" s="109"/>
    </row>
    <row r="2422" spans="2:6">
      <c r="B2422" s="152"/>
      <c r="C2422" s="113"/>
      <c r="E2422" s="391"/>
      <c r="F2422" s="109"/>
    </row>
    <row r="2423" spans="2:6">
      <c r="B2423" s="152"/>
      <c r="C2423" s="113"/>
      <c r="E2423" s="391"/>
      <c r="F2423" s="109"/>
    </row>
    <row r="2424" spans="2:6">
      <c r="B2424" s="152"/>
      <c r="C2424" s="113"/>
      <c r="E2424" s="391"/>
      <c r="F2424" s="109"/>
    </row>
    <row r="2425" spans="2:6">
      <c r="B2425" s="152"/>
      <c r="C2425" s="113"/>
      <c r="E2425" s="391"/>
      <c r="F2425" s="109"/>
    </row>
    <row r="2426" spans="2:6">
      <c r="B2426" s="152"/>
      <c r="C2426" s="113"/>
      <c r="E2426" s="391"/>
      <c r="F2426" s="109"/>
    </row>
    <row r="2427" spans="2:6">
      <c r="B2427" s="152"/>
      <c r="C2427" s="113"/>
      <c r="E2427" s="391"/>
      <c r="F2427" s="109"/>
    </row>
    <row r="2428" spans="2:6">
      <c r="B2428" s="152"/>
      <c r="C2428" s="113"/>
      <c r="E2428" s="391"/>
      <c r="F2428" s="109"/>
    </row>
    <row r="2429" spans="2:6">
      <c r="B2429" s="152"/>
      <c r="C2429" s="113"/>
      <c r="E2429" s="391"/>
      <c r="F2429" s="109"/>
    </row>
    <row r="2430" spans="2:6">
      <c r="B2430" s="152"/>
      <c r="C2430" s="113"/>
      <c r="E2430" s="391"/>
      <c r="F2430" s="109"/>
    </row>
    <row r="2431" spans="2:6">
      <c r="B2431" s="152"/>
      <c r="C2431" s="113"/>
      <c r="E2431" s="391"/>
      <c r="F2431" s="109"/>
    </row>
    <row r="2432" spans="2:6">
      <c r="B2432" s="152"/>
      <c r="C2432" s="113"/>
      <c r="E2432" s="391"/>
      <c r="F2432" s="109"/>
    </row>
    <row r="2433" spans="2:6">
      <c r="B2433" s="152"/>
      <c r="C2433" s="113"/>
      <c r="E2433" s="391"/>
      <c r="F2433" s="109"/>
    </row>
    <row r="2434" spans="2:6">
      <c r="B2434" s="152"/>
      <c r="C2434" s="113"/>
      <c r="E2434" s="391"/>
      <c r="F2434" s="109"/>
    </row>
    <row r="2435" spans="2:6">
      <c r="B2435" s="152"/>
      <c r="C2435" s="113"/>
      <c r="E2435" s="391"/>
      <c r="F2435" s="109"/>
    </row>
    <row r="2436" spans="2:6">
      <c r="B2436" s="152"/>
      <c r="C2436" s="113"/>
      <c r="E2436" s="391"/>
      <c r="F2436" s="109"/>
    </row>
    <row r="2437" spans="2:6">
      <c r="B2437" s="152"/>
      <c r="C2437" s="113"/>
      <c r="E2437" s="391"/>
      <c r="F2437" s="109"/>
    </row>
    <row r="2438" spans="2:6">
      <c r="B2438" s="152"/>
      <c r="C2438" s="113"/>
      <c r="E2438" s="391"/>
      <c r="F2438" s="109"/>
    </row>
    <row r="2439" spans="2:6">
      <c r="B2439" s="152"/>
      <c r="C2439" s="113"/>
      <c r="E2439" s="391"/>
      <c r="F2439" s="109"/>
    </row>
    <row r="2440" spans="2:6">
      <c r="B2440" s="152"/>
      <c r="C2440" s="113"/>
      <c r="E2440" s="391"/>
      <c r="F2440" s="109"/>
    </row>
    <row r="2441" spans="2:6">
      <c r="B2441" s="152"/>
      <c r="C2441" s="113"/>
      <c r="E2441" s="391"/>
      <c r="F2441" s="109"/>
    </row>
    <row r="2442" spans="2:6">
      <c r="B2442" s="152"/>
      <c r="C2442" s="113"/>
      <c r="E2442" s="391"/>
      <c r="F2442" s="109"/>
    </row>
    <row r="2443" spans="2:6">
      <c r="B2443" s="152"/>
      <c r="C2443" s="113"/>
      <c r="E2443" s="391"/>
      <c r="F2443" s="109"/>
    </row>
    <row r="2444" spans="2:6">
      <c r="B2444" s="152"/>
      <c r="C2444" s="113"/>
      <c r="E2444" s="391"/>
      <c r="F2444" s="109"/>
    </row>
    <row r="2445" spans="2:6">
      <c r="B2445" s="152"/>
      <c r="C2445" s="113"/>
      <c r="E2445" s="391"/>
      <c r="F2445" s="109"/>
    </row>
    <row r="2446" spans="2:6">
      <c r="B2446" s="152"/>
      <c r="C2446" s="113"/>
      <c r="E2446" s="391"/>
      <c r="F2446" s="109"/>
    </row>
    <row r="2447" spans="2:6">
      <c r="B2447" s="152"/>
      <c r="C2447" s="113"/>
      <c r="E2447" s="391"/>
      <c r="F2447" s="109"/>
    </row>
    <row r="2448" spans="2:6">
      <c r="B2448" s="152"/>
      <c r="C2448" s="113"/>
      <c r="E2448" s="391"/>
      <c r="F2448" s="109"/>
    </row>
    <row r="2449" spans="2:6">
      <c r="B2449" s="152"/>
      <c r="C2449" s="113"/>
      <c r="E2449" s="391"/>
      <c r="F2449" s="109"/>
    </row>
    <row r="2450" spans="2:6">
      <c r="B2450" s="152"/>
      <c r="C2450" s="113"/>
      <c r="E2450" s="391"/>
      <c r="F2450" s="109"/>
    </row>
    <row r="2451" spans="2:6">
      <c r="B2451" s="152"/>
      <c r="C2451" s="113"/>
      <c r="E2451" s="391"/>
      <c r="F2451" s="109"/>
    </row>
    <row r="2452" spans="2:6">
      <c r="B2452" s="152"/>
      <c r="C2452" s="113"/>
      <c r="E2452" s="391"/>
      <c r="F2452" s="109"/>
    </row>
    <row r="2453" spans="2:6">
      <c r="B2453" s="152"/>
      <c r="C2453" s="113"/>
      <c r="E2453" s="391"/>
      <c r="F2453" s="109"/>
    </row>
    <row r="2454" spans="2:6">
      <c r="B2454" s="152"/>
      <c r="C2454" s="113"/>
      <c r="E2454" s="391"/>
      <c r="F2454" s="109"/>
    </row>
    <row r="2455" spans="2:6">
      <c r="B2455" s="152"/>
      <c r="C2455" s="113"/>
      <c r="E2455" s="391"/>
      <c r="F2455" s="109"/>
    </row>
    <row r="2456" spans="2:6">
      <c r="B2456" s="152"/>
      <c r="C2456" s="113"/>
      <c r="E2456" s="391"/>
      <c r="F2456" s="109"/>
    </row>
    <row r="2457" spans="2:6">
      <c r="B2457" s="152"/>
      <c r="C2457" s="113"/>
      <c r="E2457" s="391"/>
      <c r="F2457" s="109"/>
    </row>
    <row r="2458" spans="2:6">
      <c r="B2458" s="152"/>
      <c r="C2458" s="113"/>
      <c r="E2458" s="391"/>
      <c r="F2458" s="109"/>
    </row>
    <row r="2459" spans="2:6">
      <c r="B2459" s="152"/>
      <c r="C2459" s="113"/>
      <c r="E2459" s="391"/>
      <c r="F2459" s="109"/>
    </row>
    <row r="2460" spans="2:6">
      <c r="B2460" s="152"/>
      <c r="C2460" s="113"/>
      <c r="E2460" s="391"/>
      <c r="F2460" s="109"/>
    </row>
    <row r="2461" spans="2:6">
      <c r="B2461" s="152"/>
      <c r="C2461" s="113"/>
      <c r="E2461" s="391"/>
      <c r="F2461" s="109"/>
    </row>
    <row r="2462" spans="2:6">
      <c r="B2462" s="152"/>
      <c r="C2462" s="113"/>
      <c r="E2462" s="391"/>
      <c r="F2462" s="109"/>
    </row>
    <row r="2463" spans="2:6">
      <c r="B2463" s="152"/>
      <c r="C2463" s="113"/>
      <c r="E2463" s="391"/>
      <c r="F2463" s="109"/>
    </row>
    <row r="2464" spans="2:6">
      <c r="B2464" s="152"/>
      <c r="C2464" s="113"/>
      <c r="E2464" s="391"/>
      <c r="F2464" s="109"/>
    </row>
    <row r="2465" spans="2:6">
      <c r="B2465" s="152"/>
      <c r="C2465" s="113"/>
      <c r="E2465" s="391"/>
      <c r="F2465" s="109"/>
    </row>
    <row r="2466" spans="2:6">
      <c r="B2466" s="152"/>
      <c r="C2466" s="113"/>
      <c r="E2466" s="391"/>
      <c r="F2466" s="109"/>
    </row>
    <row r="2467" spans="2:6">
      <c r="B2467" s="152"/>
      <c r="C2467" s="113"/>
      <c r="E2467" s="391"/>
      <c r="F2467" s="109"/>
    </row>
    <row r="2468" spans="2:6">
      <c r="B2468" s="152"/>
      <c r="C2468" s="113"/>
      <c r="E2468" s="391"/>
      <c r="F2468" s="109"/>
    </row>
    <row r="2469" spans="2:6">
      <c r="B2469" s="152"/>
      <c r="C2469" s="113"/>
      <c r="E2469" s="391"/>
      <c r="F2469" s="109"/>
    </row>
    <row r="2470" spans="2:6">
      <c r="B2470" s="152"/>
      <c r="C2470" s="113"/>
      <c r="E2470" s="391"/>
      <c r="F2470" s="109"/>
    </row>
    <row r="2471" spans="2:6">
      <c r="B2471" s="152"/>
      <c r="C2471" s="113"/>
      <c r="E2471" s="391"/>
      <c r="F2471" s="109"/>
    </row>
    <row r="2472" spans="2:6">
      <c r="B2472" s="152"/>
      <c r="C2472" s="113"/>
      <c r="E2472" s="391"/>
      <c r="F2472" s="109"/>
    </row>
    <row r="2473" spans="2:6">
      <c r="B2473" s="152"/>
      <c r="C2473" s="113"/>
      <c r="E2473" s="391"/>
      <c r="F2473" s="109"/>
    </row>
    <row r="2474" spans="2:6">
      <c r="B2474" s="152"/>
      <c r="C2474" s="113"/>
      <c r="E2474" s="391"/>
      <c r="F2474" s="109"/>
    </row>
    <row r="2475" spans="2:6">
      <c r="B2475" s="152"/>
      <c r="C2475" s="113"/>
      <c r="E2475" s="391"/>
      <c r="F2475" s="109"/>
    </row>
    <row r="2476" spans="2:6">
      <c r="B2476" s="152"/>
      <c r="C2476" s="113"/>
      <c r="E2476" s="391"/>
      <c r="F2476" s="109"/>
    </row>
    <row r="2477" spans="2:6">
      <c r="B2477" s="152"/>
      <c r="C2477" s="113"/>
      <c r="E2477" s="391"/>
      <c r="F2477" s="109"/>
    </row>
    <row r="2478" spans="2:6">
      <c r="B2478" s="152"/>
      <c r="C2478" s="113"/>
      <c r="E2478" s="391"/>
      <c r="F2478" s="109"/>
    </row>
    <row r="2479" spans="2:6">
      <c r="B2479" s="152"/>
      <c r="C2479" s="113"/>
      <c r="E2479" s="391"/>
      <c r="F2479" s="109"/>
    </row>
    <row r="2480" spans="2:6">
      <c r="B2480" s="152"/>
      <c r="C2480" s="113"/>
      <c r="E2480" s="391"/>
      <c r="F2480" s="109"/>
    </row>
    <row r="2481" spans="2:6">
      <c r="B2481" s="152"/>
      <c r="C2481" s="113"/>
      <c r="E2481" s="391"/>
      <c r="F2481" s="109"/>
    </row>
    <row r="2482" spans="2:6">
      <c r="B2482" s="152"/>
      <c r="C2482" s="113"/>
      <c r="E2482" s="391"/>
      <c r="F2482" s="109"/>
    </row>
    <row r="2483" spans="2:6">
      <c r="B2483" s="152"/>
      <c r="C2483" s="113"/>
      <c r="E2483" s="391"/>
      <c r="F2483" s="109"/>
    </row>
    <row r="2484" spans="2:6">
      <c r="B2484" s="152"/>
      <c r="C2484" s="113"/>
      <c r="E2484" s="391"/>
      <c r="F2484" s="109"/>
    </row>
    <row r="2485" spans="2:6">
      <c r="B2485" s="152"/>
      <c r="C2485" s="113"/>
      <c r="E2485" s="391"/>
      <c r="F2485" s="109"/>
    </row>
    <row r="2486" spans="2:6">
      <c r="B2486" s="152"/>
      <c r="C2486" s="113"/>
      <c r="E2486" s="391"/>
      <c r="F2486" s="109"/>
    </row>
    <row r="2487" spans="2:6">
      <c r="B2487" s="152"/>
      <c r="C2487" s="113"/>
      <c r="E2487" s="391"/>
      <c r="F2487" s="109"/>
    </row>
    <row r="2488" spans="2:6">
      <c r="B2488" s="152"/>
      <c r="C2488" s="113"/>
      <c r="E2488" s="391"/>
      <c r="F2488" s="109"/>
    </row>
    <row r="2489" spans="2:6">
      <c r="B2489" s="152"/>
      <c r="C2489" s="113"/>
      <c r="E2489" s="391"/>
      <c r="F2489" s="109"/>
    </row>
    <row r="2490" spans="2:6">
      <c r="B2490" s="152"/>
      <c r="C2490" s="113"/>
      <c r="E2490" s="391"/>
      <c r="F2490" s="109"/>
    </row>
    <row r="2491" spans="2:6">
      <c r="B2491" s="152"/>
      <c r="C2491" s="113"/>
      <c r="E2491" s="391"/>
      <c r="F2491" s="109"/>
    </row>
    <row r="2492" spans="2:6">
      <c r="B2492" s="152"/>
      <c r="C2492" s="113"/>
      <c r="E2492" s="391"/>
      <c r="F2492" s="109"/>
    </row>
    <row r="2493" spans="2:6">
      <c r="B2493" s="152"/>
      <c r="C2493" s="113"/>
      <c r="E2493" s="391"/>
      <c r="F2493" s="109"/>
    </row>
    <row r="2494" spans="2:6">
      <c r="B2494" s="152"/>
      <c r="C2494" s="113"/>
      <c r="E2494" s="391"/>
      <c r="F2494" s="109"/>
    </row>
    <row r="2495" spans="2:6">
      <c r="B2495" s="152"/>
      <c r="C2495" s="113"/>
      <c r="E2495" s="391"/>
      <c r="F2495" s="109"/>
    </row>
    <row r="2496" spans="2:6">
      <c r="B2496" s="152"/>
      <c r="C2496" s="113"/>
      <c r="E2496" s="391"/>
      <c r="F2496" s="109"/>
    </row>
    <row r="2497" spans="2:6">
      <c r="B2497" s="152"/>
      <c r="C2497" s="113"/>
      <c r="E2497" s="391"/>
      <c r="F2497" s="109"/>
    </row>
    <row r="2498" spans="2:6">
      <c r="B2498" s="152"/>
      <c r="C2498" s="113"/>
      <c r="E2498" s="391"/>
      <c r="F2498" s="109"/>
    </row>
    <row r="2499" spans="2:6">
      <c r="B2499" s="152"/>
      <c r="C2499" s="113"/>
      <c r="E2499" s="391"/>
      <c r="F2499" s="109"/>
    </row>
    <row r="2500" spans="2:6">
      <c r="B2500" s="152"/>
      <c r="C2500" s="113"/>
      <c r="E2500" s="391"/>
      <c r="F2500" s="109"/>
    </row>
    <row r="2501" spans="2:6">
      <c r="B2501" s="152"/>
      <c r="C2501" s="113"/>
      <c r="E2501" s="391"/>
      <c r="F2501" s="109"/>
    </row>
    <row r="2502" spans="2:6">
      <c r="B2502" s="152"/>
      <c r="C2502" s="113"/>
      <c r="E2502" s="391"/>
      <c r="F2502" s="109"/>
    </row>
    <row r="2503" spans="2:6">
      <c r="B2503" s="152"/>
      <c r="C2503" s="113"/>
      <c r="E2503" s="391"/>
      <c r="F2503" s="109"/>
    </row>
    <row r="2504" spans="2:6">
      <c r="B2504" s="152"/>
      <c r="C2504" s="113"/>
      <c r="E2504" s="391"/>
      <c r="F2504" s="109"/>
    </row>
    <row r="2505" spans="2:6">
      <c r="B2505" s="152"/>
      <c r="C2505" s="113"/>
      <c r="E2505" s="391"/>
      <c r="F2505" s="109"/>
    </row>
    <row r="2506" spans="2:6">
      <c r="B2506" s="152"/>
      <c r="C2506" s="113"/>
      <c r="E2506" s="391"/>
      <c r="F2506" s="109"/>
    </row>
    <row r="2507" spans="2:6">
      <c r="B2507" s="152"/>
      <c r="C2507" s="113"/>
      <c r="E2507" s="391"/>
      <c r="F2507" s="109"/>
    </row>
    <row r="2508" spans="2:6">
      <c r="B2508" s="152"/>
      <c r="C2508" s="113"/>
      <c r="E2508" s="391"/>
      <c r="F2508" s="109"/>
    </row>
    <row r="2509" spans="2:6">
      <c r="B2509" s="152"/>
      <c r="C2509" s="113"/>
      <c r="E2509" s="391"/>
      <c r="F2509" s="109"/>
    </row>
    <row r="2510" spans="2:6">
      <c r="B2510" s="152"/>
      <c r="C2510" s="113"/>
      <c r="E2510" s="391"/>
      <c r="F2510" s="109"/>
    </row>
    <row r="2511" spans="2:6">
      <c r="B2511" s="152"/>
      <c r="C2511" s="113"/>
      <c r="E2511" s="391"/>
      <c r="F2511" s="109"/>
    </row>
    <row r="2512" spans="2:6">
      <c r="B2512" s="152"/>
      <c r="C2512" s="113"/>
      <c r="E2512" s="391"/>
      <c r="F2512" s="109"/>
    </row>
    <row r="2513" spans="2:6">
      <c r="B2513" s="152"/>
      <c r="C2513" s="113"/>
      <c r="E2513" s="391"/>
      <c r="F2513" s="109"/>
    </row>
    <row r="2514" spans="2:6">
      <c r="B2514" s="152"/>
      <c r="C2514" s="113"/>
      <c r="E2514" s="391"/>
      <c r="F2514" s="109"/>
    </row>
    <row r="2515" spans="2:6">
      <c r="B2515" s="152"/>
      <c r="C2515" s="113"/>
      <c r="E2515" s="391"/>
      <c r="F2515" s="109"/>
    </row>
    <row r="2516" spans="2:6">
      <c r="B2516" s="152"/>
      <c r="C2516" s="113"/>
      <c r="E2516" s="391"/>
      <c r="F2516" s="109"/>
    </row>
    <row r="2517" spans="2:6">
      <c r="B2517" s="152"/>
      <c r="C2517" s="113"/>
      <c r="E2517" s="391"/>
      <c r="F2517" s="109"/>
    </row>
    <row r="2518" spans="2:6">
      <c r="B2518" s="152"/>
      <c r="C2518" s="113"/>
      <c r="E2518" s="391"/>
      <c r="F2518" s="109"/>
    </row>
    <row r="2519" spans="2:6">
      <c r="B2519" s="152"/>
      <c r="C2519" s="113"/>
      <c r="E2519" s="391"/>
      <c r="F2519" s="109"/>
    </row>
    <row r="2520" spans="2:6">
      <c r="B2520" s="152"/>
      <c r="C2520" s="113"/>
      <c r="E2520" s="391"/>
      <c r="F2520" s="109"/>
    </row>
    <row r="2521" spans="2:6">
      <c r="B2521" s="152"/>
      <c r="C2521" s="113"/>
      <c r="E2521" s="391"/>
      <c r="F2521" s="109"/>
    </row>
    <row r="2522" spans="2:6">
      <c r="B2522" s="152"/>
      <c r="C2522" s="113"/>
      <c r="E2522" s="391"/>
      <c r="F2522" s="109"/>
    </row>
    <row r="2523" spans="2:6">
      <c r="B2523" s="152"/>
      <c r="C2523" s="113"/>
      <c r="E2523" s="391"/>
      <c r="F2523" s="109"/>
    </row>
    <row r="2524" spans="2:6">
      <c r="B2524" s="152"/>
      <c r="C2524" s="113"/>
      <c r="E2524" s="391"/>
      <c r="F2524" s="109"/>
    </row>
    <row r="2525" spans="2:6">
      <c r="B2525" s="152"/>
      <c r="C2525" s="113"/>
      <c r="E2525" s="391"/>
      <c r="F2525" s="109"/>
    </row>
    <row r="2526" spans="2:6">
      <c r="B2526" s="152"/>
      <c r="C2526" s="113"/>
      <c r="E2526" s="391"/>
      <c r="F2526" s="109"/>
    </row>
    <row r="2527" spans="2:6">
      <c r="B2527" s="152"/>
      <c r="C2527" s="113"/>
      <c r="E2527" s="391"/>
      <c r="F2527" s="109"/>
    </row>
    <row r="2528" spans="2:6">
      <c r="B2528" s="152"/>
      <c r="C2528" s="113"/>
      <c r="E2528" s="391"/>
      <c r="F2528" s="109"/>
    </row>
    <row r="2529" spans="2:6">
      <c r="B2529" s="152"/>
      <c r="C2529" s="113"/>
      <c r="E2529" s="391"/>
      <c r="F2529" s="109"/>
    </row>
    <row r="2530" spans="2:6">
      <c r="B2530" s="152"/>
      <c r="C2530" s="113"/>
      <c r="E2530" s="391"/>
      <c r="F2530" s="109"/>
    </row>
    <row r="2531" spans="2:6">
      <c r="B2531" s="152"/>
      <c r="C2531" s="113"/>
      <c r="E2531" s="391"/>
      <c r="F2531" s="109"/>
    </row>
    <row r="2532" spans="2:6">
      <c r="B2532" s="152"/>
      <c r="C2532" s="113"/>
      <c r="E2532" s="391"/>
      <c r="F2532" s="109"/>
    </row>
  </sheetData>
  <sheetProtection algorithmName="SHA-512" hashValue="2+mLtl7/9E0PiQ60cI94fGEYxS1VZOLPBTMDcr34Ha91BIjIHMNEL2koab4gKlUeEmfJKpE2WaWftwyInN364Q==" saltValue="As+g66eA2GpwjJ5tSqQj0Q==" spinCount="100000" sheet="1" formatColumns="0" formatRows="0" autoFilter="0"/>
  <autoFilter ref="A1:I24" xr:uid="{00000000-0009-0000-0000-000011000000}"/>
  <conditionalFormatting sqref="F1:F2 F43:F1048576 F26:F35 F4:F15 F24">
    <cfRule type="cellIs" dxfId="19" priority="23" operator="equal">
      <formula>1</formula>
    </cfRule>
    <cfRule type="cellIs" dxfId="18" priority="24" operator="equal">
      <formula>0</formula>
    </cfRule>
  </conditionalFormatting>
  <conditionalFormatting sqref="F25 F36:F42">
    <cfRule type="cellIs" dxfId="17" priority="19" operator="equal">
      <formula>1</formula>
    </cfRule>
    <cfRule type="cellIs" dxfId="16" priority="20" operator="equal">
      <formula>0</formula>
    </cfRule>
  </conditionalFormatting>
  <conditionalFormatting sqref="F3">
    <cfRule type="cellIs" dxfId="15" priority="15" operator="equal">
      <formula>1</formula>
    </cfRule>
    <cfRule type="cellIs" dxfId="14" priority="16" operator="equal">
      <formula>0</formula>
    </cfRule>
  </conditionalFormatting>
  <conditionalFormatting sqref="F16">
    <cfRule type="cellIs" dxfId="13" priority="13" operator="equal">
      <formula>1</formula>
    </cfRule>
    <cfRule type="cellIs" dxfId="12" priority="14" operator="equal">
      <formula>0</formula>
    </cfRule>
  </conditionalFormatting>
  <conditionalFormatting sqref="F17">
    <cfRule type="cellIs" dxfId="11" priority="11" operator="equal">
      <formula>1</formula>
    </cfRule>
    <cfRule type="cellIs" dxfId="10" priority="12" operator="equal">
      <formula>0</formula>
    </cfRule>
  </conditionalFormatting>
  <conditionalFormatting sqref="F18">
    <cfRule type="cellIs" dxfId="9" priority="9" operator="equal">
      <formula>1</formula>
    </cfRule>
    <cfRule type="cellIs" dxfId="8" priority="10" operator="equal">
      <formula>0</formula>
    </cfRule>
  </conditionalFormatting>
  <conditionalFormatting sqref="F19">
    <cfRule type="cellIs" dxfId="7" priority="7" operator="equal">
      <formula>1</formula>
    </cfRule>
    <cfRule type="cellIs" dxfId="6" priority="8" operator="equal">
      <formula>0</formula>
    </cfRule>
  </conditionalFormatting>
  <conditionalFormatting sqref="F20 F22">
    <cfRule type="cellIs" dxfId="5" priority="5" operator="equal">
      <formula>1</formula>
    </cfRule>
    <cfRule type="cellIs" dxfId="4" priority="6" operator="equal">
      <formula>0</formula>
    </cfRule>
  </conditionalFormatting>
  <conditionalFormatting sqref="F21">
    <cfRule type="cellIs" dxfId="3" priority="3" operator="equal">
      <formula>1</formula>
    </cfRule>
    <cfRule type="cellIs" dxfId="2" priority="4" operator="equal">
      <formula>0</formula>
    </cfRule>
  </conditionalFormatting>
  <conditionalFormatting sqref="F23">
    <cfRule type="cellIs" dxfId="1" priority="1" operator="equal">
      <formula>1</formula>
    </cfRule>
    <cfRule type="cellIs" dxfId="0" priority="2" operator="equal">
      <formula>0</formula>
    </cfRule>
  </conditionalFormatting>
  <hyperlinks>
    <hyperlink ref="D2" location="_P100199902" tooltip="Bilan - ligne 1999 \ Balance Sheet - Line 1999" display="_P100199902" xr:uid="{00000000-0004-0000-1100-000000000000}"/>
    <hyperlink ref="E2" location="_P100299902" tooltip="Bilan - ligne 2999 \ Balance Sheet - Line 2999" display="_P100299902" xr:uid="{00000000-0004-0000-1100-000001000000}"/>
    <hyperlink ref="D4" location="_P100100002" tooltip="Bilan - ligne 1000 \ Balance Sheet - Line 1000" display="_P100100002" xr:uid="{00000000-0004-0000-1100-000002000000}"/>
    <hyperlink ref="E4" location="_P405001014" tooltip="Annexe 4050 - ligne 010 \ Schedule 4050 - Line 010" display="_P405001014" xr:uid="{00000000-0004-0000-1100-000003000000}"/>
    <hyperlink ref="D5" location="_P100119902" tooltip="Bilan - ligne 1999 \ Balance Sheet - Line 1999" display="_P100119902" xr:uid="{00000000-0004-0000-1100-000004000000}"/>
    <hyperlink ref="E5" location="_P405002014" tooltip="Annexe 4050 - ligne 020 \ Schedule 4050 - Line 020" display="_P405002014" xr:uid="{00000000-0004-0000-1100-000005000000}"/>
    <hyperlink ref="D6" location="_P100129902" tooltip="Bilan - ligne 1299 \ Balance Sheet - Line 1299" display="_P100129902" xr:uid="{00000000-0004-0000-1100-000006000000}"/>
    <hyperlink ref="E6" location="_P405003014" tooltip="Annexe 4050 - ligne 030\ Schedule 4050 - Line 030" display="_P405003014" xr:uid="{00000000-0004-0000-1100-000007000000}"/>
    <hyperlink ref="D7" location="_P405004014" tooltip="Annexe 4050 - ligne 040 \ Schedule 4050 - Line 040" display="_P405004014" xr:uid="{00000000-0004-0000-1100-000008000000}"/>
    <hyperlink ref="E7" location="_P100149902" tooltip="Bilan - lignes 1499+1500 \ Balance Sheet - Lines 1499-1500" display="_P100149902" xr:uid="{00000000-0004-0000-1100-000009000000}"/>
    <hyperlink ref="D8" location="_P100161002" tooltip="Bilan - ligne 1610 \ Balance Sheet - Line 1610" display="_P100161002" xr:uid="{00000000-0004-0000-1100-00000A000000}"/>
    <hyperlink ref="E8" location="_P405005014" tooltip="Annexe 4050 - ligne 050 \ Schedule 4050 - Line 050" display="_P405005014" xr:uid="{00000000-0004-0000-1100-00000B000000}"/>
    <hyperlink ref="D9" location="_P405006014" tooltip="Annexe 4050 - ligne 060 \ Schedule 4050 - Line 060" display="_P405006014" xr:uid="{00000000-0004-0000-1100-00000C000000}"/>
    <hyperlink ref="E9" location="_P100162902" tooltip="Bilan - lignes 1629+1699+1190+1700 \ Balance Sheet - Lines 1629+1699+1190+1700 " display="_P100162902" xr:uid="{00000000-0004-0000-1100-00000D000000}"/>
    <hyperlink ref="D10" location="_P100209902" tooltip="Bilan - ligne 2099 \ Balance Sheet - Line 2099" display="_P100209902" xr:uid="{00000000-0004-0000-1100-00000E000000}"/>
    <hyperlink ref="E10" location="_P405015014" tooltip="Annexe 4050 - ligne 150 \ Schedule 4050 - Line 150" display="_P405015014" xr:uid="{00000000-0004-0000-1100-00000F000000}"/>
    <hyperlink ref="D11" location="_P100219902" tooltip="Bilan - ligne 2199 \ Balance Sheet - Line 2199" display="_P100219902" xr:uid="{00000000-0004-0000-1100-000010000000}"/>
    <hyperlink ref="E11" location="_P405016014" tooltip="Annexe 4050 - ligne 160 \ Schedule 4050 - Line 160" display="_P405016014" xr:uid="{00000000-0004-0000-1100-000011000000}"/>
    <hyperlink ref="D12" location="_P100220002" tooltip="Bilan - ligne 2200 \ Balance Sheet - Line 2200" display="_P100220002" xr:uid="{00000000-0004-0000-1100-000012000000}"/>
    <hyperlink ref="E12" location="_P405017014" tooltip="Annexe 4050 - ligne 170 \ Schedule 4050 - Line 170" display="_P405017014" xr:uid="{00000000-0004-0000-1100-000013000000}"/>
    <hyperlink ref="D13" location="_P100240002" tooltip="Bilan - ligne 2400 \ Balance Sheet - Line 2400" display="_P100240002" xr:uid="{00000000-0004-0000-1100-000014000000}"/>
    <hyperlink ref="E13" location="_P405018014" tooltip="Annexe 4050 - ligne 180 \ Schedule 4050 - Line 180" display="_P405018014" xr:uid="{00000000-0004-0000-1100-000015000000}"/>
    <hyperlink ref="D14" location="_P405019014" tooltip="Annexe 4050 - ligne 190 \ Schedule 4050 - Line 190" display="_P405019014" xr:uid="{00000000-0004-0000-1100-000016000000}"/>
    <hyperlink ref="E14" location="_P100239902" tooltip="Annexe 100 - lignes 2339+2399+2520+2530 \ Schedule 4050 - Lines 2339+2399+2520+2530" display="_P100239902" xr:uid="{00000000-0004-0000-1100-000017000000}"/>
    <hyperlink ref="D15" location="_P100289902" tooltip="Bilan - ligne 2899 \ Balance Sheet - Line 2899" display="_P100289902" xr:uid="{00000000-0004-0000-1100-000018000000}"/>
    <hyperlink ref="E15" location="_P405020014" tooltip="Annexe 4050 - ligne 200 \ Schedule 4050 - Line 200" display="_P405020014" xr:uid="{00000000-0004-0000-1100-000019000000}"/>
    <hyperlink ref="D24" location="_P406019906" tooltip="Annexe 4060 - ligne 199 \ Schedule 4060 - Line 199" display="_P406019906" xr:uid="{00000000-0004-0000-1100-00001A000000}"/>
    <hyperlink ref="E24" location="_P300354502" tooltip="Annexe 300 - ligne 3545 \ Schedule 300 - Line 3545" display="_P300354502" xr:uid="{00000000-0004-0000-1100-00001B000000}"/>
    <hyperlink ref="E25" location="_P100118001" tooltip="Bilan - ligne 1180 \ Balance Sheet - Line 1180" display="_P100118001" xr:uid="{00000000-0004-0000-1100-00001C000000}"/>
    <hyperlink ref="D25" location="_P118029902" tooltip="Annexe 1180 - ligne 299 \ Schedule 1180 - Line 299" display="_P118029902" xr:uid="{00000000-0004-0000-1100-00001D000000}"/>
    <hyperlink ref="D26" location="_1200_199_08" tooltip="Annexe 1200 - ligne 199 \ Schedule 1200 - Line 199" display="_1200_199_08" xr:uid="{00000000-0004-0000-1100-00001E000000}"/>
    <hyperlink ref="E26" location="_100_1299_02" tooltip="Annexe 100 - ligne 1299 \ Schedule 100 - Line 1299" display="_100_1299_02" xr:uid="{00000000-0004-0000-1100-00001F000000}"/>
    <hyperlink ref="D27" location="_4060_199_02" tooltip="Annexe 4060 - ligne 199 \ Schedule 4060 - Line 199" display="_4060_199_02" xr:uid="{00000000-0004-0000-1100-000020000000}"/>
    <hyperlink ref="E27" location="_100_2099_02" tooltip="Annexe 100 - ligne 2099 \ Schedule 100 - Line 2099" display="_100_2099_02" xr:uid="{00000000-0004-0000-1100-000021000000}"/>
    <hyperlink ref="D28" location="_4060_199_04" tooltip="Annexe 4060 - ligne 199 \ Schedule 4060 - Line 199" display="_4060_199_04" xr:uid="{00000000-0004-0000-1100-000022000000}"/>
    <hyperlink ref="E28" location="_1200_010_08" tooltip="Annexe 1200 - lignes 010-020-030 \ Schedule 1200 - Lines 010-020-030" display="_1200_010_08" xr:uid="{00000000-0004-0000-1100-000023000000}"/>
    <hyperlink ref="D29" location="_4060_199_05" tooltip="Annexe 4060 - ligne 199 \ Schedule 4060 - Line 199" display="_4060_199_05" xr:uid="{00000000-0004-0000-1100-000024000000}"/>
    <hyperlink ref="E29" location="_1200_199_08" tooltip="Annexe 1200 - lignes 010-020-030 \ Schedule 1200 - Lines 010-020-030" display="_1200_199_08" xr:uid="{00000000-0004-0000-1100-000025000000}"/>
    <hyperlink ref="D30" location="_4060_199_07" tooltip="Annexe 4060 - ligne 199 \ Schedule 4060 - Line 199" display="_4060_199_07" xr:uid="{00000000-0004-0000-1100-000026000000}"/>
    <hyperlink ref="E30" location="_300_3510_01" tooltip="Annexe 300 - ligne 3510 \ Schedule 300 - Line 3510" display="_300_3510_01" xr:uid="{00000000-0004-0000-1100-000027000000}"/>
    <hyperlink ref="D31" location="_4060_199_06" tooltip="Annexe 4060 - ligne 199 \ Schedule 4060 - Line 199" display="_4060_199_06" xr:uid="{00000000-0004-0000-1100-000028000000}"/>
    <hyperlink ref="E31" location="_300_3545_02" tooltip="Annexe 300 - ligne 3545 \ Schedule 300 - Line 3545" display="_300_3545_02" xr:uid="{00000000-0004-0000-1100-000029000000}"/>
    <hyperlink ref="D32" location="_P500524004" tooltip="Annexe 500  \ Schedule 500" display="_P500524004" xr:uid="{00000000-0004-0000-1100-00002A000000}"/>
    <hyperlink ref="E32" location="_P300399001" tooltip="Annexe 300 - ligne 3990 \ Schedule 300 - Line 3990" display="_P300399001" xr:uid="{00000000-0004-0000-1100-00002B000000}"/>
    <hyperlink ref="D33" location="_500_5240_11" tooltip="Annexe 500 - ligne 5240 \ Schedule 500 - Line 5240" display="_500_5240_11" xr:uid="{00000000-0004-0000-1100-00002C000000}"/>
    <hyperlink ref="E33" location="_400_4999_02" tooltip="Annexe 400 - ligne 4999 \ Schedule 400 - Line 4999" display="_400_4999_02" xr:uid="{00000000-0004-0000-1100-00002D000000}"/>
    <hyperlink ref="D3" location="_P100199903" tooltip="Bilan - ligne 1999 \ Balance Sheet - Line 1999" display="_P100199903" xr:uid="{00000000-0004-0000-1100-00002E000000}"/>
    <hyperlink ref="E3" location="_P100299903" tooltip="Bilan - ligne 2999 \ Balance Sheet - Line 2999" display="_P100299903" xr:uid="{00000000-0004-0000-1100-00002F000000}"/>
    <hyperlink ref="D16" location="_P400499903" tooltip="Annexe 400 \ Schedule 400" display="_P400499903" xr:uid="{00000000-0004-0000-1100-000030000000}"/>
    <hyperlink ref="E16" location="_P500524011" tooltip="Annexe 500 \ Schedule 500" display="_P500524011" xr:uid="{00000000-0004-0000-1100-000031000000}"/>
    <hyperlink ref="E17" location="_P500504011" tooltip="Annexe 500 \ Schedule 500" display="_P500504011" xr:uid="{00000000-0004-0000-1100-000032000000}"/>
    <hyperlink ref="D17" location="_P400499903" tooltip="Annexe 400 / Schedule 400" display="_P400499903" xr:uid="{00000000-0004-0000-1100-000033000000}"/>
    <hyperlink ref="D18" location="_500_5399_11" tooltip="Annexe 500  \ Schedule 500" display="_500_5399_11" xr:uid="{00000000-0004-0000-1100-000034000000}"/>
    <hyperlink ref="E18" location="_P100289902" tooltip="Bilan - Ligne 2899 \ Balance Sheet - Line 2899" display="_P100289902" xr:uid="{00000000-0004-0000-1100-000035000000}"/>
    <hyperlink ref="D19" location="_P500519911" tooltip="Annexe 500  \ Schedule 500" display="_P500519911" xr:uid="{00000000-0004-0000-1100-000036000000}"/>
    <hyperlink ref="E19" location="_P100289903" tooltip="Bilan - Ligne 2899 \ Balance Sheet - Line 2899" display="_P100289903" xr:uid="{00000000-0004-0000-1100-000037000000}"/>
    <hyperlink ref="D20" location="_P500524004" tooltip="Annexe 500 \ Schedule 500" display="_P500524004" xr:uid="{00000000-0004-0000-1100-000038000000}"/>
    <hyperlink ref="D22" location="_P500524008" tooltip="Annexe 500 \ Schedule 500" display="_P500524008" xr:uid="{00000000-0004-0000-1100-000039000000}"/>
    <hyperlink ref="E20" location="_P300399001" tooltip="Annexe 300 \ Schedule 300" display="_P300399001" xr:uid="{00000000-0004-0000-1100-00003A000000}"/>
    <hyperlink ref="E22" location="_P400460002" tooltip="Annexe 400 \ Schedule 400" display="_P400460002" xr:uid="{00000000-0004-0000-1100-00003B000000}"/>
    <hyperlink ref="D21" location="_P500504004" tooltip="Annexe 500 \ Schedule 500" display="_P500504004" xr:uid="{00000000-0004-0000-1100-00003C000000}"/>
    <hyperlink ref="E21" location="_P300399003" tooltip="Annexe 300 \ Schedule 300" display="_P300399003" xr:uid="{00000000-0004-0000-1100-00003D000000}"/>
    <hyperlink ref="D23" location="_P500504008" tooltip="Annexe 500 \ Schedule 500" display="_P500504008" xr:uid="{00000000-0004-0000-1100-00003E000000}"/>
    <hyperlink ref="E23" location="_P400460003" tooltip="Annexe 400 \ Schedule 400" display="_P400460003" xr:uid="{00000000-0004-0000-1100-00003F000000}"/>
    <hyperlink ref="D34" location="_500_5399_11" tooltip="Annexe 500 - ligne 5399 \ Schedule 500 - Line 5399" display="_500_5399_11" xr:uid="{00000000-0004-0000-1100-000040000000}"/>
    <hyperlink ref="E34" location="_100_2899_02" tooltip="Bilan ligne 2899 / Balance sheet Live 2899" display="_100_2899_02" xr:uid="{00000000-0004-0000-1100-000041000000}"/>
  </hyperlinks>
  <pageMargins left="3.9370078740157501E-2" right="3.9370078740157501E-2" top="0.15748031496063" bottom="0.15748031496063" header="0.118110236220472" footer="0.118110236220472"/>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4" tint="-0.24991607409894101"/>
  </sheetPr>
  <dimension ref="A1:I41"/>
  <sheetViews>
    <sheetView topLeftCell="A10" zoomScale="80" zoomScaleNormal="80" zoomScalePageLayoutView="80" workbookViewId="0">
      <selection activeCell="A9" sqref="A9"/>
    </sheetView>
  </sheetViews>
  <sheetFormatPr baseColWidth="10" defaultColWidth="0" defaultRowHeight="15" outlineLevelCol="1"/>
  <cols>
    <col min="1" max="1" width="14" style="190" customWidth="1"/>
    <col min="2" max="2" width="89.5703125" style="198" customWidth="1"/>
    <col min="3" max="3" width="6.85546875" style="15" customWidth="1"/>
    <col min="4" max="4" width="4.5703125" style="182" customWidth="1"/>
    <col min="5" max="5" width="89" style="182" hidden="1" customWidth="1" outlineLevel="1"/>
    <col min="6" max="6" width="86.5703125" style="182" hidden="1" customWidth="1" outlineLevel="1"/>
    <col min="7" max="7" width="30.7109375" style="182" hidden="1" customWidth="1" outlineLevel="1"/>
    <col min="8" max="8" width="20.85546875" style="182" hidden="1" customWidth="1" outlineLevel="1"/>
    <col min="9" max="9" width="11.42578125" style="182" hidden="1" customWidth="1" collapsed="1"/>
    <col min="10" max="16384" width="11.42578125" style="182" hidden="1"/>
  </cols>
  <sheetData>
    <row r="1" spans="1:8" ht="30" customHeight="1">
      <c r="A1" s="634" t="str">
        <f>Identification!A7</f>
        <v>SOCIÉTÉ DE FIDUCIE \ SOCIÉTÉ D’ÉPARGNE</v>
      </c>
      <c r="B1" s="635"/>
      <c r="C1" s="636"/>
    </row>
    <row r="2" spans="1:8" ht="24" customHeight="1">
      <c r="A2" s="637" t="str">
        <f>IF(Langue=0,E2,F2)</f>
        <v>TABLE DES MATIÈRES</v>
      </c>
      <c r="B2" s="638"/>
      <c r="C2" s="639"/>
      <c r="E2" s="182" t="s">
        <v>97</v>
      </c>
      <c r="F2" s="182" t="s">
        <v>358</v>
      </c>
    </row>
    <row r="3" spans="1:8" ht="55.5" customHeight="1">
      <c r="A3" s="18" t="str">
        <f>IF(Langue=0,E3,F3)</f>
        <v>Annexe</v>
      </c>
      <c r="B3" s="17"/>
      <c r="C3" s="58" t="s">
        <v>274</v>
      </c>
      <c r="E3" s="182" t="s">
        <v>225</v>
      </c>
      <c r="F3" s="182" t="s">
        <v>359</v>
      </c>
    </row>
    <row r="4" spans="1:8">
      <c r="A4" s="165" t="s">
        <v>708</v>
      </c>
      <c r="B4" s="160" t="s">
        <v>708</v>
      </c>
      <c r="C4" s="155">
        <f>+Certification!A48</f>
        <v>2</v>
      </c>
    </row>
    <row r="5" spans="1:8" ht="11.25" customHeight="1">
      <c r="A5" s="640"/>
      <c r="B5" s="641"/>
      <c r="C5" s="642"/>
    </row>
    <row r="6" spans="1:8" ht="15.75" customHeight="1">
      <c r="A6" s="164">
        <v>100</v>
      </c>
      <c r="B6" s="161" t="str">
        <f t="shared" ref="B6:B9" si="0">IF(Format=0,IF(Langue=0,E6,F6),(IF(Langue=0,G6,H6)))</f>
        <v>Bilan consolidé</v>
      </c>
      <c r="C6" s="59">
        <f>+'100'!A54</f>
        <v>3</v>
      </c>
      <c r="E6" s="182" t="s">
        <v>295</v>
      </c>
      <c r="F6" s="182" t="s">
        <v>360</v>
      </c>
      <c r="G6" s="502" t="s">
        <v>901</v>
      </c>
      <c r="H6" s="502" t="s">
        <v>902</v>
      </c>
    </row>
    <row r="7" spans="1:8" ht="15.75" customHeight="1">
      <c r="A7" s="164">
        <v>300</v>
      </c>
      <c r="B7" s="161" t="str">
        <f t="shared" si="0"/>
        <v>État consolidé du résultat</v>
      </c>
      <c r="C7" s="59">
        <f>+'300'!A59</f>
        <v>7</v>
      </c>
      <c r="E7" s="182" t="s">
        <v>299</v>
      </c>
      <c r="F7" s="182" t="s">
        <v>361</v>
      </c>
      <c r="G7" s="502" t="s">
        <v>903</v>
      </c>
      <c r="H7" s="502" t="s">
        <v>904</v>
      </c>
    </row>
    <row r="8" spans="1:8" ht="15.75" customHeight="1">
      <c r="A8" s="164">
        <v>400</v>
      </c>
      <c r="B8" s="161" t="str">
        <f t="shared" si="0"/>
        <v>État consolidé du résultat global</v>
      </c>
      <c r="C8" s="59">
        <f>+'400'!A49</f>
        <v>9</v>
      </c>
      <c r="E8" s="182" t="s">
        <v>300</v>
      </c>
      <c r="F8" s="182" t="s">
        <v>368</v>
      </c>
      <c r="G8" s="502" t="s">
        <v>905</v>
      </c>
      <c r="H8" s="502" t="s">
        <v>906</v>
      </c>
    </row>
    <row r="9" spans="1:8" s="331" customFormat="1" ht="15.75" customHeight="1">
      <c r="A9" s="374">
        <v>500</v>
      </c>
      <c r="B9" s="161" t="str">
        <f t="shared" si="0"/>
        <v>État consolidé des variations des capitaux propres</v>
      </c>
      <c r="C9" s="59">
        <f>+'500'!A23</f>
        <v>10</v>
      </c>
      <c r="E9" s="331" t="s">
        <v>836</v>
      </c>
      <c r="F9" s="331" t="s">
        <v>837</v>
      </c>
      <c r="G9" s="502" t="s">
        <v>907</v>
      </c>
      <c r="H9" s="502" t="s">
        <v>908</v>
      </c>
    </row>
    <row r="10" spans="1:8">
      <c r="A10" s="164">
        <v>1180</v>
      </c>
      <c r="B10" s="161" t="str">
        <f>IF(Langue=0,E10,F10)</f>
        <v>Autres placements</v>
      </c>
      <c r="C10" s="59">
        <f>+'1180'!A46</f>
        <v>12</v>
      </c>
      <c r="E10" s="159" t="s">
        <v>123</v>
      </c>
      <c r="F10" s="159" t="s">
        <v>396</v>
      </c>
    </row>
    <row r="11" spans="1:8" ht="15.75" customHeight="1">
      <c r="A11" s="165">
        <v>1200</v>
      </c>
      <c r="B11" s="161" t="str">
        <f t="shared" ref="B11" si="1">IF(Langue=0,E11,F11)</f>
        <v>Sommaire des prêts</v>
      </c>
      <c r="C11" s="59">
        <f>+'1200'!A42</f>
        <v>13</v>
      </c>
      <c r="E11" s="182" t="s">
        <v>301</v>
      </c>
      <c r="F11" s="182" t="s">
        <v>362</v>
      </c>
    </row>
    <row r="12" spans="1:8">
      <c r="A12" s="164">
        <v>1665</v>
      </c>
      <c r="B12" s="161" t="str">
        <f t="shared" ref="B12:B17" si="2">IF(Langue=0,E12,F12)</f>
        <v>Autres éléments d'actif</v>
      </c>
      <c r="C12" s="59">
        <f>+'1665'!A46</f>
        <v>14</v>
      </c>
      <c r="E12" s="182" t="s">
        <v>61</v>
      </c>
      <c r="F12" s="182" t="s">
        <v>369</v>
      </c>
    </row>
    <row r="13" spans="1:8">
      <c r="A13" s="164">
        <v>2345</v>
      </c>
      <c r="B13" s="161" t="str">
        <f t="shared" si="2"/>
        <v>Autres éléments du passif</v>
      </c>
      <c r="C13" s="59">
        <f>+'2345'!A46</f>
        <v>15</v>
      </c>
      <c r="E13" s="182" t="s">
        <v>288</v>
      </c>
      <c r="F13" s="182" t="s">
        <v>365</v>
      </c>
    </row>
    <row r="14" spans="1:8">
      <c r="A14" s="165">
        <v>4010</v>
      </c>
      <c r="B14" s="161" t="str">
        <f t="shared" si="2"/>
        <v>Engagements</v>
      </c>
      <c r="C14" s="59">
        <f>+'4010'!A37</f>
        <v>16</v>
      </c>
      <c r="E14" s="182" t="s">
        <v>302</v>
      </c>
      <c r="F14" s="182" t="s">
        <v>366</v>
      </c>
    </row>
    <row r="15" spans="1:8">
      <c r="A15" s="164">
        <v>4050</v>
      </c>
      <c r="B15" s="161" t="str">
        <f t="shared" si="2"/>
        <v>Échéance et sensibilité aux taux d'intérêts</v>
      </c>
      <c r="C15" s="59">
        <f>+'4050'!A40</f>
        <v>17</v>
      </c>
      <c r="E15" s="182" t="s">
        <v>303</v>
      </c>
      <c r="F15" s="182" t="s">
        <v>599</v>
      </c>
    </row>
    <row r="16" spans="1:8">
      <c r="A16" s="164">
        <v>4060</v>
      </c>
      <c r="B16" s="161" t="str">
        <f t="shared" si="2"/>
        <v>Dépôts et prêts : succession, fiducies et mandats - distribution par province et territoire</v>
      </c>
      <c r="C16" s="59">
        <f>+'4060'!A28</f>
        <v>19</v>
      </c>
      <c r="E16" s="182" t="s">
        <v>304</v>
      </c>
      <c r="F16" s="159" t="s">
        <v>598</v>
      </c>
    </row>
    <row r="17" spans="1:6">
      <c r="A17" s="164">
        <v>4090</v>
      </c>
      <c r="B17" s="161" t="str">
        <f t="shared" si="2"/>
        <v>Ratios réglementaires</v>
      </c>
      <c r="C17" s="59">
        <f>+'4090'!A49</f>
        <v>20</v>
      </c>
      <c r="E17" s="182" t="s">
        <v>305</v>
      </c>
      <c r="F17" s="182" t="s">
        <v>367</v>
      </c>
    </row>
    <row r="18" spans="1:6">
      <c r="A18" s="164">
        <v>4095</v>
      </c>
      <c r="B18" s="161" t="str">
        <f t="shared" ref="B18" si="3">IF(Langue=0,E18,F18)</f>
        <v>Autres renseignements</v>
      </c>
      <c r="C18" s="59">
        <f>+'4095'!A32</f>
        <v>21</v>
      </c>
      <c r="E18" s="182" t="s">
        <v>733</v>
      </c>
      <c r="F18" s="182" t="s">
        <v>732</v>
      </c>
    </row>
    <row r="19" spans="1:6" s="307" customFormat="1">
      <c r="A19" s="374">
        <v>5010</v>
      </c>
      <c r="B19" s="161" t="str">
        <f>IF(Langue=0,E19,F19)</f>
        <v>Haute direction</v>
      </c>
      <c r="C19" s="59">
        <f>+'5010'!A25</f>
        <v>22</v>
      </c>
      <c r="E19" s="307" t="s">
        <v>772</v>
      </c>
      <c r="F19" s="307" t="s">
        <v>773</v>
      </c>
    </row>
    <row r="20" spans="1:6">
      <c r="A20" s="56"/>
      <c r="C20" s="60"/>
    </row>
    <row r="21" spans="1:6">
      <c r="A21" s="56"/>
      <c r="C21" s="60"/>
    </row>
    <row r="22" spans="1:6">
      <c r="A22" s="56"/>
      <c r="C22" s="60"/>
    </row>
    <row r="23" spans="1:6">
      <c r="A23" s="189"/>
      <c r="B23" s="190"/>
      <c r="C23" s="191"/>
    </row>
    <row r="24" spans="1:6">
      <c r="A24" s="218" t="str">
        <f>IF(Langue=0,E24,F24)</f>
        <v>LÉGENDE</v>
      </c>
      <c r="B24" s="57"/>
      <c r="C24" s="219"/>
      <c r="E24" s="182" t="s">
        <v>250</v>
      </c>
      <c r="F24" s="182" t="s">
        <v>370</v>
      </c>
    </row>
    <row r="25" spans="1:6">
      <c r="A25" s="220"/>
      <c r="B25" s="19" t="str">
        <f t="shared" ref="B25:B32" si="4">IF(Langue=0,E25,F25)</f>
        <v>Nouvelle annexe</v>
      </c>
      <c r="C25" s="61"/>
      <c r="E25" s="182" t="s">
        <v>372</v>
      </c>
      <c r="F25" s="182" t="s">
        <v>373</v>
      </c>
    </row>
    <row r="26" spans="1:6">
      <c r="A26" s="220"/>
      <c r="B26" s="19" t="str">
        <f t="shared" si="4"/>
        <v>Champ verrouillé - Formule</v>
      </c>
      <c r="C26" s="221"/>
      <c r="E26" s="182" t="s">
        <v>164</v>
      </c>
      <c r="F26" s="182" t="s">
        <v>374</v>
      </c>
    </row>
    <row r="27" spans="1:6">
      <c r="A27" s="222"/>
      <c r="B27" s="19" t="str">
        <f t="shared" si="4"/>
        <v>Champ de saisie</v>
      </c>
      <c r="C27" s="221"/>
      <c r="E27" s="182" t="s">
        <v>163</v>
      </c>
      <c r="F27" s="159" t="s">
        <v>375</v>
      </c>
    </row>
    <row r="28" spans="1:6">
      <c r="A28" s="223"/>
      <c r="B28" s="19" t="str">
        <f t="shared" si="4"/>
        <v>Champ verrouillé - Report</v>
      </c>
      <c r="C28" s="221"/>
      <c r="E28" s="182" t="s">
        <v>165</v>
      </c>
      <c r="F28" s="159" t="s">
        <v>376</v>
      </c>
    </row>
    <row r="29" spans="1:6">
      <c r="A29" s="224"/>
      <c r="B29" s="19" t="str">
        <f t="shared" si="4"/>
        <v>Champ de saisie ou champ de report, selon le type de charte</v>
      </c>
      <c r="C29" s="221"/>
      <c r="E29" s="182" t="s">
        <v>377</v>
      </c>
      <c r="F29" s="159" t="s">
        <v>381</v>
      </c>
    </row>
    <row r="30" spans="1:6">
      <c r="A30" s="225"/>
      <c r="B30" s="19" t="str">
        <f t="shared" si="4"/>
        <v>Champ verrouillé - Vide</v>
      </c>
      <c r="C30" s="221"/>
      <c r="E30" s="182" t="s">
        <v>224</v>
      </c>
      <c r="F30" s="159" t="s">
        <v>378</v>
      </c>
    </row>
    <row r="31" spans="1:6">
      <c r="A31" s="226" t="s">
        <v>160</v>
      </c>
      <c r="B31" s="19" t="str">
        <f t="shared" si="4"/>
        <v>Champ obligatoire (Onglets Identification et Certification)</v>
      </c>
      <c r="C31" s="221"/>
      <c r="E31" s="182" t="s">
        <v>600</v>
      </c>
      <c r="F31" s="159" t="s">
        <v>379</v>
      </c>
    </row>
    <row r="32" spans="1:6">
      <c r="A32" s="227" t="str">
        <f>IF(Langue=0,E33,F33)</f>
        <v>Souligné</v>
      </c>
      <c r="B32" s="19" t="str">
        <f t="shared" si="4"/>
        <v>Lien hypertexte</v>
      </c>
      <c r="C32" s="221"/>
      <c r="E32" s="182" t="s">
        <v>252</v>
      </c>
      <c r="F32" s="159" t="s">
        <v>380</v>
      </c>
    </row>
    <row r="33" spans="1:6">
      <c r="A33" s="189"/>
      <c r="B33" s="7"/>
      <c r="C33" s="191"/>
      <c r="E33" s="182" t="s">
        <v>251</v>
      </c>
      <c r="F33" s="182" t="s">
        <v>371</v>
      </c>
    </row>
    <row r="34" spans="1:6">
      <c r="A34" s="189"/>
      <c r="C34" s="60"/>
    </row>
    <row r="35" spans="1:6">
      <c r="A35" s="189"/>
      <c r="C35" s="60"/>
    </row>
    <row r="36" spans="1:6">
      <c r="A36" s="189"/>
      <c r="C36" s="60"/>
    </row>
    <row r="37" spans="1:6">
      <c r="A37" s="189"/>
      <c r="C37" s="60"/>
    </row>
    <row r="38" spans="1:6">
      <c r="A38" s="189"/>
      <c r="C38" s="60"/>
    </row>
    <row r="39" spans="1:6">
      <c r="A39" s="189"/>
      <c r="C39" s="60"/>
    </row>
    <row r="40" spans="1:6">
      <c r="A40" s="189"/>
      <c r="C40" s="60"/>
    </row>
    <row r="41" spans="1:6">
      <c r="A41" s="631">
        <v>1</v>
      </c>
      <c r="B41" s="632"/>
      <c r="C41" s="633"/>
    </row>
  </sheetData>
  <sheetProtection algorithmName="SHA-512" hashValue="Qk5VBqKg0vLpBFo+ntWyttRosyrp+XfGFG5vaOhZs0IzoPSvCIya9zFDWkHvPLoxFShK26sFFDc7YSYVGI+HWA==" saltValue="ZwOKH7P4doJqZiImbL0nTA==" spinCount="100000" sheet="1" objects="1" scenarios="1"/>
  <mergeCells count="4">
    <mergeCell ref="A41:C41"/>
    <mergeCell ref="A1:C1"/>
    <mergeCell ref="A2:C2"/>
    <mergeCell ref="A5:C5"/>
  </mergeCells>
  <hyperlinks>
    <hyperlink ref="A6" location="Annexe_100" tooltip="Annexe/Schedule 100" display="Annexe_100" xr:uid="{00000000-0004-0000-0100-000000000000}"/>
    <hyperlink ref="A7" location="Annexe_300" tooltip="Annexe/Schedule 300" display="Annexe_300" xr:uid="{00000000-0004-0000-0100-000001000000}"/>
    <hyperlink ref="A8" location="Annexe_400" tooltip="Annexe/Schedule 400" display="Annexe_400" xr:uid="{00000000-0004-0000-0100-000002000000}"/>
    <hyperlink ref="A11" location="Annexe_1200" tooltip="Annexe/Schedule 1200" display="Annexe_1200" xr:uid="{00000000-0004-0000-0100-000003000000}"/>
    <hyperlink ref="A14" location="Annexe_4010" tooltip="Annexe/Schedule 4010" display="Annexe_4010" xr:uid="{00000000-0004-0000-0100-000004000000}"/>
    <hyperlink ref="A13" location="Annexe_2345" tooltip="Annexe/Schedule 2345" display="Annexe_2345" xr:uid="{00000000-0004-0000-0100-000005000000}"/>
    <hyperlink ref="A12" location="'1665'!A1" tooltip="Annexe/Schedule 1665" display="'1665'!A1" xr:uid="{00000000-0004-0000-0100-000006000000}"/>
    <hyperlink ref="A15" location="Annexe_4050" tooltip="Annexe/Schedule 4050" display="Annexe_4050" xr:uid="{00000000-0004-0000-0100-000007000000}"/>
    <hyperlink ref="A16" location="Annexe_4060" tooltip="Annexe/Schedule 4060" display="Annexe_4060" xr:uid="{00000000-0004-0000-0100-000008000000}"/>
    <hyperlink ref="A17" location="Annexe_4090" tooltip="Annexe/Schedule 4090" display="Annexe_4090" xr:uid="{00000000-0004-0000-0100-000009000000}"/>
    <hyperlink ref="A4" location="Certification!A1" tooltip="Certification" display="Certification" xr:uid="{00000000-0004-0000-0100-00000A000000}"/>
    <hyperlink ref="A18" location="'4095'!A1" tooltip="Annexe/Schedule 4090" display="'4095'!A1" xr:uid="{00000000-0004-0000-0100-00000B000000}"/>
    <hyperlink ref="A10" location="'1180'!A1" tooltip="Annexe/Schedule 1180" display="'1180'!A1" xr:uid="{00000000-0004-0000-0100-00000C000000}"/>
    <hyperlink ref="A19" location="Annexe_5010" tooltip="Annexe/Schedule 5010" display="Annexe_5010" xr:uid="{00000000-0004-0000-0100-00000D000000}"/>
    <hyperlink ref="A9" location="Annexe_500" tooltip="Annexe/Schedule 500" display="Annexe_500" xr:uid="{00000000-0004-0000-0100-00000E000000}"/>
  </hyperlinks>
  <printOptions horizontalCentered="1"/>
  <pageMargins left="0.39370078740157499" right="0.39370078740157499" top="0.59055118110236204" bottom="0.59055118110236204" header="0.31496062992126" footer="0.31496062992126"/>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4" tint="-0.24967192602313304"/>
  </sheetPr>
  <dimension ref="A1:O48"/>
  <sheetViews>
    <sheetView topLeftCell="A31" zoomScale="80" zoomScaleNormal="80" workbookViewId="0">
      <selection activeCell="G43" sqref="G43"/>
    </sheetView>
  </sheetViews>
  <sheetFormatPr baseColWidth="10" defaultColWidth="8" defaultRowHeight="15" outlineLevelCol="1"/>
  <cols>
    <col min="1" max="1" width="6.5703125" style="182" customWidth="1"/>
    <col min="2" max="2" width="14" style="182" customWidth="1"/>
    <col min="3" max="3" width="30.140625" style="182" customWidth="1"/>
    <col min="4" max="4" width="4.5703125" style="182" customWidth="1"/>
    <col min="5" max="5" width="4.28515625" style="182" customWidth="1"/>
    <col min="6" max="6" width="17.7109375" style="182" customWidth="1"/>
    <col min="7" max="7" width="19.42578125" style="182" customWidth="1"/>
    <col min="8" max="8" width="4.5703125" style="182" customWidth="1"/>
    <col min="9" max="9" width="4.28515625" style="182" customWidth="1"/>
    <col min="10" max="10" width="9" style="228" customWidth="1"/>
    <col min="11" max="11" width="19.140625" style="182" hidden="1" customWidth="1" outlineLevel="1"/>
    <col min="12" max="12" width="17.140625" style="182" hidden="1" customWidth="1" outlineLevel="1"/>
    <col min="13" max="13" width="18" style="182" hidden="1" customWidth="1" outlineLevel="1"/>
    <col min="14" max="14" width="16.85546875" style="182" hidden="1" customWidth="1" outlineLevel="1"/>
    <col min="15" max="15" width="8" style="182" collapsed="1"/>
    <col min="16" max="16383" width="8" style="182"/>
    <col min="16384" max="16384" width="0" style="182" hidden="1" customWidth="1"/>
  </cols>
  <sheetData>
    <row r="1" spans="1:14" ht="75" customHeight="1">
      <c r="A1" s="661"/>
      <c r="B1" s="662"/>
      <c r="C1" s="193"/>
      <c r="D1" s="193"/>
      <c r="E1" s="193"/>
      <c r="F1" s="193"/>
      <c r="G1" s="193"/>
      <c r="H1" s="193"/>
      <c r="I1" s="203"/>
    </row>
    <row r="2" spans="1:14" ht="22.5" customHeight="1">
      <c r="A2" s="593" t="str">
        <f>+Identification!A7</f>
        <v>SOCIÉTÉ DE FIDUCIE \ SOCIÉTÉ D’ÉPARGNE</v>
      </c>
      <c r="B2" s="594"/>
      <c r="C2" s="594"/>
      <c r="D2" s="594"/>
      <c r="E2" s="594"/>
      <c r="F2" s="594"/>
      <c r="G2" s="594"/>
      <c r="H2" s="594"/>
      <c r="I2" s="595"/>
      <c r="J2" s="182"/>
    </row>
    <row r="3" spans="1:14" ht="22.5" customHeight="1">
      <c r="A3" s="593">
        <f>Identification!G12</f>
        <v>0</v>
      </c>
      <c r="B3" s="594"/>
      <c r="C3" s="594"/>
      <c r="D3" s="594"/>
      <c r="E3" s="594"/>
      <c r="F3" s="594"/>
      <c r="G3" s="594"/>
      <c r="H3" s="594"/>
      <c r="I3" s="595"/>
      <c r="J3" s="182"/>
    </row>
    <row r="4" spans="1:14" ht="15.75" customHeight="1">
      <c r="A4" s="602"/>
      <c r="B4" s="603"/>
      <c r="C4" s="603"/>
      <c r="D4" s="603"/>
      <c r="E4" s="603"/>
      <c r="F4" s="603"/>
      <c r="G4" s="603"/>
      <c r="H4" s="603"/>
      <c r="I4" s="604"/>
      <c r="J4" s="182"/>
    </row>
    <row r="5" spans="1:14">
      <c r="A5" s="602"/>
      <c r="B5" s="603"/>
      <c r="C5" s="603"/>
      <c r="D5" s="603"/>
      <c r="E5" s="603"/>
      <c r="F5" s="603"/>
      <c r="G5" s="603"/>
      <c r="H5" s="603"/>
      <c r="I5" s="604"/>
    </row>
    <row r="6" spans="1:14" ht="15.75" customHeight="1">
      <c r="A6" s="602"/>
      <c r="B6" s="603"/>
      <c r="C6" s="603"/>
      <c r="D6" s="603"/>
      <c r="E6" s="603"/>
      <c r="F6" s="603"/>
      <c r="G6" s="603"/>
      <c r="H6" s="603"/>
      <c r="I6" s="604"/>
    </row>
    <row r="7" spans="1:14">
      <c r="A7" s="602" t="str">
        <f>IF(Langue=0,K7,L7)</f>
        <v>Personne-ressource :</v>
      </c>
      <c r="B7" s="603"/>
      <c r="C7" s="603"/>
      <c r="D7" s="603"/>
      <c r="E7" s="603"/>
      <c r="F7" s="603"/>
      <c r="G7" s="603"/>
      <c r="H7" s="603"/>
      <c r="I7" s="604"/>
      <c r="K7" s="182" t="s">
        <v>737</v>
      </c>
      <c r="L7" s="182" t="s">
        <v>694</v>
      </c>
    </row>
    <row r="8" spans="1:14" ht="4.5" customHeight="1">
      <c r="A8" s="181"/>
      <c r="I8" s="183"/>
    </row>
    <row r="9" spans="1:14">
      <c r="A9" s="181"/>
      <c r="B9" s="186" t="str">
        <f>IF(Langue=0,K9,L9)</f>
        <v>Nom :</v>
      </c>
      <c r="C9" s="648"/>
      <c r="D9" s="648"/>
      <c r="E9" s="648"/>
      <c r="F9" s="648"/>
      <c r="G9" s="649"/>
      <c r="H9" s="167" t="s">
        <v>91</v>
      </c>
      <c r="I9" s="168" t="s">
        <v>160</v>
      </c>
      <c r="K9" s="182" t="s">
        <v>695</v>
      </c>
      <c r="L9" s="182" t="s">
        <v>696</v>
      </c>
    </row>
    <row r="10" spans="1:14" ht="7.5" customHeight="1">
      <c r="A10" s="181"/>
      <c r="B10" s="603"/>
      <c r="C10" s="603"/>
      <c r="D10" s="603"/>
      <c r="E10" s="603"/>
      <c r="F10" s="603"/>
      <c r="G10" s="603"/>
      <c r="H10" s="603"/>
      <c r="I10" s="604"/>
    </row>
    <row r="11" spans="1:14">
      <c r="A11" s="181"/>
      <c r="B11" s="186" t="str">
        <f>IF(Langue=0,K11,L11)</f>
        <v>Fonction :</v>
      </c>
      <c r="C11" s="648"/>
      <c r="D11" s="648"/>
      <c r="E11" s="648"/>
      <c r="F11" s="648"/>
      <c r="G11" s="649"/>
      <c r="H11" s="167" t="s">
        <v>698</v>
      </c>
      <c r="I11" s="168" t="s">
        <v>160</v>
      </c>
      <c r="K11" s="182" t="s">
        <v>697</v>
      </c>
      <c r="L11" s="182" t="s">
        <v>699</v>
      </c>
    </row>
    <row r="12" spans="1:14" ht="7.5" customHeight="1">
      <c r="A12" s="181"/>
      <c r="B12" s="603"/>
      <c r="C12" s="603"/>
      <c r="D12" s="603"/>
      <c r="E12" s="603"/>
      <c r="F12" s="603"/>
      <c r="G12" s="603"/>
      <c r="H12" s="603"/>
      <c r="I12" s="604"/>
    </row>
    <row r="13" spans="1:14" ht="15" customHeight="1">
      <c r="A13" s="181"/>
      <c r="B13" s="186" t="str">
        <f>IF(Langue=0,K13,L13)</f>
        <v>Téléphone :</v>
      </c>
      <c r="C13" s="163"/>
      <c r="D13" s="167" t="s">
        <v>701</v>
      </c>
      <c r="E13" s="158" t="s">
        <v>160</v>
      </c>
      <c r="F13" s="186" t="str">
        <f>IF(Langue=0,M13,N13)</f>
        <v>Poste :</v>
      </c>
      <c r="G13" s="195"/>
      <c r="H13" s="167" t="s">
        <v>703</v>
      </c>
      <c r="I13" s="168" t="s">
        <v>160</v>
      </c>
      <c r="K13" s="182" t="s">
        <v>700</v>
      </c>
      <c r="L13" s="182" t="s">
        <v>704</v>
      </c>
      <c r="M13" s="182" t="s">
        <v>702</v>
      </c>
      <c r="N13" s="182" t="s">
        <v>705</v>
      </c>
    </row>
    <row r="14" spans="1:14" ht="9.75" customHeight="1">
      <c r="A14" s="189"/>
      <c r="B14" s="190"/>
      <c r="D14" s="190"/>
      <c r="E14" s="190"/>
      <c r="F14" s="190"/>
      <c r="G14" s="190"/>
      <c r="H14" s="190"/>
      <c r="I14" s="191"/>
    </row>
    <row r="15" spans="1:14">
      <c r="A15" s="181"/>
      <c r="B15" s="186" t="str">
        <f>IF(Langue=0,K15,L15)</f>
        <v>Courriel :</v>
      </c>
      <c r="C15" s="660"/>
      <c r="D15" s="648"/>
      <c r="E15" s="648"/>
      <c r="F15" s="648"/>
      <c r="G15" s="649"/>
      <c r="H15" s="167" t="s">
        <v>706</v>
      </c>
      <c r="I15" s="168" t="s">
        <v>160</v>
      </c>
      <c r="K15" s="182" t="s">
        <v>110</v>
      </c>
      <c r="L15" s="182" t="s">
        <v>707</v>
      </c>
    </row>
    <row r="16" spans="1:14" ht="15.75" customHeight="1">
      <c r="A16" s="602"/>
      <c r="B16" s="603"/>
      <c r="C16" s="603"/>
      <c r="D16" s="603"/>
      <c r="E16" s="603"/>
      <c r="F16" s="603"/>
      <c r="G16" s="603"/>
      <c r="H16" s="603"/>
      <c r="I16" s="604"/>
    </row>
    <row r="17" spans="1:14" ht="15" customHeight="1">
      <c r="A17" s="181"/>
      <c r="I17" s="183"/>
    </row>
    <row r="18" spans="1:14">
      <c r="A18" s="181"/>
      <c r="I18" s="183"/>
    </row>
    <row r="19" spans="1:14" ht="7.5" customHeight="1">
      <c r="A19" s="181"/>
      <c r="I19" s="183"/>
    </row>
    <row r="20" spans="1:14">
      <c r="A20" s="181"/>
      <c r="I20" s="183"/>
      <c r="M20" s="182" t="s">
        <v>702</v>
      </c>
      <c r="N20" s="182" t="s">
        <v>705</v>
      </c>
    </row>
    <row r="21" spans="1:14" ht="14.25" customHeight="1">
      <c r="A21" s="181"/>
      <c r="I21" s="183"/>
    </row>
    <row r="22" spans="1:14">
      <c r="A22" s="181"/>
      <c r="I22" s="183"/>
    </row>
    <row r="23" spans="1:14" ht="7.5" customHeight="1">
      <c r="A23" s="181"/>
      <c r="B23" s="603"/>
      <c r="C23" s="603"/>
      <c r="D23" s="603"/>
      <c r="E23" s="603"/>
      <c r="F23" s="603"/>
      <c r="G23" s="603"/>
      <c r="H23" s="603"/>
      <c r="I23" s="604"/>
    </row>
    <row r="24" spans="1:14" ht="22.5" customHeight="1">
      <c r="A24" s="650" t="s">
        <v>708</v>
      </c>
      <c r="B24" s="651"/>
      <c r="C24" s="651"/>
      <c r="D24" s="651"/>
      <c r="E24" s="651"/>
      <c r="F24" s="651"/>
      <c r="G24" s="651"/>
      <c r="H24" s="651"/>
      <c r="I24" s="652"/>
    </row>
    <row r="25" spans="1:14" ht="7.5" customHeight="1">
      <c r="A25" s="181"/>
      <c r="B25" s="603"/>
      <c r="C25" s="603"/>
      <c r="D25" s="603"/>
      <c r="E25" s="603"/>
      <c r="F25" s="603"/>
      <c r="G25" s="603"/>
      <c r="H25" s="603"/>
      <c r="I25" s="604"/>
    </row>
    <row r="26" spans="1:14">
      <c r="A26" s="169" t="str">
        <f>IF(Langue=0,K26,L26)</f>
        <v xml:space="preserve">Nous, </v>
      </c>
      <c r="B26" s="648"/>
      <c r="C26" s="648"/>
      <c r="D26" s="648"/>
      <c r="E26" s="648"/>
      <c r="F26" s="648"/>
      <c r="G26" s="649"/>
      <c r="H26" s="167" t="s">
        <v>710</v>
      </c>
      <c r="I26" s="168" t="s">
        <v>160</v>
      </c>
      <c r="K26" s="182" t="s">
        <v>709</v>
      </c>
      <c r="L26" s="182" t="s">
        <v>711</v>
      </c>
    </row>
    <row r="27" spans="1:14" ht="7.5" customHeight="1">
      <c r="A27" s="181"/>
      <c r="B27" s="603"/>
      <c r="C27" s="603"/>
      <c r="D27" s="603"/>
      <c r="E27" s="603"/>
      <c r="F27" s="603"/>
      <c r="G27" s="603"/>
      <c r="H27" s="603"/>
      <c r="I27" s="604"/>
    </row>
    <row r="28" spans="1:14">
      <c r="A28" s="169" t="str">
        <f>IF(Langue=0,K28,L28)</f>
        <v>et</v>
      </c>
      <c r="B28" s="648"/>
      <c r="C28" s="648"/>
      <c r="D28" s="648"/>
      <c r="E28" s="648"/>
      <c r="F28" s="648"/>
      <c r="G28" s="649"/>
      <c r="H28" s="167" t="s">
        <v>713</v>
      </c>
      <c r="I28" s="168" t="s">
        <v>160</v>
      </c>
      <c r="K28" s="182" t="s">
        <v>712</v>
      </c>
      <c r="L28" s="182" t="s">
        <v>714</v>
      </c>
    </row>
    <row r="29" spans="1:14" ht="9" customHeight="1">
      <c r="A29" s="181"/>
      <c r="B29" s="603"/>
      <c r="C29" s="603"/>
      <c r="D29" s="603"/>
      <c r="E29" s="603"/>
      <c r="F29" s="603"/>
      <c r="G29" s="603"/>
      <c r="H29" s="603"/>
      <c r="I29" s="604"/>
    </row>
    <row r="30" spans="1:14" ht="15" customHeight="1">
      <c r="A30" s="653" t="str">
        <f>IF(Langue=0,K30,L30)</f>
        <v>dirigeants de</v>
      </c>
      <c r="B30" s="605"/>
      <c r="C30" s="646">
        <f>Identification!G12</f>
        <v>0</v>
      </c>
      <c r="D30" s="646"/>
      <c r="E30" s="646"/>
      <c r="F30" s="646"/>
      <c r="G30" s="647"/>
      <c r="H30" s="167" t="s">
        <v>111</v>
      </c>
      <c r="I30" s="168"/>
      <c r="K30" s="182" t="s">
        <v>715</v>
      </c>
      <c r="L30" s="182" t="s">
        <v>716</v>
      </c>
      <c r="N30" s="166" t="s">
        <v>383</v>
      </c>
    </row>
    <row r="31" spans="1:14" ht="9" customHeight="1">
      <c r="A31" s="181"/>
      <c r="B31" s="603"/>
      <c r="C31" s="603"/>
      <c r="D31" s="603"/>
      <c r="E31" s="603"/>
      <c r="F31" s="603"/>
      <c r="G31" s="603"/>
      <c r="H31" s="603"/>
      <c r="I31" s="604"/>
      <c r="N31" s="166" t="s">
        <v>382</v>
      </c>
    </row>
    <row r="32" spans="1:14">
      <c r="A32" s="626" t="str">
        <f>IF(Langue=0,K32,L32)</f>
        <v>dans la ville de</v>
      </c>
      <c r="B32" s="627"/>
      <c r="C32" s="194"/>
      <c r="D32" s="167" t="s">
        <v>718</v>
      </c>
      <c r="E32" s="158" t="s">
        <v>160</v>
      </c>
      <c r="F32" s="190" t="str">
        <f>IF(Langue=0,M32,N32)</f>
        <v xml:space="preserve">province de </v>
      </c>
      <c r="G32" s="195"/>
      <c r="H32" s="167" t="s">
        <v>720</v>
      </c>
      <c r="I32" s="168" t="s">
        <v>160</v>
      </c>
      <c r="K32" s="182" t="s">
        <v>717</v>
      </c>
      <c r="L32" s="182" t="s">
        <v>721</v>
      </c>
      <c r="M32" s="182" t="s">
        <v>719</v>
      </c>
      <c r="N32" s="182" t="s">
        <v>722</v>
      </c>
    </row>
    <row r="33" spans="1:14" ht="50.25" customHeight="1">
      <c r="A33" s="643" t="str">
        <f>IF(Langue=0,IF(Format=1,K33,K34),IF(Format=1,L33,L34))</f>
        <v>certifions que les annexes ci-jointes ont été préparées à partir des livres et registres de la société et, qu’au meilleur de notre connaissance, celles-ci sont conformes et présentent fidèlement la situation financière consolidée et l’état des opérations consolidé de la société, pour la période terminée le :</v>
      </c>
      <c r="B33" s="644"/>
      <c r="C33" s="644"/>
      <c r="D33" s="644"/>
      <c r="E33" s="644"/>
      <c r="F33" s="644"/>
      <c r="G33" s="644"/>
      <c r="H33" s="644"/>
      <c r="I33" s="645"/>
      <c r="K33" s="187" t="s">
        <v>724</v>
      </c>
      <c r="L33" s="229" t="s">
        <v>725</v>
      </c>
      <c r="N33" s="166" t="s">
        <v>383</v>
      </c>
    </row>
    <row r="34" spans="1:14" ht="15" customHeight="1">
      <c r="A34" s="162"/>
      <c r="B34" s="157"/>
      <c r="C34" s="657">
        <f>Identification!J19</f>
        <v>0</v>
      </c>
      <c r="D34" s="657"/>
      <c r="E34" s="657"/>
      <c r="F34" s="657"/>
      <c r="G34" s="658"/>
      <c r="H34" s="167" t="s">
        <v>723</v>
      </c>
      <c r="I34" s="168" t="s">
        <v>160</v>
      </c>
      <c r="K34" s="562" t="s">
        <v>958</v>
      </c>
      <c r="L34" s="229" t="s">
        <v>959</v>
      </c>
      <c r="N34" s="166" t="s">
        <v>382</v>
      </c>
    </row>
    <row r="35" spans="1:14" ht="15.75" customHeight="1">
      <c r="A35" s="602"/>
      <c r="B35" s="603"/>
      <c r="C35" s="603"/>
      <c r="D35" s="603"/>
      <c r="E35" s="603"/>
      <c r="F35" s="603"/>
      <c r="G35" s="603"/>
      <c r="H35" s="603"/>
      <c r="I35" s="604"/>
      <c r="K35" s="229"/>
      <c r="L35" s="229"/>
      <c r="N35" s="182" t="s">
        <v>722</v>
      </c>
    </row>
    <row r="36" spans="1:14">
      <c r="A36" s="181"/>
      <c r="B36" s="186" t="s">
        <v>726</v>
      </c>
      <c r="C36" s="648"/>
      <c r="D36" s="648"/>
      <c r="E36" s="648"/>
      <c r="F36" s="648"/>
      <c r="G36" s="649"/>
      <c r="H36" s="170" t="s">
        <v>112</v>
      </c>
      <c r="I36" s="168" t="s">
        <v>160</v>
      </c>
      <c r="K36" s="229"/>
      <c r="L36" s="229"/>
    </row>
    <row r="37" spans="1:14" ht="15" customHeight="1">
      <c r="A37" s="181"/>
      <c r="C37" s="659">
        <f>B26</f>
        <v>0</v>
      </c>
      <c r="D37" s="659"/>
      <c r="E37" s="659"/>
      <c r="F37" s="659"/>
      <c r="G37" s="659"/>
      <c r="I37" s="183"/>
      <c r="K37" s="229"/>
      <c r="L37" s="229"/>
    </row>
    <row r="38" spans="1:14">
      <c r="A38" s="181"/>
      <c r="B38" s="186" t="str">
        <f>IF(Langue=0,K38,L38)</f>
        <v>Fonction :</v>
      </c>
      <c r="C38" s="194"/>
      <c r="D38" s="170" t="s">
        <v>727</v>
      </c>
      <c r="E38" s="158" t="s">
        <v>160</v>
      </c>
      <c r="F38" s="186" t="s">
        <v>728</v>
      </c>
      <c r="G38" s="372"/>
      <c r="H38" s="170" t="s">
        <v>729</v>
      </c>
      <c r="I38" s="168" t="s">
        <v>160</v>
      </c>
      <c r="K38" s="182" t="s">
        <v>697</v>
      </c>
      <c r="L38" s="182" t="s">
        <v>699</v>
      </c>
    </row>
    <row r="39" spans="1:14" ht="15.75" customHeight="1">
      <c r="A39" s="181"/>
      <c r="G39" s="376" t="str">
        <f>IF(Langue=0,K39,L39)</f>
        <v>Inscrire la date en format texte</v>
      </c>
      <c r="I39" s="183"/>
      <c r="K39" s="309" t="s">
        <v>864</v>
      </c>
      <c r="L39" s="309" t="s">
        <v>863</v>
      </c>
    </row>
    <row r="40" spans="1:14">
      <c r="A40" s="181"/>
      <c r="B40" s="186" t="s">
        <v>726</v>
      </c>
      <c r="C40" s="648"/>
      <c r="D40" s="648"/>
      <c r="E40" s="648"/>
      <c r="F40" s="648"/>
      <c r="G40" s="649"/>
      <c r="H40" s="170" t="s">
        <v>730</v>
      </c>
      <c r="I40" s="168" t="s">
        <v>160</v>
      </c>
      <c r="K40" s="309"/>
      <c r="L40" s="309"/>
    </row>
    <row r="41" spans="1:14" ht="15" customHeight="1">
      <c r="A41" s="181"/>
      <c r="C41" s="659">
        <f>B28</f>
        <v>0</v>
      </c>
      <c r="D41" s="659"/>
      <c r="E41" s="659"/>
      <c r="F41" s="659"/>
      <c r="G41" s="659"/>
      <c r="I41" s="183"/>
      <c r="K41" s="309"/>
      <c r="L41" s="309"/>
    </row>
    <row r="42" spans="1:14">
      <c r="A42" s="181"/>
      <c r="B42" s="186" t="str">
        <f>IF(Langue=0,K42,L42)</f>
        <v>Fonction :</v>
      </c>
      <c r="C42" s="194"/>
      <c r="D42" s="167" t="s">
        <v>731</v>
      </c>
      <c r="E42" s="158" t="s">
        <v>160</v>
      </c>
      <c r="F42" s="186" t="s">
        <v>728</v>
      </c>
      <c r="G42" s="372"/>
      <c r="H42" s="170" t="s">
        <v>116</v>
      </c>
      <c r="I42" s="168" t="s">
        <v>160</v>
      </c>
      <c r="K42" s="309" t="s">
        <v>697</v>
      </c>
      <c r="L42" s="309" t="s">
        <v>699</v>
      </c>
    </row>
    <row r="43" spans="1:14">
      <c r="A43" s="181"/>
      <c r="G43" s="376" t="str">
        <f>IF(Langue=0,K43,L43)</f>
        <v>Inscrire la date en format texte</v>
      </c>
      <c r="I43" s="183"/>
      <c r="K43" s="309" t="s">
        <v>864</v>
      </c>
      <c r="L43" s="309" t="s">
        <v>863</v>
      </c>
    </row>
    <row r="44" spans="1:14">
      <c r="A44" s="602"/>
      <c r="B44" s="603"/>
      <c r="C44" s="603"/>
      <c r="D44" s="603"/>
      <c r="E44" s="603"/>
      <c r="F44" s="603"/>
      <c r="G44" s="603"/>
      <c r="H44" s="603"/>
      <c r="I44" s="604"/>
    </row>
    <row r="45" spans="1:14">
      <c r="A45" s="602"/>
      <c r="B45" s="603"/>
      <c r="C45" s="603"/>
      <c r="D45" s="603"/>
      <c r="E45" s="603"/>
      <c r="F45" s="603"/>
      <c r="G45" s="603"/>
      <c r="H45" s="603"/>
      <c r="I45" s="604"/>
    </row>
    <row r="46" spans="1:14">
      <c r="A46" s="602"/>
      <c r="B46" s="603"/>
      <c r="C46" s="603"/>
      <c r="D46" s="603"/>
      <c r="E46" s="603"/>
      <c r="F46" s="603"/>
      <c r="G46" s="603"/>
      <c r="H46" s="603"/>
      <c r="I46" s="604"/>
    </row>
    <row r="47" spans="1:14">
      <c r="A47" s="621" t="str">
        <f>IF(Langue=0,K47,L47)</f>
        <v>* Champ obligatoire</v>
      </c>
      <c r="B47" s="622"/>
      <c r="C47" s="188"/>
      <c r="D47" s="188"/>
      <c r="E47" s="188"/>
      <c r="I47" s="183"/>
      <c r="K47" s="182" t="s">
        <v>161</v>
      </c>
      <c r="L47" s="182" t="s">
        <v>351</v>
      </c>
    </row>
    <row r="48" spans="1:14" ht="15" customHeight="1">
      <c r="A48" s="654">
        <f>+'T des M - T of C'!A41:C41+1</f>
        <v>2</v>
      </c>
      <c r="B48" s="655"/>
      <c r="C48" s="655"/>
      <c r="D48" s="655"/>
      <c r="E48" s="655"/>
      <c r="F48" s="655"/>
      <c r="G48" s="655"/>
      <c r="H48" s="655"/>
      <c r="I48" s="656"/>
    </row>
  </sheetData>
  <sheetProtection algorithmName="SHA-512" hashValue="nbJSFXeEcS5fQbB6I+mjLWkzakLPXHgduB+VcsL5cgFf2OFm76KakZfJ+KeN3FL7bchJBX8MNj+R2xWoGtYhdg==" saltValue="Cl54UatAR18JE5fmEfAo9w==" spinCount="100000" sheet="1"/>
  <mergeCells count="36">
    <mergeCell ref="A2:I2"/>
    <mergeCell ref="A3:I3"/>
    <mergeCell ref="A1:B1"/>
    <mergeCell ref="A4:I4"/>
    <mergeCell ref="A5:I5"/>
    <mergeCell ref="A6:I6"/>
    <mergeCell ref="A16:I16"/>
    <mergeCell ref="C9:G9"/>
    <mergeCell ref="B12:I12"/>
    <mergeCell ref="B10:I10"/>
    <mergeCell ref="C15:G15"/>
    <mergeCell ref="C11:G11"/>
    <mergeCell ref="A7:I7"/>
    <mergeCell ref="A46:I46"/>
    <mergeCell ref="A48:I48"/>
    <mergeCell ref="C34:G34"/>
    <mergeCell ref="A47:B47"/>
    <mergeCell ref="C36:G36"/>
    <mergeCell ref="C40:G40"/>
    <mergeCell ref="A44:I44"/>
    <mergeCell ref="A45:I45"/>
    <mergeCell ref="C37:G37"/>
    <mergeCell ref="C41:G41"/>
    <mergeCell ref="A35:I35"/>
    <mergeCell ref="A33:I33"/>
    <mergeCell ref="A32:B32"/>
    <mergeCell ref="B23:I23"/>
    <mergeCell ref="C30:G30"/>
    <mergeCell ref="B26:G26"/>
    <mergeCell ref="B28:G28"/>
    <mergeCell ref="A24:I24"/>
    <mergeCell ref="B29:I29"/>
    <mergeCell ref="A30:B30"/>
    <mergeCell ref="B27:I27"/>
    <mergeCell ref="B25:I25"/>
    <mergeCell ref="B31:I31"/>
  </mergeCells>
  <conditionalFormatting sqref="C37 C41">
    <cfRule type="cellIs" dxfId="50" priority="4" operator="equal">
      <formula>0</formula>
    </cfRule>
  </conditionalFormatting>
  <conditionalFormatting sqref="C30">
    <cfRule type="cellIs" dxfId="49" priority="3" operator="equal">
      <formula>0</formula>
    </cfRule>
  </conditionalFormatting>
  <conditionalFormatting sqref="C34">
    <cfRule type="cellIs" dxfId="48" priority="1" operator="equal">
      <formula>0</formula>
    </cfRule>
  </conditionalFormatting>
  <dataValidations count="1">
    <dataValidation type="whole" errorStyle="warning" operator="greaterThan" allowBlank="1" showInputMessage="1" showErrorMessage="1" error="Entrer le numéro de téléphone en débutant avec le code régional. Ne pas saisir de tirets ou d'espace. Par exemple, pour 418-525-0337, saisir 4185250337" prompt="Entrer le numéro de téléphone en débutant avec le code régional. Ne pas saisir de tirets ou d'espace. Par exemple, pour 418-525-0337, saisir 4185250337" sqref="C13" xr:uid="{00000000-0002-0000-0200-000000000000}">
      <formula1>1000000000</formula1>
    </dataValidation>
  </dataValidations>
  <printOptions horizontalCentered="1"/>
  <pageMargins left="0" right="0" top="0.59055118110236204" bottom="0.59055118110236204" header="0.31496062992126" footer="0.31496062992126"/>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rgb="FFFFFF00"/>
  </sheetPr>
  <dimension ref="A1:N209"/>
  <sheetViews>
    <sheetView topLeftCell="A46" zoomScale="85" zoomScaleNormal="85" zoomScalePageLayoutView="80" workbookViewId="0">
      <selection activeCell="A54" sqref="A54:G54"/>
    </sheetView>
  </sheetViews>
  <sheetFormatPr baseColWidth="10" defaultColWidth="0" defaultRowHeight="15" outlineLevelCol="1"/>
  <cols>
    <col min="1" max="1" width="2.85546875" style="182" customWidth="1"/>
    <col min="2" max="2" width="5.7109375" style="182" customWidth="1"/>
    <col min="3" max="3" width="68.7109375" style="198" customWidth="1"/>
    <col min="4" max="4" width="7.5703125" style="4" bestFit="1" customWidth="1"/>
    <col min="5" max="5" width="12" style="200" customWidth="1"/>
    <col min="6" max="6" width="7.5703125" style="4" bestFit="1" customWidth="1"/>
    <col min="7" max="7" width="12" style="531" customWidth="1"/>
    <col min="8" max="8" width="4.28515625" style="182" customWidth="1"/>
    <col min="9" max="9" width="11.42578125" style="182" hidden="1" customWidth="1"/>
    <col min="10" max="10" width="84.85546875" style="532" hidden="1" customWidth="1" outlineLevel="1"/>
    <col min="11" max="11" width="64.28515625" style="532" hidden="1" customWidth="1" outlineLevel="1"/>
    <col min="12" max="13" width="11.42578125" style="182" hidden="1" customWidth="1" outlineLevel="1"/>
    <col min="14" max="14" width="11.42578125" style="182" customWidth="1" collapsed="1"/>
    <col min="15" max="16384" width="11.42578125" style="182" hidden="1"/>
  </cols>
  <sheetData>
    <row r="1" spans="1:13" s="415" customFormat="1" ht="24" customHeight="1">
      <c r="A1" s="700" t="str">
        <f>Identification!A14</f>
        <v>SOCIÉTÉ À CHARTE QUÉBÉCOISE ET À CHARTE AUTRE QUE QUÉBÉCOISE</v>
      </c>
      <c r="B1" s="701"/>
      <c r="C1" s="701"/>
      <c r="D1" s="701"/>
      <c r="E1" s="411"/>
      <c r="F1" s="412"/>
      <c r="G1" s="413" t="str">
        <f>IF(Identification!W52=0,"",Identification!A15)</f>
        <v>ÉTAT SEMESTRIEL</v>
      </c>
      <c r="H1" s="414"/>
      <c r="I1" s="414" t="str">
        <f>IF(Identification!A15="SÉLECTIONNER LA PÉRIODE VISÉE",0,"")</f>
        <v/>
      </c>
      <c r="J1" s="538"/>
      <c r="K1" s="538"/>
      <c r="L1" s="414"/>
      <c r="M1" s="414"/>
    </row>
    <row r="2" spans="1:13" s="415" customFormat="1">
      <c r="A2" s="668" t="str">
        <f>IF(Langue=0,"ANNEXE "&amp;'T des M - T of C'!A6,"SCHEDULE "&amp;'T des M - T of C'!A6)</f>
        <v>ANNEXE 100</v>
      </c>
      <c r="B2" s="669"/>
      <c r="C2" s="669"/>
      <c r="D2" s="669"/>
      <c r="E2" s="669"/>
      <c r="F2" s="669"/>
      <c r="G2" s="670"/>
      <c r="H2" s="416"/>
      <c r="I2" s="416" t="s">
        <v>153</v>
      </c>
      <c r="J2" s="539"/>
      <c r="K2" s="539"/>
      <c r="L2" s="416"/>
      <c r="M2" s="416"/>
    </row>
    <row r="3" spans="1:13" s="415" customFormat="1" ht="22.5" customHeight="1">
      <c r="A3" s="671">
        <f>Identification!G12</f>
        <v>0</v>
      </c>
      <c r="B3" s="672"/>
      <c r="C3" s="672"/>
      <c r="D3" s="672"/>
      <c r="E3" s="672"/>
      <c r="F3" s="672"/>
      <c r="G3" s="673"/>
      <c r="J3" s="540" t="s">
        <v>153</v>
      </c>
      <c r="K3" s="540"/>
    </row>
    <row r="4" spans="1:13" ht="22.5" customHeight="1">
      <c r="A4" s="702" t="str">
        <f>UPPER('T des M - T of C'!B6)</f>
        <v>BILAN CONSOLIDÉ</v>
      </c>
      <c r="B4" s="703"/>
      <c r="C4" s="703"/>
      <c r="D4" s="703"/>
      <c r="E4" s="703"/>
      <c r="F4" s="703"/>
      <c r="G4" s="704"/>
    </row>
    <row r="5" spans="1:13" ht="22.5" customHeight="1">
      <c r="A5" s="705" t="str">
        <f>IF(Langue=0,"au "&amp;Identification!J19,"As at "&amp;Identification!J19)</f>
        <v xml:space="preserve">au </v>
      </c>
      <c r="B5" s="706"/>
      <c r="C5" s="706"/>
      <c r="D5" s="706"/>
      <c r="E5" s="706"/>
      <c r="F5" s="706"/>
      <c r="G5" s="707"/>
    </row>
    <row r="6" spans="1:13" ht="15" customHeight="1">
      <c r="A6" s="708" t="str">
        <f>IF(Langue=0,J6,K6)</f>
        <v>'(000$)</v>
      </c>
      <c r="B6" s="709"/>
      <c r="C6" s="709"/>
      <c r="D6" s="709"/>
      <c r="E6" s="709"/>
      <c r="F6" s="709"/>
      <c r="G6" s="710"/>
      <c r="H6" s="72"/>
      <c r="J6" s="541" t="s">
        <v>324</v>
      </c>
      <c r="K6" s="545" t="s">
        <v>325</v>
      </c>
    </row>
    <row r="7" spans="1:13" ht="11.25" customHeight="1">
      <c r="A7" s="505"/>
      <c r="B7" s="506"/>
      <c r="C7" s="506"/>
      <c r="D7" s="680" t="str">
        <f>IF(Langue=0,J7,K7)</f>
        <v>Courant</v>
      </c>
      <c r="E7" s="680"/>
      <c r="F7" s="680" t="str">
        <f>IF(Langue=0,L7,M7)</f>
        <v>Précédent</v>
      </c>
      <c r="G7" s="681"/>
      <c r="H7" s="72"/>
      <c r="J7" s="532" t="s">
        <v>920</v>
      </c>
      <c r="K7" s="546" t="s">
        <v>441</v>
      </c>
      <c r="L7" s="182" t="s">
        <v>921</v>
      </c>
      <c r="M7" s="182" t="s">
        <v>922</v>
      </c>
    </row>
    <row r="8" spans="1:13" ht="34.5" customHeight="1">
      <c r="A8" s="691" t="str">
        <f>IF(Langue=0,J8,K8)</f>
        <v>ACTIF</v>
      </c>
      <c r="B8" s="692"/>
      <c r="C8" s="692"/>
      <c r="D8" s="692"/>
      <c r="E8" s="567" t="s">
        <v>198</v>
      </c>
      <c r="F8" s="568"/>
      <c r="G8" s="569" t="s">
        <v>199</v>
      </c>
      <c r="H8" s="72"/>
      <c r="J8" s="532" t="s">
        <v>60</v>
      </c>
      <c r="K8" s="546" t="s">
        <v>384</v>
      </c>
    </row>
    <row r="9" spans="1:13" s="309" customFormat="1" ht="17.25">
      <c r="A9" s="535"/>
      <c r="B9" s="536"/>
      <c r="C9" s="536"/>
      <c r="D9" s="536"/>
      <c r="E9" s="577" t="s">
        <v>197</v>
      </c>
      <c r="F9" s="536"/>
      <c r="G9" s="509"/>
      <c r="H9" s="537"/>
      <c r="J9" s="10"/>
      <c r="K9" s="10"/>
    </row>
    <row r="10" spans="1:13">
      <c r="A10" s="507"/>
      <c r="B10" s="713" t="str">
        <f>IF(Langue=0,J10,K10)</f>
        <v>Trésorerie, dépôts et titres négociables à court terme</v>
      </c>
      <c r="C10" s="713"/>
      <c r="D10" s="230">
        <v>1000</v>
      </c>
      <c r="E10" s="116"/>
      <c r="F10" s="230">
        <v>1000</v>
      </c>
      <c r="G10" s="116"/>
      <c r="H10" s="25"/>
      <c r="J10" s="532" t="s">
        <v>749</v>
      </c>
      <c r="K10" s="546" t="s">
        <v>750</v>
      </c>
    </row>
    <row r="11" spans="1:13" ht="7.5" customHeight="1">
      <c r="A11" s="602"/>
      <c r="B11" s="603"/>
      <c r="C11" s="603"/>
      <c r="D11" s="603"/>
      <c r="E11" s="603"/>
      <c r="F11" s="603"/>
      <c r="G11" s="604"/>
      <c r="K11" s="546"/>
    </row>
    <row r="12" spans="1:13" ht="22.5" customHeight="1">
      <c r="A12" s="507"/>
      <c r="B12" s="564" t="str">
        <f>IF(Langue=0,J12,K12)</f>
        <v>Valeurs mobilières</v>
      </c>
      <c r="C12" s="564"/>
      <c r="D12" s="564"/>
      <c r="E12" s="564"/>
      <c r="F12" s="564"/>
      <c r="G12" s="565"/>
      <c r="J12" s="532" t="s">
        <v>262</v>
      </c>
      <c r="K12" s="546" t="s">
        <v>364</v>
      </c>
    </row>
    <row r="13" spans="1:13" ht="17.25">
      <c r="A13" s="507"/>
      <c r="B13" s="12" t="str">
        <f>IF(Langue=0,J13,K13)</f>
        <v>Obligations et débentures</v>
      </c>
      <c r="C13" s="12"/>
      <c r="E13" s="577" t="s">
        <v>198</v>
      </c>
      <c r="G13" s="509"/>
      <c r="H13" s="50"/>
      <c r="J13" s="532" t="s">
        <v>1</v>
      </c>
      <c r="K13" s="546" t="s">
        <v>389</v>
      </c>
    </row>
    <row r="14" spans="1:13">
      <c r="A14" s="507"/>
      <c r="B14" s="508"/>
      <c r="C14" s="75" t="str">
        <f>IF(Langue=0,J14,K14)</f>
        <v>Gouvernementales - fédérales, provinciales et municipales</v>
      </c>
      <c r="D14" s="231" t="s">
        <v>314</v>
      </c>
      <c r="E14" s="116"/>
      <c r="F14" s="231" t="s">
        <v>314</v>
      </c>
      <c r="G14" s="116"/>
      <c r="J14" s="532" t="s">
        <v>2</v>
      </c>
      <c r="K14" s="546" t="s">
        <v>390</v>
      </c>
    </row>
    <row r="15" spans="1:13" ht="15" customHeight="1">
      <c r="A15" s="507"/>
      <c r="B15" s="508"/>
      <c r="C15" s="75" t="str">
        <f>IF(Langue=0,J15,K15)</f>
        <v>Gouvernementales - étrangères</v>
      </c>
      <c r="D15" s="231" t="s">
        <v>315</v>
      </c>
      <c r="E15" s="116"/>
      <c r="F15" s="231" t="s">
        <v>315</v>
      </c>
      <c r="G15" s="116"/>
      <c r="J15" s="532" t="s">
        <v>176</v>
      </c>
      <c r="K15" s="546" t="s">
        <v>391</v>
      </c>
    </row>
    <row r="16" spans="1:13" ht="15" customHeight="1">
      <c r="A16" s="507"/>
      <c r="B16" s="508"/>
      <c r="C16" s="75" t="str">
        <f>IF(Langue=0,J16,K16)</f>
        <v>Sociétés - canadiennes</v>
      </c>
      <c r="D16" s="231" t="s">
        <v>316</v>
      </c>
      <c r="E16" s="116"/>
      <c r="F16" s="231" t="s">
        <v>316</v>
      </c>
      <c r="G16" s="116"/>
      <c r="J16" s="532" t="s">
        <v>3</v>
      </c>
      <c r="K16" s="546" t="s">
        <v>392</v>
      </c>
    </row>
    <row r="17" spans="1:11" ht="15" customHeight="1">
      <c r="A17" s="507"/>
      <c r="B17" s="508"/>
      <c r="C17" s="75" t="str">
        <f>IF(Langue=0,J17,K17)</f>
        <v>Sociétés - étrangères</v>
      </c>
      <c r="D17" s="231" t="s">
        <v>317</v>
      </c>
      <c r="E17" s="116"/>
      <c r="F17" s="231">
        <v>1150</v>
      </c>
      <c r="G17" s="116"/>
      <c r="J17" s="532" t="s">
        <v>4</v>
      </c>
      <c r="K17" s="546" t="s">
        <v>393</v>
      </c>
    </row>
    <row r="18" spans="1:11" ht="15" customHeight="1">
      <c r="A18" s="507"/>
      <c r="B18" s="12" t="str">
        <f>IF(Langue=0,J18,K18)</f>
        <v>Actions ordinaires et privilégiées</v>
      </c>
      <c r="C18" s="76"/>
      <c r="D18" s="231" t="s">
        <v>289</v>
      </c>
      <c r="E18" s="589"/>
      <c r="F18" s="231" t="s">
        <v>289</v>
      </c>
      <c r="G18" s="116"/>
      <c r="J18" s="532" t="s">
        <v>5</v>
      </c>
      <c r="K18" s="546" t="s">
        <v>394</v>
      </c>
    </row>
    <row r="19" spans="1:11" ht="15" customHeight="1">
      <c r="A19" s="507"/>
      <c r="B19" s="12" t="str">
        <f>IF(Langue=0,J19,K19)</f>
        <v>Titres adossés à des créances</v>
      </c>
      <c r="C19" s="76"/>
      <c r="D19" s="231" t="s">
        <v>318</v>
      </c>
      <c r="E19" s="116"/>
      <c r="F19" s="231" t="s">
        <v>318</v>
      </c>
      <c r="G19" s="116"/>
      <c r="J19" s="532" t="s">
        <v>6</v>
      </c>
      <c r="K19" s="546" t="s">
        <v>395</v>
      </c>
    </row>
    <row r="20" spans="1:11" ht="15" customHeight="1">
      <c r="A20" s="507"/>
      <c r="B20" s="12" t="str">
        <f>IF(Langue=0,J20,K20)</f>
        <v>Autres placements</v>
      </c>
      <c r="C20" s="76"/>
      <c r="D20" s="233" t="s">
        <v>319</v>
      </c>
      <c r="E20" s="118">
        <f>+'1180'!C40</f>
        <v>0</v>
      </c>
      <c r="F20" s="231" t="s">
        <v>319</v>
      </c>
      <c r="G20" s="116"/>
      <c r="J20" s="532" t="s">
        <v>123</v>
      </c>
      <c r="K20" s="546" t="s">
        <v>396</v>
      </c>
    </row>
    <row r="21" spans="1:11" ht="15" customHeight="1">
      <c r="A21" s="507"/>
      <c r="B21" s="12"/>
      <c r="C21" s="12"/>
      <c r="D21" s="52"/>
      <c r="E21" s="26"/>
      <c r="F21" s="52"/>
      <c r="G21" s="556"/>
      <c r="K21" s="546"/>
    </row>
    <row r="22" spans="1:11" ht="15" customHeight="1">
      <c r="A22" s="507"/>
      <c r="B22" s="489" t="str">
        <f>IF(Langue=0,J22,K22)</f>
        <v>Provisions pour pertes de crédit</v>
      </c>
      <c r="C22" s="489"/>
      <c r="D22" s="230">
        <v>1188</v>
      </c>
      <c r="E22" s="116"/>
      <c r="F22" s="230">
        <v>1188</v>
      </c>
      <c r="G22" s="116"/>
      <c r="J22" s="10" t="s">
        <v>911</v>
      </c>
      <c r="K22" s="546" t="s">
        <v>913</v>
      </c>
    </row>
    <row r="23" spans="1:11" ht="15" customHeight="1">
      <c r="A23" s="507"/>
      <c r="B23" s="12"/>
      <c r="C23" s="12"/>
      <c r="D23" s="52"/>
      <c r="E23" s="26"/>
      <c r="F23" s="52"/>
      <c r="G23" s="556"/>
      <c r="K23" s="546"/>
    </row>
    <row r="24" spans="1:11" ht="17.25">
      <c r="A24" s="505"/>
      <c r="B24" s="506"/>
      <c r="C24" s="506"/>
      <c r="D24" s="506"/>
      <c r="E24" s="577" t="s">
        <v>197</v>
      </c>
      <c r="F24" s="506"/>
      <c r="G24" s="509"/>
      <c r="K24" s="546"/>
    </row>
    <row r="25" spans="1:11" ht="15" customHeight="1">
      <c r="A25" s="507"/>
      <c r="B25" s="517" t="str">
        <f>IF(Langue=0,J25,K25)</f>
        <v>Total des valeurs mobilières</v>
      </c>
      <c r="C25" s="517"/>
      <c r="D25" s="230">
        <v>1199</v>
      </c>
      <c r="E25" s="117">
        <f>SUM(E14:E20)-E22</f>
        <v>0</v>
      </c>
      <c r="F25" s="230">
        <v>1199</v>
      </c>
      <c r="G25" s="117">
        <f>SUM(G14:G20)-G22</f>
        <v>0</v>
      </c>
      <c r="J25" s="532" t="s">
        <v>307</v>
      </c>
      <c r="K25" s="546" t="s">
        <v>397</v>
      </c>
    </row>
    <row r="26" spans="1:11">
      <c r="A26" s="602" t="s">
        <v>153</v>
      </c>
      <c r="B26" s="603"/>
      <c r="C26" s="603"/>
      <c r="D26" s="603"/>
      <c r="E26" s="603"/>
      <c r="F26" s="603"/>
      <c r="G26" s="604"/>
      <c r="K26" s="546"/>
    </row>
    <row r="27" spans="1:11" s="190" customFormat="1" ht="33" customHeight="1">
      <c r="A27" s="505"/>
      <c r="B27" s="714" t="str">
        <f>IF(Langue=0,J27,K27)</f>
        <v>Valeurs mobilières empruntées ou acquises en vertu de convention de revente (prise en pension)</v>
      </c>
      <c r="C27" s="715"/>
      <c r="D27" s="230">
        <v>1190</v>
      </c>
      <c r="E27" s="116"/>
      <c r="F27" s="230">
        <v>1190</v>
      </c>
      <c r="G27" s="116"/>
      <c r="H27" s="77"/>
      <c r="J27" s="542" t="s">
        <v>385</v>
      </c>
      <c r="K27" s="547" t="s">
        <v>601</v>
      </c>
    </row>
    <row r="28" spans="1:11" ht="26.25" customHeight="1">
      <c r="A28" s="507"/>
      <c r="B28" s="711" t="str">
        <f>IF(Langue=0,J28,K28)</f>
        <v>Prêts</v>
      </c>
      <c r="C28" s="711"/>
      <c r="D28" s="711">
        <f>IF(Langue=0,L28,M28)</f>
        <v>0</v>
      </c>
      <c r="E28" s="711"/>
      <c r="F28" s="711">
        <f>IF(Langue=0,N28,O28)</f>
        <v>0</v>
      </c>
      <c r="G28" s="712"/>
      <c r="I28" s="182" t="s">
        <v>153</v>
      </c>
      <c r="J28" s="532" t="s">
        <v>7</v>
      </c>
      <c r="K28" s="546" t="s">
        <v>398</v>
      </c>
    </row>
    <row r="29" spans="1:11" ht="15" customHeight="1">
      <c r="A29" s="507"/>
      <c r="B29" s="86" t="str">
        <f>IF(Langue=0,J29,K29)</f>
        <v xml:space="preserve">Hypothécaires </v>
      </c>
      <c r="C29" s="86"/>
      <c r="D29" s="86"/>
      <c r="E29" s="577" t="s">
        <v>198</v>
      </c>
      <c r="F29" s="86"/>
      <c r="G29" s="509"/>
      <c r="J29" s="532" t="s">
        <v>8</v>
      </c>
      <c r="K29" s="546" t="s">
        <v>327</v>
      </c>
    </row>
    <row r="30" spans="1:11" ht="15" customHeight="1">
      <c r="A30" s="507"/>
      <c r="B30" s="508"/>
      <c r="C30" s="524" t="str">
        <f>IF(Langue=0,J30,K30)</f>
        <v>Résidentiels assurés</v>
      </c>
      <c r="D30" s="230">
        <v>1210</v>
      </c>
      <c r="E30" s="116"/>
      <c r="F30" s="230">
        <v>1210</v>
      </c>
      <c r="G30" s="116"/>
      <c r="J30" s="532" t="s">
        <v>78</v>
      </c>
      <c r="K30" s="546" t="s">
        <v>399</v>
      </c>
    </row>
    <row r="31" spans="1:11" ht="15" customHeight="1">
      <c r="A31" s="507"/>
      <c r="B31" s="508"/>
      <c r="C31" s="510" t="str">
        <f>IF(Langue=0,J31,K31)</f>
        <v>Résidentiel non assurés</v>
      </c>
      <c r="D31" s="230">
        <v>1220</v>
      </c>
      <c r="E31" s="116"/>
      <c r="F31" s="230">
        <v>1220</v>
      </c>
      <c r="G31" s="116"/>
      <c r="J31" s="532" t="s">
        <v>167</v>
      </c>
      <c r="K31" s="546" t="s">
        <v>400</v>
      </c>
    </row>
    <row r="32" spans="1:11" ht="15" customHeight="1">
      <c r="A32" s="507"/>
      <c r="B32" s="508"/>
      <c r="C32" s="510" t="str">
        <f>IF(Langue=0,J32,K32)</f>
        <v>Non résidentiels</v>
      </c>
      <c r="D32" s="230">
        <v>1230</v>
      </c>
      <c r="E32" s="116"/>
      <c r="F32" s="230">
        <v>1230</v>
      </c>
      <c r="G32" s="116"/>
      <c r="J32" s="532" t="s">
        <v>168</v>
      </c>
      <c r="K32" s="546" t="s">
        <v>401</v>
      </c>
    </row>
    <row r="33" spans="1:11" ht="15" customHeight="1">
      <c r="A33" s="507"/>
      <c r="B33" s="695" t="str">
        <f t="shared" ref="B33:C39" si="0">IF(Langue=0,J33,K33)</f>
        <v xml:space="preserve">À la consommation </v>
      </c>
      <c r="C33" s="696" t="str">
        <f t="shared" si="0"/>
        <v>Consumer</v>
      </c>
      <c r="D33" s="230">
        <v>1240</v>
      </c>
      <c r="E33" s="116"/>
      <c r="F33" s="230">
        <v>1240</v>
      </c>
      <c r="G33" s="116"/>
      <c r="J33" s="532" t="s">
        <v>9</v>
      </c>
      <c r="K33" s="546" t="s">
        <v>328</v>
      </c>
    </row>
    <row r="34" spans="1:11" ht="15" customHeight="1">
      <c r="A34" s="507"/>
      <c r="B34" s="695" t="str">
        <f t="shared" si="0"/>
        <v>Aux entreprises</v>
      </c>
      <c r="C34" s="696" t="str">
        <f t="shared" si="0"/>
        <v>Commercial</v>
      </c>
      <c r="D34" s="230">
        <v>1250</v>
      </c>
      <c r="E34" s="116"/>
      <c r="F34" s="230">
        <v>1250</v>
      </c>
      <c r="G34" s="116"/>
      <c r="J34" s="532" t="s">
        <v>258</v>
      </c>
      <c r="K34" s="546" t="s">
        <v>214</v>
      </c>
    </row>
    <row r="35" spans="1:11" ht="15" customHeight="1">
      <c r="A35" s="507"/>
      <c r="B35" s="693" t="str">
        <f t="shared" si="0"/>
        <v>Crédit-bail</v>
      </c>
      <c r="C35" s="694" t="str">
        <f t="shared" si="0"/>
        <v>Leasing</v>
      </c>
      <c r="D35" s="230">
        <v>1260</v>
      </c>
      <c r="E35" s="116"/>
      <c r="F35" s="230">
        <v>1260</v>
      </c>
      <c r="G35" s="116"/>
      <c r="J35" s="532" t="s">
        <v>80</v>
      </c>
      <c r="K35" s="546" t="s">
        <v>402</v>
      </c>
    </row>
    <row r="36" spans="1:11" ht="15" customHeight="1">
      <c r="A36" s="507"/>
      <c r="B36" s="695" t="str">
        <f t="shared" si="0"/>
        <v>Sur nantissement</v>
      </c>
      <c r="C36" s="696" t="str">
        <f t="shared" si="0"/>
        <v>Collateral</v>
      </c>
      <c r="D36" s="230">
        <v>1270</v>
      </c>
      <c r="E36" s="116"/>
      <c r="F36" s="230">
        <v>1270</v>
      </c>
      <c r="G36" s="116"/>
      <c r="J36" s="532" t="s">
        <v>10</v>
      </c>
      <c r="K36" s="546" t="s">
        <v>329</v>
      </c>
    </row>
    <row r="37" spans="1:11" ht="15" customHeight="1">
      <c r="A37" s="507"/>
      <c r="B37" s="693" t="str">
        <f t="shared" si="0"/>
        <v>Aux institutions financières et administrations publiques</v>
      </c>
      <c r="C37" s="694" t="str">
        <f t="shared" si="0"/>
        <v>Financial Institutions and Public Administrations</v>
      </c>
      <c r="D37" s="230">
        <v>1280</v>
      </c>
      <c r="E37" s="116"/>
      <c r="F37" s="230">
        <v>1280</v>
      </c>
      <c r="G37" s="116"/>
      <c r="J37" s="532" t="s">
        <v>263</v>
      </c>
      <c r="K37" s="546" t="s">
        <v>602</v>
      </c>
    </row>
    <row r="38" spans="1:11" s="190" customFormat="1" ht="15" customHeight="1">
      <c r="A38" s="505"/>
      <c r="B38" s="697" t="str">
        <f t="shared" si="0"/>
        <v>Immeubles repris</v>
      </c>
      <c r="C38" s="698" t="str">
        <f t="shared" si="0"/>
        <v>Foreclosed Real Estate</v>
      </c>
      <c r="D38" s="230">
        <v>1285</v>
      </c>
      <c r="E38" s="116"/>
      <c r="F38" s="230">
        <v>1285</v>
      </c>
      <c r="G38" s="116"/>
      <c r="J38" s="542" t="s">
        <v>13</v>
      </c>
      <c r="K38" s="547" t="s">
        <v>403</v>
      </c>
    </row>
    <row r="39" spans="1:11" ht="15" customHeight="1">
      <c r="A39" s="507"/>
      <c r="B39" s="693" t="str">
        <f t="shared" si="0"/>
        <v>Autres prêts</v>
      </c>
      <c r="C39" s="694" t="str">
        <f t="shared" si="0"/>
        <v>Other loans</v>
      </c>
      <c r="D39" s="230">
        <v>1290</v>
      </c>
      <c r="E39" s="116"/>
      <c r="F39" s="230">
        <v>1290</v>
      </c>
      <c r="G39" s="116"/>
      <c r="J39" s="532" t="s">
        <v>228</v>
      </c>
      <c r="K39" s="547" t="s">
        <v>335</v>
      </c>
    </row>
    <row r="40" spans="1:11" ht="15" customHeight="1">
      <c r="A40" s="507"/>
      <c r="B40" s="511"/>
      <c r="C40" s="511"/>
      <c r="D40" s="53"/>
      <c r="E40" s="26"/>
      <c r="F40" s="53"/>
      <c r="G40" s="556"/>
      <c r="K40" s="547"/>
    </row>
    <row r="41" spans="1:11" ht="15" customHeight="1">
      <c r="A41" s="507"/>
      <c r="B41" s="489" t="str">
        <f>IF(Langue=0,J41,K41)</f>
        <v>Provisions pour pertes de crédit</v>
      </c>
      <c r="C41" s="489"/>
      <c r="D41" s="234">
        <v>1288</v>
      </c>
      <c r="E41" s="118">
        <f>'1200'!J22</f>
        <v>0</v>
      </c>
      <c r="F41" s="230">
        <v>1288</v>
      </c>
      <c r="G41" s="116"/>
      <c r="J41" s="10" t="str">
        <f>+J22</f>
        <v>Provisions pour pertes de crédit</v>
      </c>
      <c r="K41" s="546" t="str">
        <f>+K22</f>
        <v>Provision for Credit Losses</v>
      </c>
    </row>
    <row r="42" spans="1:11" ht="15" customHeight="1">
      <c r="A42" s="507"/>
      <c r="B42" s="511"/>
      <c r="C42" s="511"/>
      <c r="D42" s="53"/>
      <c r="E42" s="577" t="s">
        <v>197</v>
      </c>
      <c r="F42" s="53"/>
      <c r="G42" s="509"/>
      <c r="K42" s="547"/>
    </row>
    <row r="43" spans="1:11" ht="15" customHeight="1">
      <c r="A43" s="507"/>
      <c r="B43" s="519" t="str">
        <f>IF(Langue=0,J43,K43)</f>
        <v>Total des prêts</v>
      </c>
      <c r="C43" s="519"/>
      <c r="D43" s="235">
        <v>1299</v>
      </c>
      <c r="E43" s="119">
        <f>SUM(E30:E39)-E41</f>
        <v>0</v>
      </c>
      <c r="F43" s="235">
        <v>1299</v>
      </c>
      <c r="G43" s="119">
        <f>SUM(G30:G39)-G41</f>
        <v>0</v>
      </c>
      <c r="J43" s="532" t="s">
        <v>267</v>
      </c>
      <c r="K43" s="547" t="s">
        <v>404</v>
      </c>
    </row>
    <row r="44" spans="1:11" ht="11.25" customHeight="1">
      <c r="A44" s="602"/>
      <c r="B44" s="603"/>
      <c r="C44" s="603"/>
      <c r="D44" s="603"/>
      <c r="E44" s="603"/>
      <c r="F44" s="603"/>
      <c r="G44" s="604"/>
      <c r="K44" s="546"/>
    </row>
    <row r="45" spans="1:11" ht="15.75" customHeight="1">
      <c r="A45" s="507"/>
      <c r="B45" s="527" t="str">
        <f>IF(Langue=0,J45,K45)</f>
        <v>Prêts et placements dans les filiales</v>
      </c>
      <c r="C45" s="23"/>
      <c r="D45" s="11"/>
      <c r="E45" s="577" t="s">
        <v>198</v>
      </c>
      <c r="F45" s="11"/>
      <c r="G45" s="509"/>
      <c r="J45" s="532" t="s">
        <v>308</v>
      </c>
      <c r="K45" s="546" t="s">
        <v>405</v>
      </c>
    </row>
    <row r="46" spans="1:11" ht="15" customHeight="1">
      <c r="A46" s="507"/>
      <c r="B46" s="695" t="str">
        <f>IF(Langue=0,J46,K46)</f>
        <v>Placement en actions</v>
      </c>
      <c r="C46" s="696"/>
      <c r="D46" s="235">
        <v>1400</v>
      </c>
      <c r="E46" s="116"/>
      <c r="F46" s="235">
        <v>1400</v>
      </c>
      <c r="G46" s="116"/>
      <c r="J46" s="532" t="s">
        <v>14</v>
      </c>
      <c r="K46" s="546" t="s">
        <v>406</v>
      </c>
    </row>
    <row r="47" spans="1:11" ht="15" customHeight="1">
      <c r="A47" s="507"/>
      <c r="B47" s="695" t="str">
        <f>IF(Langue=0,J47,K47)</f>
        <v>Prêts et avances</v>
      </c>
      <c r="C47" s="696"/>
      <c r="D47" s="235">
        <v>1410</v>
      </c>
      <c r="E47" s="116"/>
      <c r="F47" s="235">
        <v>1410</v>
      </c>
      <c r="G47" s="116"/>
      <c r="J47" s="532" t="s">
        <v>15</v>
      </c>
      <c r="K47" s="546" t="s">
        <v>407</v>
      </c>
    </row>
    <row r="48" spans="1:11" ht="7.5" customHeight="1">
      <c r="A48" s="602"/>
      <c r="B48" s="603"/>
      <c r="C48" s="603"/>
      <c r="D48" s="603"/>
      <c r="E48" s="603"/>
      <c r="F48" s="603"/>
      <c r="G48" s="604"/>
      <c r="K48" s="546"/>
    </row>
    <row r="49" spans="1:13" ht="15" customHeight="1">
      <c r="A49" s="507"/>
      <c r="B49" s="489" t="str">
        <f>IF(Langue=0,J49,K49)</f>
        <v>Provisions pour pertes de crédit</v>
      </c>
      <c r="C49" s="490"/>
      <c r="D49" s="235">
        <v>1495</v>
      </c>
      <c r="E49" s="116"/>
      <c r="F49" s="235">
        <v>1495</v>
      </c>
      <c r="G49" s="116"/>
      <c r="J49" s="10" t="str">
        <f>+J41</f>
        <v>Provisions pour pertes de crédit</v>
      </c>
      <c r="K49" s="546" t="str">
        <f>+K41</f>
        <v>Provision for Credit Losses</v>
      </c>
    </row>
    <row r="50" spans="1:13" ht="15" customHeight="1">
      <c r="A50" s="505"/>
      <c r="B50" s="506"/>
      <c r="C50" s="506"/>
      <c r="D50" s="506"/>
      <c r="E50" s="577" t="s">
        <v>197</v>
      </c>
      <c r="F50" s="506"/>
      <c r="G50" s="509"/>
      <c r="K50" s="546"/>
    </row>
    <row r="51" spans="1:13" ht="15" customHeight="1">
      <c r="A51" s="507"/>
      <c r="B51" s="520" t="str">
        <f>IF(Langue=0,J51,K51)</f>
        <v xml:space="preserve">Total des placements dans les filiales </v>
      </c>
      <c r="C51" s="520"/>
      <c r="D51" s="220">
        <v>1499</v>
      </c>
      <c r="E51" s="120">
        <f>+E46+E47-E49</f>
        <v>0</v>
      </c>
      <c r="F51" s="220">
        <v>1499</v>
      </c>
      <c r="G51" s="120">
        <f>+G46+G47-G49</f>
        <v>0</v>
      </c>
      <c r="J51" s="532" t="s">
        <v>386</v>
      </c>
      <c r="K51" s="546" t="s">
        <v>408</v>
      </c>
    </row>
    <row r="52" spans="1:13">
      <c r="A52" s="507"/>
      <c r="B52" s="508"/>
      <c r="C52" s="526"/>
      <c r="E52" s="531"/>
      <c r="G52" s="83"/>
      <c r="K52" s="546"/>
    </row>
    <row r="53" spans="1:13">
      <c r="A53" s="507"/>
      <c r="B53" s="508"/>
      <c r="C53" s="526"/>
      <c r="D53" s="506"/>
      <c r="E53" s="1"/>
      <c r="F53" s="506"/>
      <c r="G53" s="558"/>
      <c r="K53" s="546"/>
    </row>
    <row r="54" spans="1:13">
      <c r="A54" s="685">
        <f>+Certification!A48+1</f>
        <v>3</v>
      </c>
      <c r="B54" s="686"/>
      <c r="C54" s="686"/>
      <c r="D54" s="686"/>
      <c r="E54" s="686"/>
      <c r="F54" s="686"/>
      <c r="G54" s="687"/>
      <c r="K54" s="546"/>
    </row>
    <row r="55" spans="1:13" s="415" customFormat="1">
      <c r="A55" s="688" t="str">
        <f>$A$1</f>
        <v>SOCIÉTÉ À CHARTE QUÉBÉCOISE ET À CHARTE AUTRE QUE QUÉBÉCOISE</v>
      </c>
      <c r="B55" s="689"/>
      <c r="C55" s="689"/>
      <c r="D55" s="689"/>
      <c r="E55" s="689"/>
      <c r="F55" s="689"/>
      <c r="G55" s="690"/>
      <c r="H55" s="414"/>
      <c r="I55" s="414"/>
      <c r="J55" s="538"/>
      <c r="K55" s="548"/>
      <c r="L55" s="414"/>
      <c r="M55" s="414"/>
    </row>
    <row r="56" spans="1:13" s="415" customFormat="1">
      <c r="A56" s="668" t="str">
        <f>$A$2</f>
        <v>ANNEXE 100</v>
      </c>
      <c r="B56" s="669"/>
      <c r="C56" s="669"/>
      <c r="D56" s="669"/>
      <c r="E56" s="669"/>
      <c r="F56" s="669"/>
      <c r="G56" s="670"/>
      <c r="H56" s="416"/>
      <c r="I56" s="416"/>
      <c r="J56" s="539"/>
      <c r="K56" s="549"/>
      <c r="L56" s="416"/>
      <c r="M56" s="416"/>
    </row>
    <row r="57" spans="1:13" s="415" customFormat="1" ht="22.5" customHeight="1">
      <c r="A57" s="671">
        <f>A3</f>
        <v>0</v>
      </c>
      <c r="B57" s="672"/>
      <c r="C57" s="672"/>
      <c r="D57" s="672"/>
      <c r="E57" s="672"/>
      <c r="F57" s="672"/>
      <c r="G57" s="673"/>
      <c r="J57" s="540"/>
      <c r="K57" s="550"/>
    </row>
    <row r="58" spans="1:13" s="415" customFormat="1" ht="22.5" customHeight="1">
      <c r="A58" s="674" t="str">
        <f>IF(Langue=0,A4&amp;" (suite)",A4&amp;" (continued)")</f>
        <v>BILAN CONSOLIDÉ (suite)</v>
      </c>
      <c r="B58" s="675"/>
      <c r="C58" s="675"/>
      <c r="D58" s="675"/>
      <c r="E58" s="675"/>
      <c r="F58" s="675"/>
      <c r="G58" s="676"/>
      <c r="J58" s="540"/>
      <c r="K58" s="550"/>
    </row>
    <row r="59" spans="1:13" s="415" customFormat="1" ht="22.5" customHeight="1">
      <c r="A59" s="677" t="str">
        <f>$A$5</f>
        <v xml:space="preserve">au </v>
      </c>
      <c r="B59" s="678"/>
      <c r="C59" s="678"/>
      <c r="D59" s="678"/>
      <c r="E59" s="678"/>
      <c r="F59" s="678"/>
      <c r="G59" s="679"/>
      <c r="J59" s="540"/>
      <c r="K59" s="550"/>
    </row>
    <row r="60" spans="1:13" s="415" customFormat="1" ht="15" customHeight="1">
      <c r="A60" s="665" t="s">
        <v>154</v>
      </c>
      <c r="B60" s="666"/>
      <c r="C60" s="666"/>
      <c r="D60" s="666"/>
      <c r="E60" s="666"/>
      <c r="F60" s="666"/>
      <c r="G60" s="667"/>
      <c r="H60" s="418"/>
      <c r="J60" s="540"/>
      <c r="K60" s="550"/>
    </row>
    <row r="61" spans="1:13" ht="11.25" customHeight="1">
      <c r="A61" s="505"/>
      <c r="B61" s="506"/>
      <c r="C61" s="506"/>
      <c r="D61" s="680" t="str">
        <f>+$D$7</f>
        <v>Courant</v>
      </c>
      <c r="E61" s="680"/>
      <c r="F61" s="680" t="str">
        <f>+$F$7</f>
        <v>Précédent</v>
      </c>
      <c r="G61" s="681"/>
      <c r="H61" s="72"/>
      <c r="K61" s="546"/>
    </row>
    <row r="62" spans="1:13" ht="33.75" customHeight="1">
      <c r="A62" s="691" t="str">
        <f>IF(Langue=0,J62,K62)</f>
        <v>ACTIF (suite)</v>
      </c>
      <c r="B62" s="699"/>
      <c r="C62" s="699"/>
      <c r="D62" s="699"/>
      <c r="E62" s="51" t="s">
        <v>198</v>
      </c>
      <c r="F62" s="568"/>
      <c r="G62" s="569" t="str">
        <f>+$G$8</f>
        <v>(03)</v>
      </c>
      <c r="H62" s="72"/>
      <c r="J62" s="532" t="s">
        <v>387</v>
      </c>
      <c r="K62" s="546" t="s">
        <v>409</v>
      </c>
    </row>
    <row r="63" spans="1:13" s="508" customFormat="1" ht="17.25">
      <c r="A63" s="535"/>
      <c r="B63" s="553"/>
      <c r="C63" s="553"/>
      <c r="D63" s="553"/>
      <c r="E63" s="577" t="s">
        <v>197</v>
      </c>
      <c r="F63" s="553"/>
      <c r="G63" s="509"/>
      <c r="H63" s="72"/>
      <c r="J63" s="532"/>
      <c r="K63" s="546"/>
    </row>
    <row r="64" spans="1:13" ht="15" customHeight="1">
      <c r="A64" s="507"/>
      <c r="B64" s="520" t="str">
        <f>IF(Langue=0,J64,K64)</f>
        <v>Participations dans des entreprises associées et des coentreprises</v>
      </c>
      <c r="C64" s="520"/>
      <c r="D64" s="220">
        <v>1500</v>
      </c>
      <c r="E64" s="116"/>
      <c r="F64" s="220">
        <v>1500</v>
      </c>
      <c r="G64" s="116"/>
      <c r="H64" s="72"/>
      <c r="J64" s="532" t="s">
        <v>177</v>
      </c>
      <c r="K64" s="546" t="s">
        <v>410</v>
      </c>
    </row>
    <row r="65" spans="1:11" ht="11.25" customHeight="1">
      <c r="A65" s="602"/>
      <c r="B65" s="603"/>
      <c r="C65" s="603"/>
      <c r="D65" s="603"/>
      <c r="E65" s="603"/>
      <c r="F65" s="603"/>
      <c r="G65" s="604"/>
      <c r="K65" s="546"/>
    </row>
    <row r="66" spans="1:11" ht="15" customHeight="1">
      <c r="A66" s="507"/>
      <c r="B66" s="520" t="str">
        <f>IF(Langue=0,J66,K66)</f>
        <v>Instruments financiers dérivés</v>
      </c>
      <c r="C66" s="520"/>
      <c r="D66" s="220">
        <v>1610</v>
      </c>
      <c r="E66" s="116"/>
      <c r="F66" s="220">
        <v>1610</v>
      </c>
      <c r="G66" s="116"/>
      <c r="H66" s="25"/>
      <c r="J66" s="532" t="s">
        <v>136</v>
      </c>
      <c r="K66" s="546" t="s">
        <v>411</v>
      </c>
    </row>
    <row r="67" spans="1:11" ht="11.25" customHeight="1">
      <c r="A67" s="602"/>
      <c r="B67" s="603"/>
      <c r="C67" s="603"/>
      <c r="D67" s="603"/>
      <c r="E67" s="603"/>
      <c r="F67" s="603"/>
      <c r="G67" s="604"/>
      <c r="K67" s="546"/>
    </row>
    <row r="68" spans="1:11" ht="15" customHeight="1">
      <c r="A68" s="507"/>
      <c r="B68" s="520" t="str">
        <f>IF(Langue=0,J68,K68)</f>
        <v>Immeubles</v>
      </c>
      <c r="C68" s="520"/>
      <c r="D68" s="520"/>
      <c r="E68" s="577" t="s">
        <v>198</v>
      </c>
      <c r="F68" s="520"/>
      <c r="G68" s="509"/>
      <c r="J68" s="532" t="s">
        <v>237</v>
      </c>
      <c r="K68" s="546" t="s">
        <v>415</v>
      </c>
    </row>
    <row r="69" spans="1:11" ht="15" customHeight="1">
      <c r="A69" s="507"/>
      <c r="B69" s="508"/>
      <c r="C69" s="524" t="str">
        <f>IF(Langue=0,J69,K69)</f>
        <v xml:space="preserve">Immeubles à l'usage de la société </v>
      </c>
      <c r="D69" s="220">
        <v>1620</v>
      </c>
      <c r="E69" s="232"/>
      <c r="F69" s="220">
        <v>1620</v>
      </c>
      <c r="G69" s="232"/>
      <c r="J69" s="532" t="s">
        <v>229</v>
      </c>
      <c r="K69" s="546" t="s">
        <v>412</v>
      </c>
    </row>
    <row r="70" spans="1:11">
      <c r="A70" s="507"/>
      <c r="B70" s="508"/>
      <c r="C70" s="508" t="str">
        <f>IF(Langue=0,J70,K70)</f>
        <v>Immeubles de placement</v>
      </c>
      <c r="D70" s="220">
        <v>1625</v>
      </c>
      <c r="E70" s="116"/>
      <c r="F70" s="220">
        <v>1625</v>
      </c>
      <c r="G70" s="116"/>
      <c r="J70" s="532" t="s">
        <v>12</v>
      </c>
      <c r="K70" s="546" t="s">
        <v>413</v>
      </c>
    </row>
    <row r="71" spans="1:11">
      <c r="A71" s="507"/>
      <c r="B71" s="508"/>
      <c r="C71" s="508"/>
      <c r="D71" s="54"/>
      <c r="E71" s="26"/>
      <c r="F71" s="54"/>
      <c r="G71" s="556"/>
      <c r="K71" s="546"/>
    </row>
    <row r="72" spans="1:11">
      <c r="A72" s="507"/>
      <c r="B72" s="508"/>
      <c r="C72" s="5" t="str">
        <f>IF(Langue=0,J72,K72)</f>
        <v>Cumul des pertes de valeur</v>
      </c>
      <c r="D72" s="220">
        <v>1628</v>
      </c>
      <c r="E72" s="116"/>
      <c r="F72" s="220">
        <v>1628</v>
      </c>
      <c r="G72" s="116"/>
      <c r="J72" s="10" t="s">
        <v>909</v>
      </c>
      <c r="K72" s="546" t="s">
        <v>910</v>
      </c>
    </row>
    <row r="73" spans="1:11" ht="17.25">
      <c r="A73" s="507"/>
      <c r="B73" s="508"/>
      <c r="C73" s="508"/>
      <c r="D73" s="54"/>
      <c r="E73" s="577" t="s">
        <v>197</v>
      </c>
      <c r="F73" s="54"/>
      <c r="G73" s="509"/>
      <c r="K73" s="546"/>
    </row>
    <row r="74" spans="1:11">
      <c r="A74" s="507"/>
      <c r="B74" s="520" t="str">
        <f>IF(Langue=0,J74,K74)</f>
        <v>Total des immeubles</v>
      </c>
      <c r="C74" s="520"/>
      <c r="D74" s="235">
        <v>1629</v>
      </c>
      <c r="E74" s="121">
        <f>SUM(E69:E70)-E72</f>
        <v>0</v>
      </c>
      <c r="F74" s="235">
        <v>1629</v>
      </c>
      <c r="G74" s="121">
        <f>SUM(G69:G70)-G72</f>
        <v>0</v>
      </c>
      <c r="J74" s="532" t="s">
        <v>135</v>
      </c>
      <c r="K74" s="546" t="s">
        <v>414</v>
      </c>
    </row>
    <row r="75" spans="1:11" ht="11.25" customHeight="1">
      <c r="A75" s="602"/>
      <c r="B75" s="603"/>
      <c r="C75" s="603"/>
      <c r="D75" s="603"/>
      <c r="E75" s="603"/>
      <c r="F75" s="603"/>
      <c r="G75" s="604"/>
      <c r="K75" s="546"/>
    </row>
    <row r="76" spans="1:11" s="200" customFormat="1" ht="15" customHeight="1">
      <c r="A76" s="78"/>
      <c r="B76" s="520" t="str">
        <f>IF(Langue=0,J76,K76)</f>
        <v>Autres éléments d'actif</v>
      </c>
      <c r="C76" s="520"/>
      <c r="D76" s="520"/>
      <c r="E76" s="577" t="s">
        <v>198</v>
      </c>
      <c r="F76" s="520"/>
      <c r="G76" s="509"/>
      <c r="J76" s="543" t="s">
        <v>61</v>
      </c>
      <c r="K76" s="551" t="s">
        <v>416</v>
      </c>
    </row>
    <row r="77" spans="1:11" ht="15" customHeight="1">
      <c r="A77" s="507"/>
      <c r="B77" s="508"/>
      <c r="C77" s="525" t="str">
        <f t="shared" ref="C77:C85" si="1">IF(Langue=0,J77,K77)</f>
        <v>Immobilisations corporelles</v>
      </c>
      <c r="D77" s="220">
        <v>1630</v>
      </c>
      <c r="E77" s="232"/>
      <c r="F77" s="220">
        <v>1630</v>
      </c>
      <c r="G77" s="232"/>
      <c r="J77" s="532" t="s">
        <v>137</v>
      </c>
      <c r="K77" s="546" t="s">
        <v>417</v>
      </c>
    </row>
    <row r="78" spans="1:11" ht="15" customHeight="1">
      <c r="A78" s="507"/>
      <c r="B78" s="508"/>
      <c r="C78" s="525" t="str">
        <f t="shared" si="1"/>
        <v>Goodwill</v>
      </c>
      <c r="D78" s="220">
        <v>1635</v>
      </c>
      <c r="E78" s="232"/>
      <c r="F78" s="220">
        <v>1635</v>
      </c>
      <c r="G78" s="232"/>
      <c r="J78" s="532" t="s">
        <v>125</v>
      </c>
      <c r="K78" s="546" t="s">
        <v>125</v>
      </c>
    </row>
    <row r="79" spans="1:11" ht="15" customHeight="1">
      <c r="A79" s="507"/>
      <c r="B79" s="508"/>
      <c r="C79" s="79" t="str">
        <f t="shared" si="1"/>
        <v xml:space="preserve">Immobilisations incorporelles </v>
      </c>
      <c r="D79" s="220">
        <v>1640</v>
      </c>
      <c r="E79" s="232"/>
      <c r="F79" s="220">
        <v>1640</v>
      </c>
      <c r="G79" s="232"/>
      <c r="J79" s="532" t="s">
        <v>298</v>
      </c>
      <c r="K79" s="546" t="s">
        <v>418</v>
      </c>
    </row>
    <row r="80" spans="1:11" ht="15" customHeight="1">
      <c r="A80" s="507"/>
      <c r="B80" s="508"/>
      <c r="C80" s="525" t="str">
        <f t="shared" si="1"/>
        <v>Actif d’impôts exigibles</v>
      </c>
      <c r="D80" s="220">
        <v>1645</v>
      </c>
      <c r="E80" s="232"/>
      <c r="F80" s="220">
        <v>1645</v>
      </c>
      <c r="G80" s="232"/>
      <c r="J80" s="532" t="s">
        <v>138</v>
      </c>
      <c r="K80" s="546" t="s">
        <v>419</v>
      </c>
    </row>
    <row r="81" spans="1:12" ht="15" customHeight="1">
      <c r="A81" s="507"/>
      <c r="B81" s="508"/>
      <c r="C81" s="525" t="str">
        <f t="shared" si="1"/>
        <v>Actif d'impôts différés</v>
      </c>
      <c r="D81" s="237">
        <v>1650</v>
      </c>
      <c r="E81" s="232"/>
      <c r="F81" s="237">
        <v>1650</v>
      </c>
      <c r="G81" s="232"/>
      <c r="J81" s="532" t="s">
        <v>139</v>
      </c>
      <c r="K81" s="546" t="s">
        <v>420</v>
      </c>
    </row>
    <row r="82" spans="1:12" ht="15" customHeight="1">
      <c r="A82" s="507"/>
      <c r="B82" s="508"/>
      <c r="C82" s="525" t="str">
        <f t="shared" si="1"/>
        <v>Actifs nets au titre de régimes de retraite à prestations définies</v>
      </c>
      <c r="D82" s="220">
        <v>1655</v>
      </c>
      <c r="E82" s="232"/>
      <c r="F82" s="220">
        <v>1655</v>
      </c>
      <c r="G82" s="232"/>
      <c r="J82" s="532" t="s">
        <v>183</v>
      </c>
      <c r="K82" s="546" t="s">
        <v>421</v>
      </c>
    </row>
    <row r="83" spans="1:12" ht="15" customHeight="1">
      <c r="A83" s="507"/>
      <c r="B83" s="508"/>
      <c r="C83" s="525" t="str">
        <f t="shared" si="1"/>
        <v>Frais payés d'avance et frais reportés</v>
      </c>
      <c r="D83" s="220">
        <v>1660</v>
      </c>
      <c r="E83" s="232"/>
      <c r="F83" s="220">
        <v>1660</v>
      </c>
      <c r="G83" s="232"/>
      <c r="J83" s="532" t="s">
        <v>16</v>
      </c>
      <c r="K83" s="546" t="s">
        <v>422</v>
      </c>
    </row>
    <row r="84" spans="1:12" ht="15" customHeight="1">
      <c r="A84" s="507"/>
      <c r="B84" s="508"/>
      <c r="C84" s="525" t="str">
        <f t="shared" si="1"/>
        <v>Intérêts et dividendes courus à recevoir</v>
      </c>
      <c r="D84" s="220">
        <v>1662</v>
      </c>
      <c r="E84" s="232"/>
      <c r="F84" s="220">
        <v>1662</v>
      </c>
      <c r="G84" s="232"/>
      <c r="J84" s="532" t="s">
        <v>17</v>
      </c>
      <c r="K84" s="546" t="s">
        <v>914</v>
      </c>
    </row>
    <row r="85" spans="1:12" ht="15" customHeight="1">
      <c r="A85" s="507"/>
      <c r="B85" s="508"/>
      <c r="C85" s="525" t="str">
        <f t="shared" si="1"/>
        <v>Autres éléments d'actif</v>
      </c>
      <c r="D85" s="238">
        <v>1665</v>
      </c>
      <c r="E85" s="118">
        <f>+_1665_299_02</f>
        <v>0</v>
      </c>
      <c r="F85" s="220">
        <v>1665</v>
      </c>
      <c r="G85" s="116"/>
      <c r="J85" s="532" t="s">
        <v>61</v>
      </c>
      <c r="K85" s="546" t="s">
        <v>416</v>
      </c>
    </row>
    <row r="86" spans="1:12" ht="17.25">
      <c r="A86" s="505"/>
      <c r="B86" s="506"/>
      <c r="C86" s="506"/>
      <c r="D86" s="506"/>
      <c r="E86" s="577" t="s">
        <v>197</v>
      </c>
      <c r="F86" s="506"/>
      <c r="G86" s="509"/>
      <c r="K86" s="546"/>
    </row>
    <row r="87" spans="1:12" ht="15.75">
      <c r="A87" s="507"/>
      <c r="B87" s="520" t="str">
        <f>IF(Langue=0,J87,K87)</f>
        <v xml:space="preserve">Total des autres éléments d'actif </v>
      </c>
      <c r="C87" s="520"/>
      <c r="D87" s="220">
        <v>1699</v>
      </c>
      <c r="E87" s="121">
        <f>SUM(E77:E85)</f>
        <v>0</v>
      </c>
      <c r="F87" s="220">
        <v>1699</v>
      </c>
      <c r="G87" s="121">
        <f>SUM(G77:G85)</f>
        <v>0</v>
      </c>
      <c r="J87" s="544" t="s">
        <v>912</v>
      </c>
      <c r="K87" s="552" t="s">
        <v>423</v>
      </c>
      <c r="L87" s="197"/>
    </row>
    <row r="88" spans="1:12" ht="11.25" customHeight="1">
      <c r="A88" s="602"/>
      <c r="B88" s="603"/>
      <c r="C88" s="603"/>
      <c r="D88" s="603"/>
      <c r="E88" s="603"/>
      <c r="F88" s="603"/>
      <c r="G88" s="604"/>
      <c r="K88" s="546"/>
    </row>
    <row r="89" spans="1:12">
      <c r="A89" s="507"/>
      <c r="B89" s="520" t="str">
        <f>IF(Langue=0,J89,K89)</f>
        <v>Actifs non courants détenus en vue de la vente et activités abandonnées</v>
      </c>
      <c r="C89" s="520"/>
      <c r="D89" s="220">
        <v>1700</v>
      </c>
      <c r="E89" s="122"/>
      <c r="F89" s="220">
        <v>1700</v>
      </c>
      <c r="G89" s="122"/>
      <c r="J89" s="532" t="s">
        <v>388</v>
      </c>
      <c r="K89" s="546" t="s">
        <v>603</v>
      </c>
    </row>
    <row r="90" spans="1:12" ht="11.25" customHeight="1">
      <c r="A90" s="602"/>
      <c r="B90" s="603"/>
      <c r="C90" s="603"/>
      <c r="D90" s="603"/>
      <c r="E90" s="603"/>
      <c r="F90" s="603"/>
      <c r="G90" s="604"/>
      <c r="K90" s="546"/>
    </row>
    <row r="91" spans="1:12" ht="22.5" customHeight="1">
      <c r="A91" s="554" t="str">
        <f>IF(Langue=0,J91,K91)</f>
        <v>TOTAL DE L'ACTIF</v>
      </c>
      <c r="B91" s="520"/>
      <c r="C91" s="520"/>
      <c r="D91" s="582">
        <v>1999</v>
      </c>
      <c r="E91" s="121">
        <f>SUM(E25,E43,E51,E64,E66,E74,E87,E89,E27)+E10</f>
        <v>0</v>
      </c>
      <c r="F91" s="239">
        <v>1999</v>
      </c>
      <c r="G91" s="121">
        <f>SUM(G25,G43,G51,G64,G66,G74,G87,G89,G27)+G10</f>
        <v>0</v>
      </c>
      <c r="J91" s="532" t="s">
        <v>169</v>
      </c>
      <c r="K91" s="546" t="s">
        <v>424</v>
      </c>
    </row>
    <row r="92" spans="1:12" ht="15" customHeight="1">
      <c r="A92" s="507"/>
      <c r="B92" s="508"/>
      <c r="C92" s="514"/>
      <c r="D92" s="520"/>
      <c r="E92" s="523"/>
      <c r="F92" s="520"/>
      <c r="G92" s="557"/>
      <c r="K92" s="546"/>
    </row>
    <row r="93" spans="1:12" ht="15" customHeight="1">
      <c r="A93" s="507"/>
      <c r="B93" s="508"/>
      <c r="C93" s="514"/>
      <c r="D93" s="520"/>
      <c r="E93" s="523"/>
      <c r="F93" s="520"/>
      <c r="G93" s="557"/>
      <c r="K93" s="546"/>
    </row>
    <row r="94" spans="1:12" ht="15" customHeight="1">
      <c r="A94" s="507"/>
      <c r="B94" s="508"/>
      <c r="C94" s="514"/>
      <c r="D94" s="520"/>
      <c r="E94" s="523"/>
      <c r="F94" s="520"/>
      <c r="G94" s="557"/>
      <c r="K94" s="546"/>
    </row>
    <row r="95" spans="1:12" ht="15" customHeight="1">
      <c r="A95" s="507"/>
      <c r="B95" s="508"/>
      <c r="C95" s="514"/>
      <c r="D95" s="520"/>
      <c r="E95" s="523"/>
      <c r="F95" s="520"/>
      <c r="G95" s="557"/>
      <c r="K95" s="546"/>
    </row>
    <row r="96" spans="1:12" ht="15" customHeight="1">
      <c r="A96" s="507"/>
      <c r="B96" s="508"/>
      <c r="C96" s="514"/>
      <c r="D96" s="520"/>
      <c r="E96" s="523"/>
      <c r="F96" s="520"/>
      <c r="G96" s="557"/>
      <c r="K96" s="546"/>
    </row>
    <row r="97" spans="1:11" ht="15" customHeight="1">
      <c r="A97" s="507"/>
      <c r="B97" s="508"/>
      <c r="C97" s="514"/>
      <c r="D97" s="520"/>
      <c r="E97" s="523"/>
      <c r="F97" s="520"/>
      <c r="G97" s="557"/>
      <c r="K97" s="546"/>
    </row>
    <row r="98" spans="1:11" ht="15" customHeight="1">
      <c r="A98" s="507"/>
      <c r="B98" s="508"/>
      <c r="C98" s="514"/>
      <c r="D98" s="520"/>
      <c r="E98" s="523"/>
      <c r="F98" s="520"/>
      <c r="G98" s="557"/>
      <c r="K98" s="546"/>
    </row>
    <row r="99" spans="1:11" ht="15" customHeight="1">
      <c r="A99" s="507"/>
      <c r="B99" s="508"/>
      <c r="C99" s="514"/>
      <c r="D99" s="520"/>
      <c r="E99" s="523"/>
      <c r="F99" s="520"/>
      <c r="G99" s="557"/>
      <c r="K99" s="546"/>
    </row>
    <row r="100" spans="1:11" ht="15" customHeight="1">
      <c r="A100" s="507"/>
      <c r="B100" s="508"/>
      <c r="C100" s="514"/>
      <c r="D100" s="520"/>
      <c r="E100" s="523"/>
      <c r="F100" s="520"/>
      <c r="G100" s="557"/>
      <c r="K100" s="546"/>
    </row>
    <row r="101" spans="1:11" ht="15" customHeight="1">
      <c r="A101" s="507"/>
      <c r="B101" s="508"/>
      <c r="C101" s="514"/>
      <c r="D101" s="520"/>
      <c r="E101" s="523"/>
      <c r="F101" s="520"/>
      <c r="G101" s="557"/>
      <c r="K101" s="546"/>
    </row>
    <row r="102" spans="1:11" ht="15" customHeight="1">
      <c r="A102" s="507"/>
      <c r="B102" s="508"/>
      <c r="C102" s="514"/>
      <c r="D102" s="520"/>
      <c r="E102" s="523"/>
      <c r="F102" s="520"/>
      <c r="G102" s="557"/>
      <c r="K102" s="546"/>
    </row>
    <row r="103" spans="1:11" ht="15" customHeight="1">
      <c r="A103" s="507"/>
      <c r="B103" s="508"/>
      <c r="C103" s="514"/>
      <c r="D103" s="520"/>
      <c r="E103" s="523"/>
      <c r="F103" s="520"/>
      <c r="G103" s="557"/>
      <c r="K103" s="546"/>
    </row>
    <row r="104" spans="1:11" ht="15" customHeight="1">
      <c r="A104" s="507"/>
      <c r="B104" s="508"/>
      <c r="C104" s="514"/>
      <c r="D104" s="520"/>
      <c r="E104" s="523"/>
      <c r="F104" s="520"/>
      <c r="G104" s="557"/>
      <c r="K104" s="546"/>
    </row>
    <row r="105" spans="1:11" ht="15" customHeight="1">
      <c r="A105" s="507"/>
      <c r="B105" s="508"/>
      <c r="C105" s="514"/>
      <c r="D105" s="520"/>
      <c r="E105" s="523"/>
      <c r="F105" s="520"/>
      <c r="G105" s="557"/>
      <c r="K105" s="546"/>
    </row>
    <row r="106" spans="1:11" ht="7.5" customHeight="1">
      <c r="A106" s="507"/>
      <c r="B106" s="508"/>
      <c r="C106" s="526"/>
      <c r="D106" s="3"/>
      <c r="E106" s="531"/>
      <c r="F106" s="3"/>
      <c r="G106" s="83"/>
      <c r="K106" s="546"/>
    </row>
    <row r="107" spans="1:11" ht="15" customHeight="1">
      <c r="A107" s="685">
        <f>A54+1</f>
        <v>4</v>
      </c>
      <c r="B107" s="686"/>
      <c r="C107" s="686"/>
      <c r="D107" s="686"/>
      <c r="E107" s="686"/>
      <c r="F107" s="686"/>
      <c r="G107" s="687"/>
      <c r="K107" s="546"/>
    </row>
    <row r="108" spans="1:11" s="415" customFormat="1">
      <c r="A108" s="688" t="str">
        <f>$A$1</f>
        <v>SOCIÉTÉ À CHARTE QUÉBÉCOISE ET À CHARTE AUTRE QUE QUÉBÉCOISE</v>
      </c>
      <c r="B108" s="689"/>
      <c r="C108" s="689"/>
      <c r="D108" s="689"/>
      <c r="E108" s="689"/>
      <c r="F108" s="689"/>
      <c r="G108" s="690"/>
      <c r="J108" s="540"/>
      <c r="K108" s="550"/>
    </row>
    <row r="109" spans="1:11" s="415" customFormat="1">
      <c r="A109" s="668" t="str">
        <f>A56</f>
        <v>ANNEXE 100</v>
      </c>
      <c r="B109" s="669"/>
      <c r="C109" s="669"/>
      <c r="D109" s="669"/>
      <c r="E109" s="669"/>
      <c r="F109" s="669"/>
      <c r="G109" s="670"/>
      <c r="J109" s="540"/>
      <c r="K109" s="550"/>
    </row>
    <row r="110" spans="1:11" s="415" customFormat="1" ht="22.5" customHeight="1">
      <c r="A110" s="671">
        <f>A3</f>
        <v>0</v>
      </c>
      <c r="B110" s="672"/>
      <c r="C110" s="672"/>
      <c r="D110" s="672"/>
      <c r="E110" s="672"/>
      <c r="F110" s="672"/>
      <c r="G110" s="673"/>
      <c r="J110" s="540"/>
      <c r="K110" s="550"/>
    </row>
    <row r="111" spans="1:11" s="415" customFormat="1" ht="22.5" customHeight="1">
      <c r="A111" s="674" t="str">
        <f>IF(Langue=0,A4&amp;" (suite)",A4&amp;" (continued)")</f>
        <v>BILAN CONSOLIDÉ (suite)</v>
      </c>
      <c r="B111" s="675"/>
      <c r="C111" s="675"/>
      <c r="D111" s="675"/>
      <c r="E111" s="675"/>
      <c r="F111" s="675"/>
      <c r="G111" s="676"/>
      <c r="J111" s="540"/>
      <c r="K111" s="550"/>
    </row>
    <row r="112" spans="1:11" s="415" customFormat="1" ht="22.5" customHeight="1">
      <c r="A112" s="677" t="str">
        <f>$A$5</f>
        <v xml:space="preserve">au </v>
      </c>
      <c r="B112" s="678"/>
      <c r="C112" s="678"/>
      <c r="D112" s="678"/>
      <c r="E112" s="678"/>
      <c r="F112" s="678"/>
      <c r="G112" s="679"/>
      <c r="J112" s="540"/>
      <c r="K112" s="550"/>
    </row>
    <row r="113" spans="1:11" s="415" customFormat="1" ht="15" customHeight="1">
      <c r="A113" s="665" t="s">
        <v>154</v>
      </c>
      <c r="B113" s="666"/>
      <c r="C113" s="666"/>
      <c r="D113" s="666"/>
      <c r="E113" s="666"/>
      <c r="F113" s="666"/>
      <c r="G113" s="667"/>
      <c r="J113" s="540"/>
      <c r="K113" s="550"/>
    </row>
    <row r="114" spans="1:11" ht="11.25" customHeight="1">
      <c r="A114" s="505"/>
      <c r="B114" s="506"/>
      <c r="C114" s="506"/>
      <c r="D114" s="680" t="str">
        <f>+$D$7</f>
        <v>Courant</v>
      </c>
      <c r="E114" s="680"/>
      <c r="F114" s="680" t="str">
        <f>+$F$7</f>
        <v>Précédent</v>
      </c>
      <c r="G114" s="681"/>
      <c r="H114" s="72"/>
      <c r="K114" s="546"/>
    </row>
    <row r="115" spans="1:11" ht="33.75" customHeight="1">
      <c r="A115" s="691" t="str">
        <f>IF(Langue=0,J115,K115)</f>
        <v>PASSIF</v>
      </c>
      <c r="B115" s="692"/>
      <c r="C115" s="692"/>
      <c r="D115" s="692"/>
      <c r="E115" s="51" t="s">
        <v>198</v>
      </c>
      <c r="F115" s="568"/>
      <c r="G115" s="569" t="str">
        <f>+$G$8</f>
        <v>(03)</v>
      </c>
      <c r="J115" s="532" t="s">
        <v>171</v>
      </c>
      <c r="K115" s="546" t="s">
        <v>426</v>
      </c>
    </row>
    <row r="116" spans="1:11" s="200" customFormat="1" ht="15" customHeight="1">
      <c r="A116" s="78"/>
      <c r="B116" s="520" t="str">
        <f>IF(Langue=0,J116,K116)</f>
        <v>Dépôts</v>
      </c>
      <c r="C116" s="520"/>
      <c r="D116" s="520"/>
      <c r="E116" s="520"/>
      <c r="F116" s="520"/>
      <c r="G116" s="521"/>
      <c r="J116" s="543" t="s">
        <v>238</v>
      </c>
      <c r="K116" s="551" t="s">
        <v>427</v>
      </c>
    </row>
    <row r="117" spans="1:11" ht="15" customHeight="1">
      <c r="A117" s="507"/>
      <c r="B117" s="508"/>
      <c r="C117" s="5" t="str">
        <f>IF(Langue=0,J117,K117)</f>
        <v>Particuliers</v>
      </c>
      <c r="D117" s="220">
        <v>2000</v>
      </c>
      <c r="E117" s="232"/>
      <c r="F117" s="220">
        <v>2000</v>
      </c>
      <c r="G117" s="232"/>
      <c r="J117" s="532" t="s">
        <v>264</v>
      </c>
      <c r="K117" s="546" t="s">
        <v>457</v>
      </c>
    </row>
    <row r="118" spans="1:11" ht="15" customHeight="1">
      <c r="A118" s="507"/>
      <c r="B118" s="508"/>
      <c r="C118" s="5" t="str">
        <f>IF(Langue=0,J118,K118)</f>
        <v>Entreprises et gouvernements</v>
      </c>
      <c r="D118" s="220">
        <v>2010</v>
      </c>
      <c r="E118" s="232"/>
      <c r="F118" s="220">
        <v>2010</v>
      </c>
      <c r="G118" s="232"/>
      <c r="J118" s="532" t="s">
        <v>265</v>
      </c>
      <c r="K118" s="546" t="s">
        <v>915</v>
      </c>
    </row>
    <row r="119" spans="1:11" ht="15" customHeight="1">
      <c r="A119" s="507"/>
      <c r="B119" s="508"/>
      <c r="C119" s="5" t="str">
        <f>IF(Langue=0,J119,K119)</f>
        <v>Institutions de dépôts</v>
      </c>
      <c r="D119" s="220">
        <v>2020</v>
      </c>
      <c r="E119" s="116"/>
      <c r="F119" s="220">
        <v>2020</v>
      </c>
      <c r="G119" s="116"/>
      <c r="J119" s="532" t="s">
        <v>266</v>
      </c>
      <c r="K119" s="546" t="s">
        <v>456</v>
      </c>
    </row>
    <row r="120" spans="1:11" ht="17.25">
      <c r="A120" s="505"/>
      <c r="B120" s="506"/>
      <c r="C120" s="506"/>
      <c r="D120" s="506"/>
      <c r="E120" s="577" t="s">
        <v>197</v>
      </c>
      <c r="F120" s="506"/>
      <c r="G120" s="509"/>
      <c r="K120" s="546"/>
    </row>
    <row r="121" spans="1:11" ht="15" customHeight="1">
      <c r="A121" s="507"/>
      <c r="B121" s="520" t="str">
        <f>IF(Langue=0,J121,K121)</f>
        <v>Total des dépôts</v>
      </c>
      <c r="C121" s="520"/>
      <c r="D121" s="238">
        <v>2099</v>
      </c>
      <c r="E121" s="123">
        <f>SUM(E117:E119)</f>
        <v>0</v>
      </c>
      <c r="F121" s="220">
        <v>2099</v>
      </c>
      <c r="G121" s="123">
        <f>SUM(G117:G119)</f>
        <v>0</v>
      </c>
      <c r="J121" s="532" t="s">
        <v>140</v>
      </c>
      <c r="K121" s="546" t="s">
        <v>428</v>
      </c>
    </row>
    <row r="122" spans="1:11" ht="11.25" customHeight="1">
      <c r="A122" s="602"/>
      <c r="B122" s="603"/>
      <c r="C122" s="603"/>
      <c r="D122" s="603"/>
      <c r="E122" s="603"/>
      <c r="F122" s="603"/>
      <c r="G122" s="604"/>
      <c r="K122" s="546"/>
    </row>
    <row r="123" spans="1:11" s="200" customFormat="1" ht="17.25">
      <c r="A123" s="78"/>
      <c r="B123" s="520" t="str">
        <f>IF(Langue=0,J123,K123)</f>
        <v>Emprunts</v>
      </c>
      <c r="C123" s="520"/>
      <c r="D123" s="520"/>
      <c r="E123" s="577" t="s">
        <v>198</v>
      </c>
      <c r="F123" s="520"/>
      <c r="G123" s="509"/>
      <c r="J123" s="543" t="s">
        <v>18</v>
      </c>
      <c r="K123" s="551" t="s">
        <v>691</v>
      </c>
    </row>
    <row r="124" spans="1:11" ht="15" customHeight="1">
      <c r="A124" s="507"/>
      <c r="B124" s="508"/>
      <c r="C124" s="80" t="str">
        <f>IF(Langue=0,J124,K124)</f>
        <v>Hypothèques à payer</v>
      </c>
      <c r="D124" s="220">
        <v>2100</v>
      </c>
      <c r="E124" s="232"/>
      <c r="F124" s="220">
        <v>2100</v>
      </c>
      <c r="G124" s="232"/>
      <c r="J124" s="532" t="s">
        <v>19</v>
      </c>
      <c r="K124" s="546" t="s">
        <v>363</v>
      </c>
    </row>
    <row r="125" spans="1:11">
      <c r="A125" s="507"/>
      <c r="B125" s="508"/>
      <c r="C125" s="80" t="str">
        <f>IF(Langue=0,J125,K125)</f>
        <v>Autres emprunts</v>
      </c>
      <c r="D125" s="220">
        <v>2110</v>
      </c>
      <c r="E125" s="116"/>
      <c r="F125" s="220">
        <v>2110</v>
      </c>
      <c r="G125" s="116"/>
      <c r="J125" s="532" t="s">
        <v>20</v>
      </c>
      <c r="K125" s="546" t="s">
        <v>735</v>
      </c>
    </row>
    <row r="126" spans="1:11" ht="9.75" customHeight="1">
      <c r="A126" s="505"/>
      <c r="B126" s="506"/>
      <c r="C126" s="506"/>
      <c r="D126" s="506"/>
      <c r="E126" s="577" t="s">
        <v>197</v>
      </c>
      <c r="F126" s="506"/>
      <c r="G126" s="509"/>
      <c r="K126" s="546"/>
    </row>
    <row r="127" spans="1:11">
      <c r="A127" s="507"/>
      <c r="B127" s="520" t="str">
        <f>IF(Langue=0,J127,K127)</f>
        <v>Total des emprunts</v>
      </c>
      <c r="C127" s="520"/>
      <c r="D127" s="220">
        <v>2199</v>
      </c>
      <c r="E127" s="124">
        <f>SUM(E124:E125)</f>
        <v>0</v>
      </c>
      <c r="F127" s="220">
        <v>2199</v>
      </c>
      <c r="G127" s="124">
        <f>SUM(G124:G125)</f>
        <v>0</v>
      </c>
      <c r="J127" s="532" t="s">
        <v>141</v>
      </c>
      <c r="K127" s="546" t="s">
        <v>734</v>
      </c>
    </row>
    <row r="128" spans="1:11">
      <c r="A128" s="602"/>
      <c r="B128" s="603"/>
      <c r="C128" s="603"/>
      <c r="D128" s="603"/>
      <c r="E128" s="603"/>
      <c r="F128" s="603"/>
      <c r="G128" s="604"/>
      <c r="K128" s="546"/>
    </row>
    <row r="129" spans="1:11">
      <c r="A129" s="507"/>
      <c r="B129" s="520" t="str">
        <f>IF(Langue=0,J129,K129)</f>
        <v>Instruments financiers dérivés</v>
      </c>
      <c r="C129" s="520"/>
      <c r="D129" s="220">
        <v>2200</v>
      </c>
      <c r="E129" s="116"/>
      <c r="F129" s="220">
        <v>2200</v>
      </c>
      <c r="G129" s="116"/>
      <c r="H129" s="25"/>
      <c r="J129" s="532" t="s">
        <v>136</v>
      </c>
      <c r="K129" s="546" t="s">
        <v>411</v>
      </c>
    </row>
    <row r="130" spans="1:11" ht="11.25" customHeight="1">
      <c r="A130" s="602"/>
      <c r="B130" s="603"/>
      <c r="C130" s="603"/>
      <c r="D130" s="603"/>
      <c r="E130" s="603"/>
      <c r="F130" s="603"/>
      <c r="G130" s="604"/>
      <c r="K130" s="546"/>
    </row>
    <row r="131" spans="1:11" s="200" customFormat="1" ht="17.25">
      <c r="A131" s="78"/>
      <c r="B131" s="520" t="str">
        <f t="shared" ref="B131" si="2">IF(Langue=0,J131,K131)</f>
        <v>Passif d'impôts sur le revenu</v>
      </c>
      <c r="C131" s="520"/>
      <c r="D131" s="520"/>
      <c r="E131" s="577" t="s">
        <v>198</v>
      </c>
      <c r="F131" s="520"/>
      <c r="G131" s="509"/>
      <c r="J131" s="543" t="s">
        <v>239</v>
      </c>
      <c r="K131" s="551" t="s">
        <v>440</v>
      </c>
    </row>
    <row r="132" spans="1:11">
      <c r="A132" s="507"/>
      <c r="B132" s="508"/>
      <c r="C132" s="80" t="str">
        <f>IF(Langue=0,J132,K132)</f>
        <v>Différés</v>
      </c>
      <c r="D132" s="220">
        <v>2335</v>
      </c>
      <c r="E132" s="236"/>
      <c r="F132" s="220">
        <v>2335</v>
      </c>
      <c r="G132" s="236"/>
      <c r="J132" s="532" t="s">
        <v>131</v>
      </c>
      <c r="K132" s="546" t="s">
        <v>442</v>
      </c>
    </row>
    <row r="133" spans="1:11">
      <c r="A133" s="507"/>
      <c r="B133" s="508"/>
      <c r="C133" s="81" t="str">
        <f>IF(Langue=0,J133,K133)</f>
        <v>Exigibles</v>
      </c>
      <c r="D133" s="220">
        <v>2340</v>
      </c>
      <c r="E133" s="125"/>
      <c r="F133" s="220">
        <v>2340</v>
      </c>
      <c r="G133" s="125"/>
      <c r="J133" s="532" t="s">
        <v>45</v>
      </c>
      <c r="K133" s="546" t="s">
        <v>441</v>
      </c>
    </row>
    <row r="134" spans="1:11" ht="17.25">
      <c r="A134" s="505"/>
      <c r="B134" s="506"/>
      <c r="C134" s="506"/>
      <c r="D134" s="506"/>
      <c r="E134" s="577" t="s">
        <v>197</v>
      </c>
      <c r="F134" s="506"/>
      <c r="G134" s="509"/>
      <c r="K134" s="546"/>
    </row>
    <row r="135" spans="1:11">
      <c r="A135" s="507"/>
      <c r="B135" s="520" t="str">
        <f>IF(Langue=0,J135,K135)</f>
        <v>Total de l'impôt sur le revenu</v>
      </c>
      <c r="C135" s="520"/>
      <c r="D135" s="220">
        <v>2339</v>
      </c>
      <c r="E135" s="126">
        <f>SUM(E132:E133)</f>
        <v>0</v>
      </c>
      <c r="F135" s="220">
        <v>2339</v>
      </c>
      <c r="G135" s="126">
        <f>SUM(G132:G133)</f>
        <v>0</v>
      </c>
      <c r="J135" s="532" t="s">
        <v>425</v>
      </c>
      <c r="K135" s="546" t="s">
        <v>443</v>
      </c>
    </row>
    <row r="136" spans="1:11" ht="11.25" customHeight="1">
      <c r="A136" s="602"/>
      <c r="B136" s="603"/>
      <c r="C136" s="603"/>
      <c r="D136" s="603"/>
      <c r="E136" s="603"/>
      <c r="F136" s="603"/>
      <c r="G136" s="604"/>
      <c r="K136" s="546"/>
    </row>
    <row r="137" spans="1:11" s="200" customFormat="1" ht="17.25">
      <c r="A137" s="78"/>
      <c r="B137" s="520" t="str">
        <f t="shared" ref="B137" si="3">IF(Langue=0,J137,K137)</f>
        <v>Autres éléments de passif</v>
      </c>
      <c r="C137" s="520"/>
      <c r="D137" s="520"/>
      <c r="E137" s="577" t="s">
        <v>198</v>
      </c>
      <c r="F137" s="520"/>
      <c r="G137" s="509"/>
      <c r="J137" s="543" t="s">
        <v>21</v>
      </c>
      <c r="K137" s="551" t="s">
        <v>429</v>
      </c>
    </row>
    <row r="138" spans="1:11" ht="15" customHeight="1">
      <c r="A138" s="507"/>
      <c r="B138" s="508"/>
      <c r="C138" s="80" t="str">
        <f t="shared" ref="C138:C143" si="4">IF(Langue=0,J138,K138)</f>
        <v>Engagement aux titres de valeurs mobilières empruntées</v>
      </c>
      <c r="D138" s="220">
        <v>2305</v>
      </c>
      <c r="E138" s="236"/>
      <c r="F138" s="220">
        <v>2305</v>
      </c>
      <c r="G138" s="236"/>
      <c r="J138" s="532" t="s">
        <v>22</v>
      </c>
      <c r="K138" s="546" t="s">
        <v>430</v>
      </c>
    </row>
    <row r="139" spans="1:11">
      <c r="A139" s="507"/>
      <c r="B139" s="508"/>
      <c r="C139" s="44" t="str">
        <f>IF(Langue=0,J139,K139)</f>
        <v>Engagement aux titres d'éléments vendus dans le cadre d'accords de rachat</v>
      </c>
      <c r="D139" s="220">
        <v>2310</v>
      </c>
      <c r="E139" s="236"/>
      <c r="F139" s="220">
        <v>2310</v>
      </c>
      <c r="G139" s="236"/>
      <c r="J139" s="532" t="s">
        <v>23</v>
      </c>
      <c r="K139" s="546" t="s">
        <v>431</v>
      </c>
    </row>
    <row r="140" spans="1:11" ht="15" customHeight="1">
      <c r="A140" s="507"/>
      <c r="B140" s="508"/>
      <c r="C140" s="80" t="str">
        <f t="shared" si="4"/>
        <v>Passifs nets au titre de régimes à prestations définies</v>
      </c>
      <c r="D140" s="220">
        <v>2315</v>
      </c>
      <c r="E140" s="236"/>
      <c r="F140" s="220">
        <v>2315</v>
      </c>
      <c r="G140" s="236"/>
      <c r="J140" s="532" t="s">
        <v>184</v>
      </c>
      <c r="K140" s="546" t="s">
        <v>433</v>
      </c>
    </row>
    <row r="141" spans="1:11" ht="15" customHeight="1">
      <c r="A141" s="507"/>
      <c r="B141" s="508"/>
      <c r="C141" s="80" t="str">
        <f t="shared" si="4"/>
        <v>Montants courus à l'égard des régimes de pension des employés</v>
      </c>
      <c r="D141" s="237">
        <v>2320</v>
      </c>
      <c r="E141" s="236"/>
      <c r="F141" s="237">
        <v>2320</v>
      </c>
      <c r="G141" s="236"/>
      <c r="J141" s="532" t="s">
        <v>174</v>
      </c>
      <c r="K141" s="546" t="s">
        <v>434</v>
      </c>
    </row>
    <row r="142" spans="1:11" ht="15" customHeight="1">
      <c r="A142" s="507"/>
      <c r="B142" s="508"/>
      <c r="C142" s="80" t="str">
        <f t="shared" si="4"/>
        <v>Autres éléments de passif</v>
      </c>
      <c r="D142" s="238">
        <v>2345</v>
      </c>
      <c r="E142" s="240">
        <f>+_2345_299_02</f>
        <v>0</v>
      </c>
      <c r="F142" s="570">
        <v>2345</v>
      </c>
      <c r="G142" s="236"/>
      <c r="J142" s="532" t="s">
        <v>21</v>
      </c>
      <c r="K142" s="546" t="s">
        <v>429</v>
      </c>
    </row>
    <row r="143" spans="1:11" ht="15" customHeight="1">
      <c r="A143" s="507"/>
      <c r="B143" s="508"/>
      <c r="C143" s="80" t="str">
        <f t="shared" si="4"/>
        <v>Revenus reportés</v>
      </c>
      <c r="D143" s="220">
        <v>2350</v>
      </c>
      <c r="E143" s="125"/>
      <c r="F143" s="220">
        <v>2350</v>
      </c>
      <c r="G143" s="125"/>
      <c r="J143" s="532" t="s">
        <v>24</v>
      </c>
      <c r="K143" s="546" t="s">
        <v>432</v>
      </c>
    </row>
    <row r="144" spans="1:11" ht="17.25">
      <c r="A144" s="505"/>
      <c r="B144" s="506"/>
      <c r="C144" s="506"/>
      <c r="D144" s="506"/>
      <c r="E144" s="577" t="s">
        <v>197</v>
      </c>
      <c r="F144" s="506"/>
      <c r="G144" s="509"/>
      <c r="K144" s="546"/>
    </row>
    <row r="145" spans="1:11">
      <c r="A145" s="507"/>
      <c r="B145" s="520" t="str">
        <f>IF(Langue=0,J145,K145)</f>
        <v>Total des autres éléments de passif</v>
      </c>
      <c r="C145" s="520"/>
      <c r="D145" s="220">
        <v>2399</v>
      </c>
      <c r="E145" s="126">
        <f>SUM(E138:E143)</f>
        <v>0</v>
      </c>
      <c r="F145" s="220">
        <v>2399</v>
      </c>
      <c r="G145" s="126">
        <f>SUM(G138:G143)</f>
        <v>0</v>
      </c>
      <c r="J145" s="532" t="s">
        <v>142</v>
      </c>
      <c r="K145" s="546" t="s">
        <v>435</v>
      </c>
    </row>
    <row r="146" spans="1:11">
      <c r="A146" s="602"/>
      <c r="B146" s="603"/>
      <c r="C146" s="603"/>
      <c r="D146" s="603"/>
      <c r="E146" s="603"/>
      <c r="F146" s="603"/>
      <c r="G146" s="604"/>
      <c r="K146" s="546"/>
    </row>
    <row r="147" spans="1:11">
      <c r="A147" s="507"/>
      <c r="B147" s="520" t="str">
        <f>IF(Langue=0,J147,K147)</f>
        <v>Obligations subordonnées</v>
      </c>
      <c r="C147" s="520"/>
      <c r="D147" s="241">
        <v>2400</v>
      </c>
      <c r="E147" s="116"/>
      <c r="F147" s="241">
        <v>2400</v>
      </c>
      <c r="G147" s="116"/>
      <c r="J147" s="532" t="s">
        <v>292</v>
      </c>
      <c r="K147" s="546" t="s">
        <v>436</v>
      </c>
    </row>
    <row r="148" spans="1:11" ht="11.25" customHeight="1">
      <c r="A148" s="602"/>
      <c r="B148" s="603"/>
      <c r="C148" s="603"/>
      <c r="D148" s="603"/>
      <c r="E148" s="603"/>
      <c r="F148" s="603"/>
      <c r="G148" s="604"/>
      <c r="K148" s="546"/>
    </row>
    <row r="149" spans="1:11">
      <c r="A149" s="507"/>
      <c r="B149" s="544" t="str">
        <f t="shared" ref="B149:B150" si="5">IF(Langue=0,J149,K149)</f>
        <v>Actions privilégiées rachetables</v>
      </c>
      <c r="C149" s="544"/>
      <c r="D149" s="241">
        <v>2520</v>
      </c>
      <c r="E149" s="242"/>
      <c r="F149" s="241">
        <v>2520</v>
      </c>
      <c r="G149" s="242"/>
      <c r="J149" s="532" t="s">
        <v>124</v>
      </c>
      <c r="K149" s="546" t="s">
        <v>437</v>
      </c>
    </row>
    <row r="150" spans="1:11" ht="15" customHeight="1">
      <c r="A150" s="507"/>
      <c r="B150" s="523" t="str">
        <f t="shared" si="5"/>
        <v>Passif d'un groupe destiné à être cédé, classé comme détenu en vue de la vente</v>
      </c>
      <c r="C150" s="523"/>
      <c r="D150" s="243">
        <v>2530</v>
      </c>
      <c r="E150" s="122"/>
      <c r="F150" s="243">
        <v>2530</v>
      </c>
      <c r="G150" s="122"/>
      <c r="J150" s="532" t="s">
        <v>268</v>
      </c>
      <c r="K150" s="546" t="s">
        <v>438</v>
      </c>
    </row>
    <row r="151" spans="1:11" ht="11.25" customHeight="1">
      <c r="A151" s="602"/>
      <c r="B151" s="603"/>
      <c r="C151" s="603"/>
      <c r="D151" s="603"/>
      <c r="E151" s="603"/>
      <c r="F151" s="603"/>
      <c r="G151" s="604"/>
      <c r="K151" s="546"/>
    </row>
    <row r="152" spans="1:11" ht="22.5" customHeight="1">
      <c r="A152" s="554" t="str">
        <f>IF(Langue=0,J152,K152)</f>
        <v>TOTAL DU PASSIF</v>
      </c>
      <c r="B152" s="520"/>
      <c r="C152" s="520"/>
      <c r="D152" s="235">
        <v>2599</v>
      </c>
      <c r="E152" s="127">
        <f>SUM(E121,E127,E147,E129,E135,E145,E149:E150)</f>
        <v>0</v>
      </c>
      <c r="F152" s="235">
        <v>2599</v>
      </c>
      <c r="G152" s="127">
        <f>SUM(G121,G127,G147,G129,G135,G145,G149:G150)</f>
        <v>0</v>
      </c>
      <c r="J152" s="532" t="s">
        <v>170</v>
      </c>
      <c r="K152" s="546" t="s">
        <v>439</v>
      </c>
    </row>
    <row r="153" spans="1:11">
      <c r="A153" s="507"/>
      <c r="B153" s="514"/>
      <c r="C153" s="514"/>
      <c r="D153" s="514"/>
      <c r="E153" s="514"/>
      <c r="F153" s="514"/>
      <c r="G153" s="515"/>
      <c r="K153" s="546"/>
    </row>
    <row r="154" spans="1:11">
      <c r="A154" s="507"/>
      <c r="B154" s="514"/>
      <c r="C154" s="514"/>
      <c r="D154" s="514"/>
      <c r="E154" s="514"/>
      <c r="F154" s="514"/>
      <c r="G154" s="515"/>
      <c r="K154" s="546"/>
    </row>
    <row r="155" spans="1:11" ht="11.25" customHeight="1">
      <c r="A155" s="507"/>
      <c r="B155" s="514"/>
      <c r="C155" s="514"/>
      <c r="D155" s="514"/>
      <c r="E155" s="514"/>
      <c r="F155" s="514"/>
      <c r="G155" s="515"/>
      <c r="K155" s="546"/>
    </row>
    <row r="156" spans="1:11">
      <c r="A156" s="682"/>
      <c r="B156" s="683"/>
      <c r="C156" s="683"/>
      <c r="D156" s="683"/>
      <c r="E156" s="683"/>
      <c r="F156" s="683"/>
      <c r="G156" s="684"/>
      <c r="K156" s="546"/>
    </row>
    <row r="157" spans="1:11">
      <c r="A157" s="685">
        <f>A107+1</f>
        <v>5</v>
      </c>
      <c r="B157" s="686"/>
      <c r="C157" s="686"/>
      <c r="D157" s="686"/>
      <c r="E157" s="686"/>
      <c r="F157" s="686"/>
      <c r="G157" s="687"/>
      <c r="K157" s="546"/>
    </row>
    <row r="158" spans="1:11" s="415" customFormat="1">
      <c r="A158" s="688" t="str">
        <f>$A$1</f>
        <v>SOCIÉTÉ À CHARTE QUÉBÉCOISE ET À CHARTE AUTRE QUE QUÉBÉCOISE</v>
      </c>
      <c r="B158" s="689"/>
      <c r="C158" s="689"/>
      <c r="D158" s="689"/>
      <c r="E158" s="689"/>
      <c r="F158" s="689"/>
      <c r="G158" s="690"/>
      <c r="J158" s="540"/>
      <c r="K158" s="550"/>
    </row>
    <row r="159" spans="1:11" s="415" customFormat="1" ht="15" customHeight="1">
      <c r="A159" s="668" t="str">
        <f>A109</f>
        <v>ANNEXE 100</v>
      </c>
      <c r="B159" s="669"/>
      <c r="C159" s="669"/>
      <c r="D159" s="669"/>
      <c r="E159" s="669"/>
      <c r="F159" s="669"/>
      <c r="G159" s="670"/>
      <c r="J159" s="540"/>
      <c r="K159" s="550"/>
    </row>
    <row r="160" spans="1:11" s="415" customFormat="1" ht="22.5" customHeight="1">
      <c r="A160" s="671">
        <f>A3</f>
        <v>0</v>
      </c>
      <c r="B160" s="672"/>
      <c r="C160" s="672"/>
      <c r="D160" s="672"/>
      <c r="E160" s="672"/>
      <c r="F160" s="672"/>
      <c r="G160" s="673"/>
      <c r="J160" s="540"/>
      <c r="K160" s="550"/>
    </row>
    <row r="161" spans="1:11" s="415" customFormat="1" ht="22.5" customHeight="1">
      <c r="A161" s="674" t="str">
        <f>IF(Langue=0,A4&amp;" (suite)",A4&amp;" (continued)")</f>
        <v>BILAN CONSOLIDÉ (suite)</v>
      </c>
      <c r="B161" s="675"/>
      <c r="C161" s="675"/>
      <c r="D161" s="675"/>
      <c r="E161" s="675"/>
      <c r="F161" s="675"/>
      <c r="G161" s="676"/>
      <c r="J161" s="540" t="s">
        <v>153</v>
      </c>
      <c r="K161" s="550"/>
    </row>
    <row r="162" spans="1:11" s="415" customFormat="1">
      <c r="A162" s="677" t="str">
        <f>$A$5</f>
        <v xml:space="preserve">au </v>
      </c>
      <c r="B162" s="678"/>
      <c r="C162" s="678"/>
      <c r="D162" s="678"/>
      <c r="E162" s="678"/>
      <c r="F162" s="678"/>
      <c r="G162" s="679"/>
      <c r="J162" s="540"/>
      <c r="K162" s="550"/>
    </row>
    <row r="163" spans="1:11" s="415" customFormat="1" ht="11.25" customHeight="1">
      <c r="A163" s="665" t="s">
        <v>154</v>
      </c>
      <c r="B163" s="666"/>
      <c r="C163" s="666"/>
      <c r="D163" s="666"/>
      <c r="E163" s="666"/>
      <c r="F163" s="666"/>
      <c r="G163" s="667"/>
      <c r="H163" s="418"/>
      <c r="J163" s="540"/>
      <c r="K163" s="550"/>
    </row>
    <row r="164" spans="1:11">
      <c r="A164" s="505"/>
      <c r="B164" s="506"/>
      <c r="C164" s="506"/>
      <c r="D164" s="680" t="str">
        <f>+$D$7</f>
        <v>Courant</v>
      </c>
      <c r="E164" s="680"/>
      <c r="F164" s="680" t="str">
        <f>+$F$7</f>
        <v>Précédent</v>
      </c>
      <c r="G164" s="681"/>
      <c r="K164" s="546"/>
    </row>
    <row r="165" spans="1:11" ht="33.75" customHeight="1">
      <c r="A165" s="663" t="str">
        <f>IF(Langue=0,J165,K165)</f>
        <v>AVOIR DES ACTIONNAIRES</v>
      </c>
      <c r="B165" s="664"/>
      <c r="C165" s="664"/>
      <c r="D165" s="664"/>
      <c r="E165" s="51" t="s">
        <v>198</v>
      </c>
      <c r="F165" s="568"/>
      <c r="G165" s="569" t="str">
        <f>+$G$8</f>
        <v>(03)</v>
      </c>
      <c r="J165" s="532" t="s">
        <v>231</v>
      </c>
      <c r="K165" s="546" t="s">
        <v>444</v>
      </c>
    </row>
    <row r="166" spans="1:11" s="508" customFormat="1" ht="17.25">
      <c r="A166" s="522"/>
      <c r="B166" s="555"/>
      <c r="C166" s="555"/>
      <c r="D166" s="555"/>
      <c r="E166" s="577" t="s">
        <v>197</v>
      </c>
      <c r="F166" s="555"/>
      <c r="G166" s="509"/>
      <c r="J166" s="532"/>
      <c r="K166" s="546"/>
    </row>
    <row r="167" spans="1:11" ht="15.75" customHeight="1">
      <c r="A167" s="507"/>
      <c r="B167" s="544" t="str">
        <f>IF(Langue=0,J167,K167)</f>
        <v xml:space="preserve">Actions ordinaires </v>
      </c>
      <c r="C167" s="544"/>
      <c r="D167" s="238">
        <v>2680</v>
      </c>
      <c r="E167" s="118">
        <f>+'500'!D44</f>
        <v>0</v>
      </c>
      <c r="F167" s="238">
        <v>2680</v>
      </c>
      <c r="G167" s="118">
        <f>'500'!D21</f>
        <v>0</v>
      </c>
      <c r="J167" s="532" t="s">
        <v>25</v>
      </c>
      <c r="K167" s="546" t="s">
        <v>445</v>
      </c>
    </row>
    <row r="168" spans="1:11" ht="11.25" customHeight="1">
      <c r="A168" s="602"/>
      <c r="B168" s="603"/>
      <c r="C168" s="603"/>
      <c r="D168" s="603"/>
      <c r="E168" s="603"/>
      <c r="F168" s="603"/>
      <c r="G168" s="604"/>
      <c r="K168" s="546"/>
    </row>
    <row r="169" spans="1:11" ht="15" customHeight="1">
      <c r="A169" s="507"/>
      <c r="B169" s="520" t="str">
        <f>IF(Langue=0,J169,K169)</f>
        <v>Actions privilégiées</v>
      </c>
      <c r="C169" s="520"/>
      <c r="D169" s="520"/>
      <c r="E169" s="577" t="s">
        <v>198</v>
      </c>
      <c r="F169" s="520"/>
      <c r="G169" s="509"/>
      <c r="J169" s="532" t="s">
        <v>26</v>
      </c>
      <c r="K169" s="546" t="s">
        <v>446</v>
      </c>
    </row>
    <row r="170" spans="1:11" ht="15" customHeight="1">
      <c r="A170" s="507"/>
      <c r="B170" s="508"/>
      <c r="C170" s="80" t="str">
        <f>IF(Langue=0,J170,K170)</f>
        <v>Rachetables</v>
      </c>
      <c r="D170" s="244">
        <v>2686</v>
      </c>
      <c r="E170" s="236"/>
      <c r="F170" s="244">
        <v>2686</v>
      </c>
      <c r="G170" s="236"/>
      <c r="J170" s="532" t="s">
        <v>172</v>
      </c>
      <c r="K170" s="546" t="s">
        <v>447</v>
      </c>
    </row>
    <row r="171" spans="1:11" ht="15" customHeight="1">
      <c r="A171" s="507"/>
      <c r="B171" s="508"/>
      <c r="C171" s="80" t="str">
        <f>IF(Langue=0,J171,K171)</f>
        <v>Non rachetables</v>
      </c>
      <c r="D171" s="244">
        <v>2688</v>
      </c>
      <c r="E171" s="125"/>
      <c r="F171" s="244">
        <v>2688</v>
      </c>
      <c r="G171" s="125"/>
      <c r="J171" s="532" t="s">
        <v>173</v>
      </c>
      <c r="K171" s="546" t="s">
        <v>448</v>
      </c>
    </row>
    <row r="172" spans="1:11" ht="11.25" customHeight="1">
      <c r="A172" s="505"/>
      <c r="B172" s="506"/>
      <c r="C172" s="506"/>
      <c r="D172" s="506"/>
      <c r="E172" s="577" t="s">
        <v>197</v>
      </c>
      <c r="F172" s="506"/>
      <c r="G172" s="509"/>
      <c r="K172" s="546"/>
    </row>
    <row r="173" spans="1:11" ht="15.75" customHeight="1">
      <c r="A173" s="507"/>
      <c r="B173" s="520" t="str">
        <f>IF(Langue=0,J173,K173)</f>
        <v xml:space="preserve">Total des actions privilégiées </v>
      </c>
      <c r="C173" s="520"/>
      <c r="D173" s="244">
        <v>2692</v>
      </c>
      <c r="E173" s="128">
        <f>SUM(E170:E171)</f>
        <v>0</v>
      </c>
      <c r="F173" s="244">
        <v>2692</v>
      </c>
      <c r="G173" s="128">
        <f>SUM(G170:G171)</f>
        <v>0</v>
      </c>
      <c r="J173" s="532" t="s">
        <v>157</v>
      </c>
      <c r="K173" s="546" t="s">
        <v>449</v>
      </c>
    </row>
    <row r="174" spans="1:11" ht="11.25" customHeight="1">
      <c r="A174" s="602"/>
      <c r="B174" s="603"/>
      <c r="C174" s="603"/>
      <c r="D174" s="603"/>
      <c r="E174" s="603"/>
      <c r="F174" s="603"/>
      <c r="G174" s="604"/>
      <c r="K174" s="546"/>
    </row>
    <row r="175" spans="1:11" ht="15.75" customHeight="1">
      <c r="A175" s="507"/>
      <c r="B175" s="544" t="str">
        <f>IF(Langue=0,J175,K175)</f>
        <v>Surplus d'apports</v>
      </c>
      <c r="C175" s="544"/>
      <c r="D175" s="238">
        <v>2725</v>
      </c>
      <c r="E175" s="118">
        <f>+_500_5399_03</f>
        <v>0</v>
      </c>
      <c r="F175" s="238">
        <v>2725</v>
      </c>
      <c r="G175" s="118">
        <f>+'500'!F21</f>
        <v>0</v>
      </c>
      <c r="J175" s="532" t="s">
        <v>259</v>
      </c>
      <c r="K175" s="546" t="s">
        <v>450</v>
      </c>
    </row>
    <row r="176" spans="1:11" s="200" customFormat="1" ht="11.25" customHeight="1">
      <c r="A176" s="602"/>
      <c r="B176" s="603"/>
      <c r="C176" s="603"/>
      <c r="D176" s="603"/>
      <c r="E176" s="603"/>
      <c r="F176" s="603"/>
      <c r="G176" s="604"/>
      <c r="J176" s="543"/>
      <c r="K176" s="551"/>
    </row>
    <row r="177" spans="1:11" ht="15.75" customHeight="1">
      <c r="A177" s="78"/>
      <c r="B177" s="520" t="str">
        <f>IF(Langue=0,J177,K177)</f>
        <v>Bénéfices non répartis</v>
      </c>
      <c r="C177" s="520"/>
      <c r="D177" s="238">
        <v>2700</v>
      </c>
      <c r="E177" s="118">
        <f>+'500'!G44</f>
        <v>0</v>
      </c>
      <c r="F177" s="238">
        <v>2700</v>
      </c>
      <c r="G177" s="118">
        <f>+'500'!G21</f>
        <v>0</v>
      </c>
      <c r="J177" s="532" t="s">
        <v>240</v>
      </c>
      <c r="K177" s="546" t="s">
        <v>451</v>
      </c>
    </row>
    <row r="178" spans="1:11" ht="11.25" customHeight="1">
      <c r="A178" s="602"/>
      <c r="B178" s="603"/>
      <c r="C178" s="603"/>
      <c r="D178" s="603"/>
      <c r="E178" s="603"/>
      <c r="F178" s="603"/>
      <c r="G178" s="604"/>
      <c r="K178" s="546"/>
    </row>
    <row r="179" spans="1:11" ht="15.75" customHeight="1">
      <c r="A179" s="507"/>
      <c r="B179" s="544" t="str">
        <f>IF(Langue=0,J179,K179)</f>
        <v>Cumul des autres éléments du résultat global (perte)</v>
      </c>
      <c r="C179" s="544"/>
      <c r="D179" s="238">
        <v>2710</v>
      </c>
      <c r="E179" s="118">
        <f>+'500'!K44</f>
        <v>0</v>
      </c>
      <c r="F179" s="238">
        <v>2710</v>
      </c>
      <c r="G179" s="118">
        <f>+'500'!K21</f>
        <v>0</v>
      </c>
      <c r="J179" s="532" t="s">
        <v>113</v>
      </c>
      <c r="K179" s="546" t="s">
        <v>452</v>
      </c>
    </row>
    <row r="180" spans="1:11" ht="11.25" customHeight="1">
      <c r="A180" s="602"/>
      <c r="B180" s="603"/>
      <c r="C180" s="603"/>
      <c r="D180" s="603"/>
      <c r="E180" s="603"/>
      <c r="F180" s="603"/>
      <c r="G180" s="604"/>
      <c r="K180" s="546"/>
    </row>
    <row r="181" spans="1:11" ht="15" customHeight="1">
      <c r="A181" s="507"/>
      <c r="B181" s="544" t="str">
        <f>IF(Langue=0,J181,K181)</f>
        <v>Participations ne donnant pas le contrôle</v>
      </c>
      <c r="C181" s="544"/>
      <c r="D181" s="238">
        <v>2800</v>
      </c>
      <c r="E181" s="118">
        <f>+'500'!M44</f>
        <v>0</v>
      </c>
      <c r="F181" s="238">
        <v>2800</v>
      </c>
      <c r="G181" s="118">
        <f>+'500'!M21</f>
        <v>0</v>
      </c>
      <c r="J181" s="532" t="s">
        <v>196</v>
      </c>
      <c r="K181" s="546" t="s">
        <v>453</v>
      </c>
    </row>
    <row r="182" spans="1:11" ht="11.25" customHeight="1">
      <c r="A182" s="602"/>
      <c r="B182" s="603"/>
      <c r="C182" s="603"/>
      <c r="D182" s="603"/>
      <c r="E182" s="603"/>
      <c r="F182" s="603"/>
      <c r="G182" s="604"/>
      <c r="K182" s="546"/>
    </row>
    <row r="183" spans="1:11" ht="22.5" customHeight="1">
      <c r="A183" s="554" t="str">
        <f>IF(Langue=0,J183,K183)</f>
        <v>TOTAL DE L'AVOIR DES ACTIONNAIRES</v>
      </c>
      <c r="B183" s="520"/>
      <c r="C183" s="520"/>
      <c r="D183" s="220">
        <v>2899</v>
      </c>
      <c r="E183" s="129">
        <f>SUM(E181,E179,E177,E175,E173,E167)</f>
        <v>0</v>
      </c>
      <c r="F183" s="220">
        <v>2899</v>
      </c>
      <c r="G183" s="129">
        <f>SUM(G181,G179,G177,G175,G173,G167)</f>
        <v>0</v>
      </c>
      <c r="J183" s="532" t="s">
        <v>232</v>
      </c>
      <c r="K183" s="546" t="s">
        <v>454</v>
      </c>
    </row>
    <row r="184" spans="1:11" ht="11.25" customHeight="1">
      <c r="A184" s="602"/>
      <c r="B184" s="603"/>
      <c r="C184" s="603"/>
      <c r="D184" s="603"/>
      <c r="E184" s="603"/>
      <c r="F184" s="603"/>
      <c r="G184" s="604"/>
      <c r="K184" s="546"/>
    </row>
    <row r="185" spans="1:11" ht="22.5" customHeight="1">
      <c r="A185" s="554" t="str">
        <f>IF(Langue=0,J185,K185)</f>
        <v>TOTAL DU PASSIF ET DE L'AVOIR DES ACTIONNAIRES</v>
      </c>
      <c r="B185" s="520"/>
      <c r="C185" s="520"/>
      <c r="D185" s="582">
        <v>2999</v>
      </c>
      <c r="E185" s="130">
        <f>SUM(E183,E152)</f>
        <v>0</v>
      </c>
      <c r="F185" s="239">
        <v>2999</v>
      </c>
      <c r="G185" s="130">
        <f>SUM(G183,G152)</f>
        <v>0</v>
      </c>
      <c r="J185" s="532" t="s">
        <v>233</v>
      </c>
      <c r="K185" s="546" t="s">
        <v>455</v>
      </c>
    </row>
    <row r="186" spans="1:11" ht="15.75">
      <c r="A186" s="507"/>
      <c r="B186" s="508"/>
      <c r="C186" s="6"/>
      <c r="D186" s="3"/>
      <c r="E186" s="531"/>
      <c r="F186" s="3"/>
      <c r="G186" s="83"/>
    </row>
    <row r="187" spans="1:11" ht="15.75">
      <c r="A187" s="507"/>
      <c r="B187" s="508"/>
      <c r="C187" s="2"/>
      <c r="D187" s="3"/>
      <c r="E187" s="531"/>
      <c r="F187" s="3"/>
      <c r="G187" s="83"/>
    </row>
    <row r="188" spans="1:11" ht="15.75">
      <c r="A188" s="507"/>
      <c r="B188" s="508"/>
      <c r="C188" s="2" t="s">
        <v>153</v>
      </c>
      <c r="D188" s="3"/>
      <c r="E188" s="531"/>
      <c r="F188" s="3"/>
      <c r="G188" s="83"/>
    </row>
    <row r="189" spans="1:11" ht="15.75">
      <c r="A189" s="507"/>
      <c r="B189" s="508"/>
      <c r="C189" s="2"/>
      <c r="D189" s="3"/>
      <c r="E189" s="531"/>
      <c r="F189" s="3"/>
      <c r="G189" s="83"/>
    </row>
    <row r="190" spans="1:11">
      <c r="A190" s="507"/>
      <c r="B190" s="508"/>
      <c r="C190" s="508"/>
      <c r="D190" s="3"/>
      <c r="E190" s="531"/>
      <c r="F190" s="3"/>
      <c r="G190" s="83"/>
    </row>
    <row r="191" spans="1:11" ht="15.75">
      <c r="A191" s="507"/>
      <c r="B191" s="508"/>
      <c r="C191" s="2"/>
      <c r="D191" s="3"/>
      <c r="E191" s="531"/>
      <c r="F191" s="3"/>
      <c r="G191" s="83"/>
    </row>
    <row r="192" spans="1:11" ht="15.75">
      <c r="A192" s="507"/>
      <c r="B192" s="508"/>
      <c r="C192" s="2"/>
      <c r="D192" s="3"/>
      <c r="E192" s="531"/>
      <c r="F192" s="3"/>
      <c r="G192" s="83"/>
    </row>
    <row r="193" spans="1:7" ht="15.75">
      <c r="A193" s="507"/>
      <c r="B193" s="508"/>
      <c r="C193" s="2"/>
      <c r="D193" s="3"/>
      <c r="E193" s="531"/>
      <c r="F193" s="3"/>
      <c r="G193" s="83"/>
    </row>
    <row r="194" spans="1:7" ht="15.75">
      <c r="A194" s="507"/>
      <c r="B194" s="508"/>
      <c r="C194" s="2"/>
      <c r="D194" s="3"/>
      <c r="E194" s="531"/>
      <c r="F194" s="3"/>
      <c r="G194" s="83"/>
    </row>
    <row r="195" spans="1:7">
      <c r="A195" s="507"/>
      <c r="B195" s="508"/>
      <c r="C195" s="526"/>
      <c r="E195" s="531"/>
      <c r="G195" s="83"/>
    </row>
    <row r="196" spans="1:7">
      <c r="A196" s="507"/>
      <c r="B196" s="508"/>
      <c r="C196" s="526"/>
      <c r="E196" s="531"/>
      <c r="G196" s="83"/>
    </row>
    <row r="197" spans="1:7">
      <c r="A197" s="507"/>
      <c r="B197" s="508"/>
      <c r="C197" s="526"/>
      <c r="E197" s="531"/>
      <c r="G197" s="83"/>
    </row>
    <row r="198" spans="1:7">
      <c r="A198" s="507"/>
      <c r="B198" s="508"/>
      <c r="C198" s="526"/>
      <c r="E198" s="531"/>
      <c r="G198" s="83"/>
    </row>
    <row r="199" spans="1:7">
      <c r="A199" s="507"/>
      <c r="B199" s="508"/>
      <c r="C199" s="526"/>
      <c r="E199" s="531"/>
      <c r="G199" s="83"/>
    </row>
    <row r="200" spans="1:7">
      <c r="A200" s="507"/>
      <c r="B200" s="508"/>
      <c r="C200" s="526"/>
      <c r="E200" s="531"/>
      <c r="G200" s="83"/>
    </row>
    <row r="201" spans="1:7">
      <c r="A201" s="507"/>
      <c r="B201" s="508"/>
      <c r="C201" s="526"/>
      <c r="E201" s="531"/>
      <c r="G201" s="83"/>
    </row>
    <row r="202" spans="1:7">
      <c r="A202" s="507"/>
      <c r="B202" s="508"/>
      <c r="C202" s="526"/>
      <c r="E202" s="531"/>
      <c r="G202" s="83"/>
    </row>
    <row r="203" spans="1:7">
      <c r="A203" s="507"/>
      <c r="B203" s="508"/>
      <c r="C203" s="526"/>
      <c r="E203" s="531"/>
      <c r="G203" s="83"/>
    </row>
    <row r="204" spans="1:7">
      <c r="A204" s="507"/>
      <c r="B204" s="508"/>
      <c r="C204" s="526"/>
      <c r="E204" s="531"/>
      <c r="G204" s="83"/>
    </row>
    <row r="205" spans="1:7" ht="18" customHeight="1">
      <c r="A205" s="507"/>
      <c r="B205" s="508"/>
      <c r="C205" s="526"/>
      <c r="E205" s="531"/>
      <c r="G205" s="83"/>
    </row>
    <row r="206" spans="1:7" ht="15.75">
      <c r="A206" s="507"/>
      <c r="B206" s="508"/>
      <c r="C206" s="2"/>
      <c r="D206" s="3"/>
      <c r="E206" s="531"/>
      <c r="F206" s="3"/>
      <c r="G206" s="83"/>
    </row>
    <row r="207" spans="1:7">
      <c r="A207" s="507"/>
      <c r="B207" s="508"/>
      <c r="C207" s="526"/>
      <c r="E207" s="531"/>
      <c r="G207" s="83"/>
    </row>
    <row r="208" spans="1:7">
      <c r="A208" s="507"/>
      <c r="B208" s="508"/>
      <c r="C208" s="526"/>
      <c r="E208" s="531"/>
      <c r="G208" s="83"/>
    </row>
    <row r="209" spans="1:7">
      <c r="A209" s="685">
        <f>A157+1</f>
        <v>6</v>
      </c>
      <c r="B209" s="686"/>
      <c r="C209" s="686"/>
      <c r="D209" s="686"/>
      <c r="E209" s="686"/>
      <c r="F209" s="686"/>
      <c r="G209" s="687"/>
    </row>
  </sheetData>
  <sheetProtection algorithmName="SHA-512" hashValue="XiX1faKamGRdcXqo5idR/+W6PHC9L2ZHQGeIWo/Ee6IilS7wD27SqxBy8v4znmiYMhcR3t2Rvq2aP1H0db8dBA==" saltValue="eL/GMhpq+9JEU0J2T6MAwQ==" spinCount="100000" sheet="1" objects="1" scenarios="1"/>
  <mergeCells count="76">
    <mergeCell ref="B36:C36"/>
    <mergeCell ref="B37:C37"/>
    <mergeCell ref="D61:E61"/>
    <mergeCell ref="F61:G61"/>
    <mergeCell ref="D114:E114"/>
    <mergeCell ref="F114:G114"/>
    <mergeCell ref="A109:G109"/>
    <mergeCell ref="A88:G88"/>
    <mergeCell ref="A90:G90"/>
    <mergeCell ref="A108:G108"/>
    <mergeCell ref="A107:G107"/>
    <mergeCell ref="A44:G44"/>
    <mergeCell ref="A54:G54"/>
    <mergeCell ref="A67:G67"/>
    <mergeCell ref="A55:G55"/>
    <mergeCell ref="A56:G56"/>
    <mergeCell ref="B35:C35"/>
    <mergeCell ref="A8:D8"/>
    <mergeCell ref="B10:C10"/>
    <mergeCell ref="B27:C27"/>
    <mergeCell ref="A11:G11"/>
    <mergeCell ref="A59:G59"/>
    <mergeCell ref="B38:C38"/>
    <mergeCell ref="A65:G65"/>
    <mergeCell ref="A62:D62"/>
    <mergeCell ref="A1:D1"/>
    <mergeCell ref="A2:G2"/>
    <mergeCell ref="A3:G3"/>
    <mergeCell ref="B33:C33"/>
    <mergeCell ref="D7:E7"/>
    <mergeCell ref="F7:G7"/>
    <mergeCell ref="A4:G4"/>
    <mergeCell ref="A5:G5"/>
    <mergeCell ref="A6:G6"/>
    <mergeCell ref="B28:G28"/>
    <mergeCell ref="A26:G26"/>
    <mergeCell ref="B34:C34"/>
    <mergeCell ref="A115:D115"/>
    <mergeCell ref="A113:G113"/>
    <mergeCell ref="B39:C39"/>
    <mergeCell ref="A130:G130"/>
    <mergeCell ref="A136:G136"/>
    <mergeCell ref="A122:G122"/>
    <mergeCell ref="A110:G110"/>
    <mergeCell ref="A111:G111"/>
    <mergeCell ref="A112:G112"/>
    <mergeCell ref="B46:C46"/>
    <mergeCell ref="B47:C47"/>
    <mergeCell ref="A60:G60"/>
    <mergeCell ref="A48:G48"/>
    <mergeCell ref="A75:G75"/>
    <mergeCell ref="A57:G57"/>
    <mergeCell ref="A58:G58"/>
    <mergeCell ref="A209:G209"/>
    <mergeCell ref="A168:G168"/>
    <mergeCell ref="A174:G174"/>
    <mergeCell ref="A176:G176"/>
    <mergeCell ref="A178:G178"/>
    <mergeCell ref="A180:G180"/>
    <mergeCell ref="A182:G182"/>
    <mergeCell ref="A165:D165"/>
    <mergeCell ref="A151:G151"/>
    <mergeCell ref="A184:G184"/>
    <mergeCell ref="A163:G163"/>
    <mergeCell ref="A128:G128"/>
    <mergeCell ref="A148:G148"/>
    <mergeCell ref="A146:G146"/>
    <mergeCell ref="A159:G159"/>
    <mergeCell ref="A160:G160"/>
    <mergeCell ref="A161:G161"/>
    <mergeCell ref="A162:G162"/>
    <mergeCell ref="D164:E164"/>
    <mergeCell ref="F164:G164"/>
    <mergeCell ref="A156:G156"/>
    <mergeCell ref="A157:G157"/>
    <mergeCell ref="A158:G158"/>
  </mergeCells>
  <conditionalFormatting sqref="A3">
    <cfRule type="cellIs" dxfId="47" priority="14" operator="equal">
      <formula>0</formula>
    </cfRule>
  </conditionalFormatting>
  <conditionalFormatting sqref="A160">
    <cfRule type="cellIs" dxfId="46" priority="10" operator="equal">
      <formula>0</formula>
    </cfRule>
  </conditionalFormatting>
  <conditionalFormatting sqref="A57">
    <cfRule type="cellIs" dxfId="45" priority="9" operator="equal">
      <formula>0</formula>
    </cfRule>
  </conditionalFormatting>
  <conditionalFormatting sqref="A110">
    <cfRule type="cellIs" dxfId="44" priority="8" operator="equal">
      <formula>0</formula>
    </cfRule>
  </conditionalFormatting>
  <hyperlinks>
    <hyperlink ref="D85" location="_1665_299_02" tooltip="Annexe/Schedule 1665" display="_1665_299_02" xr:uid="{00000000-0004-0000-0300-000000000000}"/>
    <hyperlink ref="D142" location="_2345_299_02" tooltip="Annexe/Schedule 2345" display="_2345_299_02" xr:uid="{00000000-0004-0000-0300-000001000000}"/>
    <hyperlink ref="D41" location="_1200_199_07" tooltip="Annexe/Schedule 1200" display="_1200_199_07" xr:uid="{00000000-0004-0000-0300-000002000000}"/>
    <hyperlink ref="D20" location="'1180'!C40" tooltip="Annexe/Schedule 1180" display="1180" xr:uid="{00000000-0004-0000-0300-000003000000}"/>
    <hyperlink ref="D167" location="_P500539901" tooltip="Annexe/Schedule 500" display="_P500539901" xr:uid="{00000000-0004-0000-0300-000004000000}"/>
    <hyperlink ref="D175" location="_500_5399_03" tooltip="Annexe/Schedule 500" display="_500_5399_03" xr:uid="{00000000-0004-0000-0300-000005000000}"/>
    <hyperlink ref="D177" location="_P500539904" tooltip="Annexe/Schedule 500" display="_P500539904" xr:uid="{00000000-0004-0000-0300-000006000000}"/>
    <hyperlink ref="D179" location="_P500539908" tooltip="Annexe/Schedule 500" display="_P500539908" xr:uid="{00000000-0004-0000-0300-000007000000}"/>
    <hyperlink ref="D181" location="_P500539910" tooltip="Annexe/Schedule 500" display="_P500539910" xr:uid="{00000000-0004-0000-0300-000008000000}"/>
    <hyperlink ref="F167" location="_P500519901" tooltip="Annexe/Schedule 500" display="_P500519901" xr:uid="{00000000-0004-0000-0300-000009000000}"/>
    <hyperlink ref="F175" location="_P500519903" tooltip="Annexe/Schedule 500" display="_P500519903" xr:uid="{00000000-0004-0000-0300-00000A000000}"/>
    <hyperlink ref="F177" location="_P500519904" tooltip="Annexe/Scedule 500" display="_P500519904" xr:uid="{00000000-0004-0000-0300-00000B000000}"/>
    <hyperlink ref="F179" location="_P500519908" tooltip="Annexe/Schedule 500" display="_P500519908" xr:uid="{00000000-0004-0000-0300-00000C000000}"/>
    <hyperlink ref="F181" location="_P500519910" tooltip="Annexe/Schedule 500" display="_P500519910" xr:uid="{00000000-0004-0000-0300-00000D000000}"/>
    <hyperlink ref="D91" location="_4050_099_14" tooltip="Annexe/Schedule 4050" display="_4050_099_14" xr:uid="{00000000-0004-0000-0300-00000E000000}"/>
    <hyperlink ref="D185" location="_4050_299_14" tooltip="Annexe/Schedule 4050" display="_4050_299_14" xr:uid="{00000000-0004-0000-0300-00000F000000}"/>
    <hyperlink ref="D121" location="_P406019902" tooltip="Annexe/Schedule 4060" display="_P406019902" xr:uid="{00000000-0004-0000-0300-000010000000}"/>
  </hyperlinks>
  <printOptions horizontalCentered="1"/>
  <pageMargins left="0.39370078740157499" right="0.39370078740157499" top="0.59055118110236204" bottom="0.59055118110236204" header="0.31496062992126" footer="0.31496062992126"/>
  <pageSetup scale="80" orientation="portrait" r:id="rId1"/>
  <rowBreaks count="3" manualBreakCount="3">
    <brk id="54" max="6" man="1"/>
    <brk id="107" max="6" man="1"/>
    <brk id="157"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FF00"/>
  </sheetPr>
  <dimension ref="A1:L124"/>
  <sheetViews>
    <sheetView topLeftCell="A71" zoomScale="85" zoomScaleNormal="85" zoomScalePageLayoutView="80" workbookViewId="0">
      <selection activeCell="E71" sqref="E71"/>
    </sheetView>
  </sheetViews>
  <sheetFormatPr baseColWidth="10" defaultColWidth="0" defaultRowHeight="15" outlineLevelCol="1"/>
  <cols>
    <col min="1" max="1" width="2.85546875" style="182" customWidth="1"/>
    <col min="2" max="2" width="5.7109375" style="182" customWidth="1"/>
    <col min="3" max="3" width="65.28515625" style="182" customWidth="1"/>
    <col min="4" max="4" width="6.42578125" style="182" customWidth="1"/>
    <col min="5" max="5" width="12" style="182" customWidth="1"/>
    <col min="6" max="6" width="6.42578125" style="508" customWidth="1"/>
    <col min="7" max="7" width="12" style="508" customWidth="1"/>
    <col min="8" max="8" width="4.28515625" style="182" customWidth="1"/>
    <col min="9" max="9" width="11.42578125" style="182" hidden="1" customWidth="1"/>
    <col min="10" max="10" width="66.140625" style="182" hidden="1" customWidth="1" outlineLevel="1"/>
    <col min="11" max="11" width="62.85546875" style="182" hidden="1" customWidth="1" outlineLevel="1"/>
    <col min="12" max="12" width="0" style="182" hidden="1" customWidth="1" collapsed="1"/>
    <col min="13" max="16384" width="11.42578125" style="182" hidden="1"/>
  </cols>
  <sheetData>
    <row r="1" spans="1:11" s="415" customFormat="1" ht="24" customHeight="1">
      <c r="A1" s="512" t="str">
        <f>Identification!A14</f>
        <v>SOCIÉTÉ À CHARTE QUÉBÉCOISE ET À CHARTE AUTRE QUE QUÉBÉCOISE</v>
      </c>
      <c r="B1" s="420"/>
      <c r="C1" s="513"/>
      <c r="D1" s="513"/>
      <c r="E1" s="421"/>
      <c r="F1" s="513"/>
      <c r="G1" s="413" t="str">
        <f>IF(Identification!W52=0,"",Identification!A15)</f>
        <v>ÉTAT SEMESTRIEL</v>
      </c>
    </row>
    <row r="2" spans="1:11" s="415" customFormat="1">
      <c r="A2" s="668" t="str">
        <f>IF(Langue=0,"ANNEXE "&amp;'T des M - T of C'!A7,"SCHEDULE "&amp;'T des M - T of C'!A7)</f>
        <v>ANNEXE 300</v>
      </c>
      <c r="B2" s="669"/>
      <c r="C2" s="669"/>
      <c r="D2" s="669"/>
      <c r="E2" s="669"/>
      <c r="F2" s="669"/>
      <c r="G2" s="670"/>
    </row>
    <row r="3" spans="1:11" s="415" customFormat="1" ht="22.5" customHeight="1">
      <c r="A3" s="671">
        <f>Identification!$G$12</f>
        <v>0</v>
      </c>
      <c r="B3" s="672"/>
      <c r="C3" s="672"/>
      <c r="D3" s="672"/>
      <c r="E3" s="672"/>
      <c r="F3" s="672"/>
      <c r="G3" s="673"/>
    </row>
    <row r="4" spans="1:11" s="415" customFormat="1" ht="22.5" customHeight="1">
      <c r="A4" s="724" t="str">
        <f>UPPER('T des M - T of C'!B7)</f>
        <v>ÉTAT CONSOLIDÉ DU RÉSULTAT</v>
      </c>
      <c r="B4" s="725"/>
      <c r="C4" s="725"/>
      <c r="D4" s="725"/>
      <c r="E4" s="725"/>
      <c r="F4" s="725"/>
      <c r="G4" s="726"/>
    </row>
    <row r="5" spans="1:11" s="415" customFormat="1" ht="22.5" customHeight="1">
      <c r="A5" s="727" t="str">
        <f>Identification!D19&amp;" "&amp;Identification!J19</f>
        <v xml:space="preserve"> Pour la période terminée le </v>
      </c>
      <c r="B5" s="728"/>
      <c r="C5" s="728"/>
      <c r="D5" s="728"/>
      <c r="E5" s="728"/>
      <c r="F5" s="728"/>
      <c r="G5" s="729"/>
    </row>
    <row r="6" spans="1:11" ht="15" customHeight="1">
      <c r="A6" s="708" t="s">
        <v>154</v>
      </c>
      <c r="B6" s="709"/>
      <c r="C6" s="709"/>
      <c r="D6" s="709"/>
      <c r="E6" s="709"/>
      <c r="F6" s="709"/>
      <c r="G6" s="710"/>
      <c r="J6" s="199" t="s">
        <v>324</v>
      </c>
      <c r="K6" s="73" t="s">
        <v>325</v>
      </c>
    </row>
    <row r="7" spans="1:11" ht="11.25" customHeight="1">
      <c r="A7" s="505"/>
      <c r="B7" s="506"/>
      <c r="C7" s="506"/>
      <c r="D7" s="680" t="str">
        <f>'100'!D7:E7</f>
        <v>Courant</v>
      </c>
      <c r="E7" s="680"/>
      <c r="F7" s="680" t="str">
        <f>'100'!F7:G7</f>
        <v>Précédent</v>
      </c>
      <c r="G7" s="681"/>
      <c r="K7" s="41"/>
    </row>
    <row r="8" spans="1:11" ht="24.75" customHeight="1">
      <c r="A8" s="720" t="str">
        <f>IF(Langue=0,J8,K8)</f>
        <v>REVENUS NETS D'INTÉRÊTS</v>
      </c>
      <c r="B8" s="732"/>
      <c r="C8" s="732"/>
      <c r="D8" s="732"/>
      <c r="E8" s="51" t="s">
        <v>198</v>
      </c>
      <c r="F8" s="568"/>
      <c r="G8" s="569" t="s">
        <v>199</v>
      </c>
      <c r="J8" s="182" t="s">
        <v>186</v>
      </c>
      <c r="K8" s="41" t="s">
        <v>461</v>
      </c>
    </row>
    <row r="9" spans="1:11" ht="15" customHeight="1">
      <c r="A9" s="507"/>
      <c r="B9" s="730" t="str">
        <f>IF(Langue=0,J9,K9)</f>
        <v>Revenus d'intérêts</v>
      </c>
      <c r="C9" s="730"/>
      <c r="D9" s="730"/>
      <c r="E9" s="730"/>
      <c r="F9" s="730"/>
      <c r="G9" s="731"/>
      <c r="J9" s="182" t="s">
        <v>241</v>
      </c>
      <c r="K9" s="41" t="s">
        <v>462</v>
      </c>
    </row>
    <row r="10" spans="1:11" ht="15" customHeight="1">
      <c r="A10" s="507"/>
      <c r="B10" s="508"/>
      <c r="C10" s="508"/>
      <c r="D10" s="533"/>
      <c r="E10" s="508"/>
      <c r="F10" s="533"/>
      <c r="G10" s="509"/>
      <c r="K10" s="41"/>
    </row>
    <row r="11" spans="1:11" ht="15" customHeight="1">
      <c r="A11" s="507"/>
      <c r="B11" s="508"/>
      <c r="C11" s="525" t="str">
        <f>IF(Langue=0,J11,K11)</f>
        <v>Trésorerie, dépôts et titres négociables à court terme</v>
      </c>
      <c r="D11" s="375">
        <v>3000</v>
      </c>
      <c r="E11" s="245"/>
      <c r="F11" s="375">
        <v>3000</v>
      </c>
      <c r="G11" s="245"/>
      <c r="J11" s="307" t="s">
        <v>749</v>
      </c>
      <c r="K11" s="41" t="s">
        <v>750</v>
      </c>
    </row>
    <row r="12" spans="1:11" ht="15" customHeight="1">
      <c r="A12" s="507"/>
      <c r="B12" s="508"/>
      <c r="C12" s="525" t="str">
        <f t="shared" ref="C12:C19" si="0">IF(Langue=0,J12,K12)</f>
        <v>Obligations et débentures</v>
      </c>
      <c r="D12" s="220">
        <v>3010</v>
      </c>
      <c r="E12" s="245"/>
      <c r="F12" s="220">
        <v>3010</v>
      </c>
      <c r="G12" s="245"/>
      <c r="J12" s="182" t="s">
        <v>1</v>
      </c>
      <c r="K12" s="41" t="s">
        <v>389</v>
      </c>
    </row>
    <row r="13" spans="1:11" ht="15" customHeight="1">
      <c r="A13" s="507"/>
      <c r="B13" s="508"/>
      <c r="C13" s="525" t="str">
        <f t="shared" si="0"/>
        <v>Prêts hypothécaires</v>
      </c>
      <c r="D13" s="220">
        <v>3020</v>
      </c>
      <c r="E13" s="245"/>
      <c r="F13" s="220">
        <v>3020</v>
      </c>
      <c r="G13" s="245"/>
      <c r="J13" s="182" t="s">
        <v>27</v>
      </c>
      <c r="K13" s="41" t="s">
        <v>463</v>
      </c>
    </row>
    <row r="14" spans="1:11" ht="15" customHeight="1">
      <c r="A14" s="507"/>
      <c r="B14" s="508"/>
      <c r="C14" s="525" t="str">
        <f t="shared" si="0"/>
        <v>Prêts aux entreprises</v>
      </c>
      <c r="D14" s="220">
        <v>3030</v>
      </c>
      <c r="E14" s="245"/>
      <c r="F14" s="220">
        <v>3030</v>
      </c>
      <c r="G14" s="245"/>
      <c r="J14" s="182" t="s">
        <v>293</v>
      </c>
      <c r="K14" s="41" t="s">
        <v>464</v>
      </c>
    </row>
    <row r="15" spans="1:11" ht="15" customHeight="1">
      <c r="A15" s="507"/>
      <c r="B15" s="508"/>
      <c r="C15" s="525" t="str">
        <f t="shared" si="0"/>
        <v>Contrats de crédit-bail</v>
      </c>
      <c r="D15" s="220">
        <v>3040</v>
      </c>
      <c r="E15" s="245"/>
      <c r="F15" s="220">
        <v>3040</v>
      </c>
      <c r="G15" s="245"/>
      <c r="J15" s="182" t="s">
        <v>28</v>
      </c>
      <c r="K15" s="41" t="s">
        <v>402</v>
      </c>
    </row>
    <row r="16" spans="1:11" ht="15" customHeight="1">
      <c r="A16" s="507"/>
      <c r="B16" s="508"/>
      <c r="C16" s="525" t="str">
        <f t="shared" si="0"/>
        <v>Prêts à la consommation</v>
      </c>
      <c r="D16" s="220">
        <v>3050</v>
      </c>
      <c r="E16" s="245"/>
      <c r="F16" s="220">
        <v>3050</v>
      </c>
      <c r="G16" s="245"/>
      <c r="J16" s="182" t="s">
        <v>29</v>
      </c>
      <c r="K16" s="41" t="s">
        <v>465</v>
      </c>
    </row>
    <row r="17" spans="1:11" ht="15" customHeight="1">
      <c r="A17" s="507"/>
      <c r="B17" s="508"/>
      <c r="C17" s="525" t="str">
        <f t="shared" si="0"/>
        <v>Prêts sur nantissement de titres</v>
      </c>
      <c r="D17" s="220">
        <v>3060</v>
      </c>
      <c r="E17" s="245"/>
      <c r="F17" s="220">
        <v>3060</v>
      </c>
      <c r="G17" s="245"/>
      <c r="J17" s="182" t="s">
        <v>30</v>
      </c>
      <c r="K17" s="41" t="s">
        <v>466</v>
      </c>
    </row>
    <row r="18" spans="1:11" ht="15" customHeight="1">
      <c r="A18" s="507"/>
      <c r="B18" s="508"/>
      <c r="C18" s="525" t="str">
        <f t="shared" si="0"/>
        <v>Prêts aux institutions financières et aux administrations publiques</v>
      </c>
      <c r="D18" s="220">
        <v>3070</v>
      </c>
      <c r="E18" s="245"/>
      <c r="F18" s="220">
        <v>3070</v>
      </c>
      <c r="G18" s="245"/>
      <c r="J18" s="182" t="s">
        <v>294</v>
      </c>
      <c r="K18" s="41" t="s">
        <v>604</v>
      </c>
    </row>
    <row r="19" spans="1:11" ht="15" customHeight="1">
      <c r="A19" s="507"/>
      <c r="B19" s="508"/>
      <c r="C19" s="525" t="str">
        <f t="shared" si="0"/>
        <v xml:space="preserve">Autres revenus d'intérêts </v>
      </c>
      <c r="D19" s="220">
        <v>3080</v>
      </c>
      <c r="E19" s="305"/>
      <c r="F19" s="220">
        <v>3080</v>
      </c>
      <c r="G19" s="305"/>
      <c r="J19" s="182" t="s">
        <v>31</v>
      </c>
      <c r="K19" s="41" t="s">
        <v>467</v>
      </c>
    </row>
    <row r="20" spans="1:11">
      <c r="A20" s="505"/>
      <c r="B20" s="506"/>
      <c r="C20" s="506"/>
      <c r="D20" s="506"/>
      <c r="E20" s="578" t="s">
        <v>197</v>
      </c>
      <c r="F20" s="506"/>
      <c r="G20" s="509"/>
      <c r="K20" s="41"/>
    </row>
    <row r="21" spans="1:11">
      <c r="A21" s="507"/>
      <c r="B21" s="520" t="str">
        <f>IF(Langue=0,J21,K21)</f>
        <v>Total des revenus d'intérêts</v>
      </c>
      <c r="C21" s="520"/>
      <c r="D21" s="534">
        <v>3099</v>
      </c>
      <c r="E21" s="131">
        <f>SUM(E11:E19)</f>
        <v>0</v>
      </c>
      <c r="F21" s="534">
        <v>3099</v>
      </c>
      <c r="G21" s="131">
        <f>SUM(G11:G19)</f>
        <v>0</v>
      </c>
      <c r="J21" s="182" t="s">
        <v>143</v>
      </c>
      <c r="K21" s="41" t="s">
        <v>468</v>
      </c>
    </row>
    <row r="22" spans="1:11" ht="11.25" customHeight="1">
      <c r="A22" s="602"/>
      <c r="B22" s="603"/>
      <c r="C22" s="603"/>
      <c r="D22" s="603"/>
      <c r="E22" s="603"/>
      <c r="F22" s="603"/>
      <c r="G22" s="604"/>
      <c r="K22" s="41"/>
    </row>
    <row r="23" spans="1:11" ht="15" customHeight="1">
      <c r="A23" s="507"/>
      <c r="B23" s="520" t="str">
        <f>IF(Langue=0,J23,K23)</f>
        <v>Frais d'intérêts</v>
      </c>
      <c r="C23" s="520"/>
      <c r="D23" s="520"/>
      <c r="E23" s="578" t="s">
        <v>198</v>
      </c>
      <c r="F23" s="520"/>
      <c r="G23" s="509"/>
      <c r="J23" s="182" t="s">
        <v>179</v>
      </c>
      <c r="K23" s="41" t="s">
        <v>469</v>
      </c>
    </row>
    <row r="24" spans="1:11" ht="15" customHeight="1">
      <c r="A24" s="507"/>
      <c r="B24" s="508"/>
      <c r="C24" s="525" t="str">
        <f>IF(Langue=0,J24,K24)</f>
        <v>Dépôts à demande</v>
      </c>
      <c r="D24" s="534">
        <v>3100</v>
      </c>
      <c r="E24" s="245"/>
      <c r="F24" s="534">
        <v>3100</v>
      </c>
      <c r="G24" s="245"/>
      <c r="J24" s="182" t="s">
        <v>133</v>
      </c>
      <c r="K24" s="41" t="s">
        <v>470</v>
      </c>
    </row>
    <row r="25" spans="1:11" ht="15" customHeight="1">
      <c r="A25" s="507"/>
      <c r="B25" s="508"/>
      <c r="C25" s="525" t="str">
        <f>IF(Langue=0,J25,K25)</f>
        <v>Dépôts et certificats à terme</v>
      </c>
      <c r="D25" s="534">
        <v>3110</v>
      </c>
      <c r="E25" s="245"/>
      <c r="F25" s="534">
        <v>3110</v>
      </c>
      <c r="G25" s="245"/>
      <c r="J25" s="182" t="s">
        <v>130</v>
      </c>
      <c r="K25" s="41" t="s">
        <v>471</v>
      </c>
    </row>
    <row r="26" spans="1:11" ht="15" customHeight="1">
      <c r="A26" s="507"/>
      <c r="B26" s="508"/>
      <c r="C26" s="525" t="str">
        <f>IF(Langue=0,J26,K26)</f>
        <v>Obligations subordonnées</v>
      </c>
      <c r="D26" s="534">
        <v>3120</v>
      </c>
      <c r="E26" s="245"/>
      <c r="F26" s="534">
        <v>3120</v>
      </c>
      <c r="G26" s="245"/>
      <c r="J26" s="182" t="s">
        <v>292</v>
      </c>
      <c r="K26" s="41" t="s">
        <v>436</v>
      </c>
    </row>
    <row r="27" spans="1:11" ht="15" customHeight="1">
      <c r="A27" s="507"/>
      <c r="B27" s="508"/>
      <c r="C27" s="525" t="str">
        <f>IF(Langue=0,J27,K27)</f>
        <v>Autres emprunts</v>
      </c>
      <c r="D27" s="534">
        <v>3130</v>
      </c>
      <c r="E27" s="245"/>
      <c r="F27" s="534">
        <v>3130</v>
      </c>
      <c r="G27" s="245"/>
      <c r="J27" s="182" t="s">
        <v>20</v>
      </c>
      <c r="K27" s="41" t="s">
        <v>472</v>
      </c>
    </row>
    <row r="28" spans="1:11" ht="15" customHeight="1">
      <c r="A28" s="507"/>
      <c r="B28" s="508"/>
      <c r="C28" s="525" t="str">
        <f>IF(Langue=0,J28,K28)</f>
        <v xml:space="preserve">Autres frais d'intérêts </v>
      </c>
      <c r="D28" s="534">
        <v>3140</v>
      </c>
      <c r="E28" s="305"/>
      <c r="F28" s="534">
        <v>3140</v>
      </c>
      <c r="G28" s="305"/>
      <c r="J28" s="182" t="s">
        <v>32</v>
      </c>
      <c r="K28" s="41" t="s">
        <v>473</v>
      </c>
    </row>
    <row r="29" spans="1:11">
      <c r="A29" s="505"/>
      <c r="B29" s="506"/>
      <c r="C29" s="506"/>
      <c r="D29" s="506"/>
      <c r="E29" s="578" t="s">
        <v>197</v>
      </c>
      <c r="F29" s="506"/>
      <c r="G29" s="509"/>
      <c r="K29" s="41"/>
    </row>
    <row r="30" spans="1:11">
      <c r="A30" s="507"/>
      <c r="B30" s="520" t="str">
        <f>IF(Langue=0,J30,K30)</f>
        <v>Total des frais d'intérêts</v>
      </c>
      <c r="C30" s="520"/>
      <c r="D30" s="534">
        <v>3189</v>
      </c>
      <c r="E30" s="131">
        <f>SUM(E24:E28)</f>
        <v>0</v>
      </c>
      <c r="F30" s="534">
        <v>3189</v>
      </c>
      <c r="G30" s="131">
        <f>SUM(G24:G28)</f>
        <v>0</v>
      </c>
      <c r="J30" s="182" t="s">
        <v>144</v>
      </c>
      <c r="K30" s="41" t="s">
        <v>474</v>
      </c>
    </row>
    <row r="31" spans="1:11" ht="11.25" customHeight="1">
      <c r="A31" s="602"/>
      <c r="B31" s="603"/>
      <c r="C31" s="603"/>
      <c r="D31" s="603"/>
      <c r="E31" s="603"/>
      <c r="F31" s="603"/>
      <c r="G31" s="604"/>
      <c r="K31" s="41"/>
    </row>
    <row r="32" spans="1:11">
      <c r="A32" s="507"/>
      <c r="B32" s="520" t="str">
        <f>IF(Langue=0,J32,K32)</f>
        <v>Revenu net d'intérêts</v>
      </c>
      <c r="C32" s="520"/>
      <c r="D32" s="534">
        <v>3199</v>
      </c>
      <c r="E32" s="131">
        <f>E21-E30</f>
        <v>0</v>
      </c>
      <c r="F32" s="534">
        <v>3199</v>
      </c>
      <c r="G32" s="131">
        <f>G21-G30</f>
        <v>0</v>
      </c>
      <c r="J32" s="182" t="s">
        <v>145</v>
      </c>
      <c r="K32" s="41" t="s">
        <v>475</v>
      </c>
    </row>
    <row r="33" spans="1:11" s="303" customFormat="1">
      <c r="A33" s="507"/>
      <c r="B33" s="514"/>
      <c r="C33" s="514"/>
      <c r="D33" s="514"/>
      <c r="E33" s="514"/>
      <c r="F33" s="514"/>
      <c r="G33" s="515"/>
      <c r="K33" s="41"/>
    </row>
    <row r="34" spans="1:11" s="303" customFormat="1">
      <c r="A34" s="507"/>
      <c r="B34" s="517" t="str">
        <f>IF(Langue=0,J34,K34)</f>
        <v>Provision pour pertes de crédit sur prêts</v>
      </c>
      <c r="C34" s="517"/>
      <c r="D34" s="534">
        <v>3210</v>
      </c>
      <c r="E34" s="305"/>
      <c r="F34" s="534">
        <v>3210</v>
      </c>
      <c r="G34" s="305"/>
      <c r="H34" s="307"/>
      <c r="I34" s="307"/>
      <c r="J34" s="467" t="s">
        <v>865</v>
      </c>
      <c r="K34" s="469" t="s">
        <v>866</v>
      </c>
    </row>
    <row r="35" spans="1:11" s="303" customFormat="1">
      <c r="A35" s="507"/>
      <c r="B35" s="527"/>
      <c r="C35" s="527"/>
      <c r="D35" s="527"/>
      <c r="E35" s="527"/>
      <c r="F35" s="527"/>
      <c r="G35" s="528"/>
      <c r="H35" s="307"/>
      <c r="I35" s="307"/>
      <c r="J35" s="308"/>
      <c r="K35" s="304"/>
    </row>
    <row r="36" spans="1:11" s="303" customFormat="1">
      <c r="A36" s="507"/>
      <c r="B36" s="518" t="str">
        <f>IF(Langue=0,J36,K36)</f>
        <v>Revenu net d'intérêts après provision pour pertes de crédit sur prêts</v>
      </c>
      <c r="C36" s="518"/>
      <c r="D36" s="301">
        <v>3219</v>
      </c>
      <c r="E36" s="302">
        <f>_300_3199_02-E34</f>
        <v>0</v>
      </c>
      <c r="F36" s="301">
        <v>3219</v>
      </c>
      <c r="G36" s="302">
        <f>G32-G34</f>
        <v>0</v>
      </c>
      <c r="H36" s="307"/>
      <c r="I36" s="307"/>
      <c r="J36" s="462" t="s">
        <v>867</v>
      </c>
      <c r="K36" s="62" t="s">
        <v>868</v>
      </c>
    </row>
    <row r="37" spans="1:11">
      <c r="A37" s="507"/>
      <c r="B37" s="514"/>
      <c r="C37" s="514"/>
      <c r="D37" s="514"/>
      <c r="E37" s="514"/>
      <c r="F37" s="514"/>
      <c r="G37" s="515"/>
      <c r="K37" s="41"/>
    </row>
    <row r="38" spans="1:11" s="459" customFormat="1" ht="23.25" customHeight="1">
      <c r="A38" s="529" t="str">
        <f>IF(Langue=0,J38,K38)</f>
        <v>AUTRES REVENUS</v>
      </c>
      <c r="B38" s="530"/>
      <c r="C38" s="530"/>
      <c r="D38" s="530"/>
      <c r="E38" s="457"/>
      <c r="F38" s="530"/>
      <c r="G38" s="458"/>
      <c r="J38" s="459" t="s">
        <v>185</v>
      </c>
      <c r="K38" s="460" t="s">
        <v>476</v>
      </c>
    </row>
    <row r="39" spans="1:11">
      <c r="A39" s="507"/>
      <c r="B39" s="520" t="str">
        <f>IF(Langue=0,J39,K39)</f>
        <v>Revenus tirés des activités de négociation</v>
      </c>
      <c r="C39" s="520"/>
      <c r="D39" s="247">
        <v>3300</v>
      </c>
      <c r="E39" s="305"/>
      <c r="F39" s="247">
        <v>3300</v>
      </c>
      <c r="G39" s="305"/>
      <c r="J39" s="182" t="s">
        <v>33</v>
      </c>
      <c r="K39" s="41" t="s">
        <v>477</v>
      </c>
    </row>
    <row r="40" spans="1:11" ht="11.25" customHeight="1">
      <c r="A40" s="602"/>
      <c r="B40" s="603"/>
      <c r="C40" s="603"/>
      <c r="D40" s="603"/>
      <c r="E40" s="603"/>
      <c r="F40" s="603"/>
      <c r="G40" s="604"/>
      <c r="K40" s="41"/>
    </row>
    <row r="41" spans="1:11">
      <c r="A41" s="507"/>
      <c r="B41" s="520" t="str">
        <f>IF(Langue=0,J41,K41)</f>
        <v>Revenu net (perte) sur immeubles</v>
      </c>
      <c r="C41" s="520"/>
      <c r="D41" s="520"/>
      <c r="E41" s="578" t="s">
        <v>198</v>
      </c>
      <c r="F41" s="520"/>
      <c r="G41" s="509"/>
      <c r="J41" s="182" t="s">
        <v>34</v>
      </c>
      <c r="K41" s="41" t="s">
        <v>479</v>
      </c>
    </row>
    <row r="42" spans="1:11">
      <c r="A42" s="507"/>
      <c r="B42" s="508"/>
      <c r="C42" s="525" t="str">
        <f>IF(Langue=0,J42,K42)</f>
        <v>Immeubles à l'usage de la société</v>
      </c>
      <c r="D42" s="248">
        <v>3310</v>
      </c>
      <c r="E42" s="245"/>
      <c r="F42" s="248">
        <v>3310</v>
      </c>
      <c r="G42" s="245"/>
      <c r="J42" s="182" t="s">
        <v>11</v>
      </c>
      <c r="K42" s="41" t="s">
        <v>478</v>
      </c>
    </row>
    <row r="43" spans="1:11">
      <c r="A43" s="507"/>
      <c r="B43" s="508"/>
      <c r="C43" s="525" t="str">
        <f>IF(Langue=0,J43,K43)</f>
        <v>Immeubles de placement</v>
      </c>
      <c r="D43" s="534">
        <v>3315</v>
      </c>
      <c r="E43" s="245"/>
      <c r="F43" s="534">
        <v>3315</v>
      </c>
      <c r="G43" s="245"/>
      <c r="J43" s="182" t="s">
        <v>12</v>
      </c>
      <c r="K43" s="41" t="s">
        <v>413</v>
      </c>
    </row>
    <row r="44" spans="1:11">
      <c r="A44" s="507"/>
      <c r="B44" s="508"/>
      <c r="C44" s="525" t="str">
        <f>IF(Langue=0,J44,K44)</f>
        <v>Immeubles repris</v>
      </c>
      <c r="D44" s="248">
        <v>3320</v>
      </c>
      <c r="E44" s="305"/>
      <c r="F44" s="248">
        <v>3320</v>
      </c>
      <c r="G44" s="305"/>
      <c r="J44" s="182" t="s">
        <v>13</v>
      </c>
      <c r="K44" s="41" t="s">
        <v>403</v>
      </c>
    </row>
    <row r="45" spans="1:11">
      <c r="A45" s="505"/>
      <c r="B45" s="506"/>
      <c r="C45" s="506"/>
      <c r="D45" s="506"/>
      <c r="E45" s="578" t="s">
        <v>197</v>
      </c>
      <c r="F45" s="506"/>
      <c r="G45" s="509"/>
      <c r="K45" s="41"/>
    </row>
    <row r="46" spans="1:11">
      <c r="A46" s="507"/>
      <c r="B46" s="520" t="str">
        <f>IF(Langue=0,J46,K46)</f>
        <v>Total du revenu net (perte) sur immeubles</v>
      </c>
      <c r="C46" s="520"/>
      <c r="D46" s="247">
        <v>3325</v>
      </c>
      <c r="E46" s="119">
        <f>SUM(E42:E44)</f>
        <v>0</v>
      </c>
      <c r="F46" s="247">
        <v>3325</v>
      </c>
      <c r="G46" s="119">
        <f>SUM(G42:G44)</f>
        <v>0</v>
      </c>
      <c r="J46" s="182" t="s">
        <v>146</v>
      </c>
      <c r="K46" s="41" t="s">
        <v>480</v>
      </c>
    </row>
    <row r="47" spans="1:11" ht="11.25" customHeight="1">
      <c r="A47" s="602"/>
      <c r="B47" s="603"/>
      <c r="C47" s="603"/>
      <c r="D47" s="603"/>
      <c r="E47" s="603"/>
      <c r="F47" s="603"/>
      <c r="G47" s="604"/>
      <c r="K47" s="41"/>
    </row>
    <row r="48" spans="1:11">
      <c r="A48" s="507"/>
      <c r="B48" s="520" t="str">
        <f>IF(Langue=0,J48,K48)</f>
        <v>Revenu net (perte) sur valeurs mobilières</v>
      </c>
      <c r="C48" s="520"/>
      <c r="D48" s="520"/>
      <c r="E48" s="578" t="s">
        <v>198</v>
      </c>
      <c r="F48" s="520"/>
      <c r="G48" s="509"/>
      <c r="J48" s="182" t="s">
        <v>242</v>
      </c>
      <c r="K48" s="41" t="s">
        <v>481</v>
      </c>
    </row>
    <row r="49" spans="1:11" s="461" customFormat="1" ht="15" customHeight="1">
      <c r="A49" s="507"/>
      <c r="B49" s="508"/>
      <c r="C49" s="81" t="str">
        <f t="shared" ref="C49:C55" si="1">IF(Langue=0,J49,K49)</f>
        <v>Titres à la juste valeur par le biais du résultat net</v>
      </c>
      <c r="D49" s="248">
        <v>3331</v>
      </c>
      <c r="E49" s="245"/>
      <c r="F49" s="248">
        <v>3331</v>
      </c>
      <c r="G49" s="245"/>
      <c r="J49" s="469" t="s">
        <v>869</v>
      </c>
      <c r="K49" s="469" t="s">
        <v>874</v>
      </c>
    </row>
    <row r="50" spans="1:11" s="461" customFormat="1" ht="15" customHeight="1">
      <c r="A50" s="507"/>
      <c r="B50" s="508"/>
      <c r="C50" s="81" t="str">
        <f t="shared" si="1"/>
        <v>Titres à la juste valeur par le biais des autres éléments du résultat global</v>
      </c>
      <c r="D50" s="248">
        <v>3341</v>
      </c>
      <c r="E50" s="245"/>
      <c r="F50" s="248">
        <v>3341</v>
      </c>
      <c r="G50" s="245"/>
      <c r="J50" s="469" t="s">
        <v>870</v>
      </c>
      <c r="K50" s="469" t="s">
        <v>872</v>
      </c>
    </row>
    <row r="51" spans="1:11" s="461" customFormat="1" ht="15" customHeight="1">
      <c r="A51" s="507"/>
      <c r="B51" s="508"/>
      <c r="C51" s="81" t="str">
        <f t="shared" si="1"/>
        <v>Titres au coût amorti</v>
      </c>
      <c r="D51" s="248">
        <v>3351</v>
      </c>
      <c r="E51" s="245"/>
      <c r="F51" s="248">
        <v>3351</v>
      </c>
      <c r="G51" s="245"/>
      <c r="J51" s="469" t="s">
        <v>871</v>
      </c>
      <c r="K51" s="469" t="s">
        <v>873</v>
      </c>
    </row>
    <row r="52" spans="1:11" s="461" customFormat="1" ht="30">
      <c r="A52" s="507"/>
      <c r="B52" s="508"/>
      <c r="C52" s="488" t="str">
        <f t="shared" si="1"/>
        <v>Gains (pertes) découlant de la décomptabilisation d'actifs financiers évalués au coût amorti</v>
      </c>
      <c r="D52" s="248">
        <v>3372</v>
      </c>
      <c r="E52" s="245"/>
      <c r="F52" s="248">
        <v>3372</v>
      </c>
      <c r="G52" s="245"/>
      <c r="J52" s="466" t="s">
        <v>875</v>
      </c>
      <c r="K52" s="466" t="s">
        <v>878</v>
      </c>
    </row>
    <row r="53" spans="1:11" s="461" customFormat="1" ht="30">
      <c r="A53" s="507"/>
      <c r="B53" s="508"/>
      <c r="C53" s="488" t="str">
        <f t="shared" si="1"/>
        <v>Gains (pertes) découlant du reclassement d'un actif financier au coût amorti à la juste valeur par le biais du résultat net</v>
      </c>
      <c r="D53" s="248">
        <v>3373</v>
      </c>
      <c r="E53" s="245"/>
      <c r="F53" s="248">
        <v>3373</v>
      </c>
      <c r="G53" s="245"/>
      <c r="J53" s="466" t="s">
        <v>876</v>
      </c>
      <c r="K53" s="466" t="s">
        <v>879</v>
      </c>
    </row>
    <row r="54" spans="1:11" s="461" customFormat="1" ht="45">
      <c r="A54" s="507"/>
      <c r="B54" s="508"/>
      <c r="C54" s="488" t="str">
        <f t="shared" si="1"/>
        <v>Gains (pertes) découlant du reclassement d'un actif financier classé à la juste valeur par le biais des autres éléments du résultat global à la juste valeur par le biais du résultat net</v>
      </c>
      <c r="D54" s="248">
        <v>3374</v>
      </c>
      <c r="E54" s="245"/>
      <c r="F54" s="248">
        <v>3374</v>
      </c>
      <c r="G54" s="245"/>
      <c r="J54" s="466" t="s">
        <v>877</v>
      </c>
      <c r="K54" s="466" t="s">
        <v>880</v>
      </c>
    </row>
    <row r="55" spans="1:11" ht="15" customHeight="1">
      <c r="A55" s="507"/>
      <c r="B55" s="508"/>
      <c r="C55" s="525" t="str">
        <f t="shared" si="1"/>
        <v>Revenu (perte) de change</v>
      </c>
      <c r="D55" s="248">
        <v>3370</v>
      </c>
      <c r="E55" s="305"/>
      <c r="F55" s="248">
        <v>3370</v>
      </c>
      <c r="G55" s="305"/>
      <c r="J55" s="182" t="s">
        <v>269</v>
      </c>
      <c r="K55" s="41" t="s">
        <v>498</v>
      </c>
    </row>
    <row r="56" spans="1:11">
      <c r="A56" s="505"/>
      <c r="B56" s="506"/>
      <c r="C56" s="506"/>
      <c r="D56" s="506"/>
      <c r="E56" s="578" t="s">
        <v>197</v>
      </c>
      <c r="F56" s="506"/>
      <c r="G56" s="509"/>
      <c r="K56" s="41"/>
    </row>
    <row r="57" spans="1:11">
      <c r="A57" s="507"/>
      <c r="B57" s="520" t="str">
        <f>IF(Langue=0,J57,K57)</f>
        <v xml:space="preserve">Total du revenu net (perte) sur valeurs mobilières </v>
      </c>
      <c r="C57" s="520"/>
      <c r="D57" s="247">
        <v>3399</v>
      </c>
      <c r="E57" s="120">
        <f>SUM(E49:E55)</f>
        <v>0</v>
      </c>
      <c r="F57" s="247">
        <v>3399</v>
      </c>
      <c r="G57" s="120">
        <f>SUM(G49:G55)</f>
        <v>0</v>
      </c>
      <c r="J57" s="182" t="s">
        <v>187</v>
      </c>
      <c r="K57" s="41" t="s">
        <v>508</v>
      </c>
    </row>
    <row r="58" spans="1:11" ht="11.25" customHeight="1">
      <c r="A58" s="602"/>
      <c r="B58" s="603"/>
      <c r="C58" s="603"/>
      <c r="D58" s="603"/>
      <c r="E58" s="603"/>
      <c r="F58" s="603"/>
      <c r="G58" s="604"/>
      <c r="K58" s="41"/>
    </row>
    <row r="59" spans="1:11">
      <c r="A59" s="685">
        <f>+'100'!A209:G209+1</f>
        <v>7</v>
      </c>
      <c r="B59" s="686"/>
      <c r="C59" s="686"/>
      <c r="D59" s="686"/>
      <c r="E59" s="686"/>
      <c r="F59" s="686"/>
      <c r="G59" s="687"/>
      <c r="K59" s="41"/>
    </row>
    <row r="60" spans="1:11" s="415" customFormat="1">
      <c r="A60" s="688" t="str">
        <f>A1</f>
        <v>SOCIÉTÉ À CHARTE QUÉBÉCOISE ET À CHARTE AUTRE QUE QUÉBÉCOISE</v>
      </c>
      <c r="B60" s="689"/>
      <c r="C60" s="689"/>
      <c r="D60" s="689"/>
      <c r="E60" s="689"/>
      <c r="F60" s="689"/>
      <c r="G60" s="690"/>
      <c r="I60" s="415" t="s">
        <v>153</v>
      </c>
      <c r="K60" s="417"/>
    </row>
    <row r="61" spans="1:11" s="415" customFormat="1">
      <c r="A61" s="668" t="str">
        <f>$A$2</f>
        <v>ANNEXE 300</v>
      </c>
      <c r="B61" s="669"/>
      <c r="C61" s="669"/>
      <c r="D61" s="669"/>
      <c r="E61" s="669"/>
      <c r="F61" s="669"/>
      <c r="G61" s="670"/>
      <c r="K61" s="417"/>
    </row>
    <row r="62" spans="1:11" s="415" customFormat="1" ht="22.5" customHeight="1">
      <c r="A62" s="671">
        <f>A3</f>
        <v>0</v>
      </c>
      <c r="B62" s="672"/>
      <c r="C62" s="672"/>
      <c r="D62" s="672"/>
      <c r="E62" s="672"/>
      <c r="F62" s="672"/>
      <c r="G62" s="673"/>
      <c r="K62" s="417"/>
    </row>
    <row r="63" spans="1:11" s="415" customFormat="1" ht="22.5" customHeight="1">
      <c r="A63" s="724" t="str">
        <f>IF(Langue=0,A4&amp;" (suite)",A4&amp;" (continued)")</f>
        <v>ÉTAT CONSOLIDÉ DU RÉSULTAT (suite)</v>
      </c>
      <c r="B63" s="725"/>
      <c r="C63" s="725"/>
      <c r="D63" s="725"/>
      <c r="E63" s="725"/>
      <c r="F63" s="725"/>
      <c r="G63" s="726"/>
      <c r="K63" s="417"/>
    </row>
    <row r="64" spans="1:11" s="415" customFormat="1" ht="22.5" customHeight="1">
      <c r="A64" s="677" t="str">
        <f>A5</f>
        <v xml:space="preserve"> Pour la période terminée le </v>
      </c>
      <c r="B64" s="678"/>
      <c r="C64" s="678"/>
      <c r="D64" s="678"/>
      <c r="E64" s="678"/>
      <c r="F64" s="678"/>
      <c r="G64" s="679"/>
      <c r="K64" s="417"/>
    </row>
    <row r="65" spans="1:11" s="415" customFormat="1">
      <c r="A65" s="733" t="s">
        <v>154</v>
      </c>
      <c r="B65" s="734"/>
      <c r="C65" s="734"/>
      <c r="D65" s="734"/>
      <c r="E65" s="734"/>
      <c r="F65" s="734"/>
      <c r="G65" s="735"/>
      <c r="K65" s="417"/>
    </row>
    <row r="66" spans="1:11" s="508" customFormat="1" ht="11.25" customHeight="1">
      <c r="A66" s="505"/>
      <c r="B66" s="506"/>
      <c r="C66" s="506"/>
      <c r="D66" s="680" t="str">
        <f>+$D$7</f>
        <v>Courant</v>
      </c>
      <c r="E66" s="680"/>
      <c r="F66" s="680" t="str">
        <f>+$F$7</f>
        <v>Précédent</v>
      </c>
      <c r="G66" s="681"/>
      <c r="K66" s="41"/>
    </row>
    <row r="67" spans="1:11" s="459" customFormat="1" ht="33.75" customHeight="1">
      <c r="A67" s="718" t="str">
        <f>A38&amp;" (suite)"</f>
        <v>AUTRES REVENUS (suite)</v>
      </c>
      <c r="B67" s="719"/>
      <c r="C67" s="719"/>
      <c r="D67" s="719"/>
      <c r="E67" s="457" t="s">
        <v>198</v>
      </c>
      <c r="F67" s="568"/>
      <c r="G67" s="569" t="s">
        <v>199</v>
      </c>
      <c r="J67" s="459" t="s">
        <v>460</v>
      </c>
      <c r="K67" s="460" t="s">
        <v>490</v>
      </c>
    </row>
    <row r="68" spans="1:11" s="475" customFormat="1">
      <c r="A68" s="507"/>
      <c r="B68" s="520" t="str">
        <f>IF(Langue=0,J68,K68)</f>
        <v>Honoraires et commissions</v>
      </c>
      <c r="C68" s="520"/>
      <c r="D68" s="520"/>
      <c r="E68" s="520"/>
      <c r="F68" s="520"/>
      <c r="G68" s="521"/>
      <c r="J68" s="475" t="s">
        <v>243</v>
      </c>
      <c r="K68" s="41" t="s">
        <v>482</v>
      </c>
    </row>
    <row r="69" spans="1:11" s="475" customFormat="1" ht="15" customHeight="1">
      <c r="A69" s="507"/>
      <c r="B69" s="508"/>
      <c r="C69" s="525" t="str">
        <f t="shared" ref="C69:C74" si="2">IF(Langue=0,J69,K69)</f>
        <v>Frais d'administration</v>
      </c>
      <c r="D69" s="534">
        <v>3500</v>
      </c>
      <c r="E69" s="245"/>
      <c r="F69" s="534">
        <v>3500</v>
      </c>
      <c r="G69" s="245"/>
      <c r="J69" s="475" t="s">
        <v>39</v>
      </c>
      <c r="K69" s="41" t="s">
        <v>488</v>
      </c>
    </row>
    <row r="70" spans="1:11" s="475" customFormat="1" ht="15" customHeight="1">
      <c r="A70" s="507"/>
      <c r="B70" s="508"/>
      <c r="C70" s="525" t="str">
        <f t="shared" si="2"/>
        <v>Honoraires sur prêts et engagements</v>
      </c>
      <c r="D70" s="534">
        <v>3505</v>
      </c>
      <c r="E70" s="245"/>
      <c r="F70" s="534">
        <v>3505</v>
      </c>
      <c r="G70" s="245"/>
      <c r="J70" s="475" t="s">
        <v>38</v>
      </c>
      <c r="K70" s="41" t="s">
        <v>485</v>
      </c>
    </row>
    <row r="71" spans="1:11" s="475" customFormat="1" ht="15" customHeight="1">
      <c r="A71" s="507"/>
      <c r="B71" s="508"/>
      <c r="C71" s="525" t="str">
        <f t="shared" si="2"/>
        <v>Successions, fiducies et mandats</v>
      </c>
      <c r="D71" s="252">
        <v>3510</v>
      </c>
      <c r="E71" s="245"/>
      <c r="F71" s="248">
        <v>3510</v>
      </c>
      <c r="G71" s="245"/>
      <c r="J71" s="475" t="s">
        <v>35</v>
      </c>
      <c r="K71" s="41" t="s">
        <v>487</v>
      </c>
    </row>
    <row r="72" spans="1:11" s="475" customFormat="1" ht="15" customHeight="1">
      <c r="A72" s="507"/>
      <c r="B72" s="508"/>
      <c r="C72" s="525" t="str">
        <f t="shared" si="2"/>
        <v>Commissions sur courtage immobilier (net)</v>
      </c>
      <c r="D72" s="534">
        <v>3515</v>
      </c>
      <c r="E72" s="245"/>
      <c r="F72" s="534">
        <v>3515</v>
      </c>
      <c r="G72" s="245"/>
      <c r="J72" s="475" t="s">
        <v>36</v>
      </c>
      <c r="K72" s="41" t="s">
        <v>486</v>
      </c>
    </row>
    <row r="73" spans="1:11" s="475" customFormat="1" ht="15" customHeight="1">
      <c r="A73" s="507"/>
      <c r="B73" s="508"/>
      <c r="C73" s="525" t="str">
        <f t="shared" si="2"/>
        <v>Honoraires de gestion</v>
      </c>
      <c r="D73" s="534">
        <v>3520</v>
      </c>
      <c r="E73" s="245"/>
      <c r="F73" s="534">
        <v>3520</v>
      </c>
      <c r="G73" s="245"/>
      <c r="J73" s="475" t="s">
        <v>37</v>
      </c>
      <c r="K73" s="41" t="s">
        <v>483</v>
      </c>
    </row>
    <row r="74" spans="1:11" s="475" customFormat="1" ht="15" customHeight="1">
      <c r="A74" s="507"/>
      <c r="B74" s="508"/>
      <c r="C74" s="525" t="str">
        <f t="shared" si="2"/>
        <v>Autres</v>
      </c>
      <c r="D74" s="534">
        <v>3525</v>
      </c>
      <c r="E74" s="305"/>
      <c r="F74" s="534">
        <v>3525</v>
      </c>
      <c r="G74" s="305"/>
      <c r="J74" s="475" t="s">
        <v>40</v>
      </c>
      <c r="K74" s="41" t="s">
        <v>484</v>
      </c>
    </row>
    <row r="75" spans="1:11" s="475" customFormat="1">
      <c r="A75" s="505"/>
      <c r="B75" s="506"/>
      <c r="C75" s="506"/>
      <c r="D75" s="506"/>
      <c r="E75" s="578" t="s">
        <v>197</v>
      </c>
      <c r="F75" s="506"/>
      <c r="G75" s="509"/>
      <c r="K75" s="41"/>
    </row>
    <row r="76" spans="1:11" s="475" customFormat="1">
      <c r="A76" s="507"/>
      <c r="B76" s="520" t="str">
        <f>IF(Langue=0,J76,K76)</f>
        <v>Total des honoraires et commissions</v>
      </c>
      <c r="C76" s="520"/>
      <c r="D76" s="233">
        <v>3545</v>
      </c>
      <c r="E76" s="119">
        <f>SUM(E69:E74)</f>
        <v>0</v>
      </c>
      <c r="F76" s="249">
        <v>3545</v>
      </c>
      <c r="G76" s="119">
        <f>SUM(G69:G74)</f>
        <v>0</v>
      </c>
      <c r="J76" s="475" t="s">
        <v>147</v>
      </c>
      <c r="K76" s="41" t="s">
        <v>489</v>
      </c>
    </row>
    <row r="77" spans="1:11" s="475" customFormat="1">
      <c r="A77" s="507"/>
      <c r="B77" s="514"/>
      <c r="C77" s="514"/>
      <c r="D77" s="514"/>
      <c r="E77" s="514"/>
      <c r="F77" s="514"/>
      <c r="G77" s="515"/>
      <c r="K77" s="41"/>
    </row>
    <row r="78" spans="1:11">
      <c r="A78" s="507"/>
      <c r="B78" s="520" t="str">
        <f>IF(Langue=0,J78,K78)</f>
        <v>Autres revenus autres que d'intérêts</v>
      </c>
      <c r="C78" s="520"/>
      <c r="D78" s="534">
        <v>3550</v>
      </c>
      <c r="E78" s="305"/>
      <c r="F78" s="534">
        <v>3550</v>
      </c>
      <c r="G78" s="305"/>
      <c r="J78" s="182" t="s">
        <v>152</v>
      </c>
      <c r="K78" s="41" t="s">
        <v>499</v>
      </c>
    </row>
    <row r="79" spans="1:11" ht="11.25" customHeight="1">
      <c r="A79" s="602"/>
      <c r="B79" s="603"/>
      <c r="C79" s="603"/>
      <c r="D79" s="603"/>
      <c r="E79" s="603"/>
      <c r="F79" s="603"/>
      <c r="G79" s="604"/>
      <c r="K79" s="41"/>
    </row>
    <row r="80" spans="1:11">
      <c r="A80" s="82"/>
      <c r="B80" s="517" t="str">
        <f>IF(Langue=0,J80,K80)</f>
        <v>Bénéfice (pertes) des filiales déconsolidées</v>
      </c>
      <c r="C80" s="517"/>
      <c r="D80" s="250">
        <v>3555</v>
      </c>
      <c r="E80" s="305"/>
      <c r="F80" s="250">
        <v>3555</v>
      </c>
      <c r="G80" s="305"/>
      <c r="J80" s="182" t="s">
        <v>306</v>
      </c>
      <c r="K80" s="41" t="s">
        <v>605</v>
      </c>
    </row>
    <row r="81" spans="1:11" ht="8.25" customHeight="1">
      <c r="A81" s="602"/>
      <c r="B81" s="603"/>
      <c r="C81" s="603"/>
      <c r="D81" s="603"/>
      <c r="E81" s="603"/>
      <c r="F81" s="603"/>
      <c r="G81" s="604"/>
      <c r="K81" s="41"/>
    </row>
    <row r="82" spans="1:11">
      <c r="A82" s="507"/>
      <c r="B82" s="520" t="str">
        <f>IF(Langue=0,J82,K82)</f>
        <v>Part des revenus (pertes) des entreprises associées et des coentreprises</v>
      </c>
      <c r="C82" s="520"/>
      <c r="D82" s="250">
        <v>3450</v>
      </c>
      <c r="E82" s="305"/>
      <c r="F82" s="250">
        <v>3450</v>
      </c>
      <c r="G82" s="305"/>
      <c r="J82" s="182" t="s">
        <v>178</v>
      </c>
      <c r="K82" s="41" t="s">
        <v>491</v>
      </c>
    </row>
    <row r="83" spans="1:11" ht="8.25" customHeight="1">
      <c r="A83" s="602"/>
      <c r="B83" s="603"/>
      <c r="C83" s="603"/>
      <c r="D83" s="603"/>
      <c r="E83" s="603"/>
      <c r="F83" s="603"/>
      <c r="G83" s="604"/>
      <c r="K83" s="41"/>
    </row>
    <row r="84" spans="1:11">
      <c r="A84" s="507"/>
      <c r="B84" s="520" t="str">
        <f>IF(Langue=0,J84,K84)</f>
        <v xml:space="preserve">Total des autres revenus </v>
      </c>
      <c r="C84" s="520"/>
      <c r="D84" s="247">
        <v>3560</v>
      </c>
      <c r="E84" s="120">
        <f>SUM(E39,E46,E57,E76,E78,E80,E82)</f>
        <v>0</v>
      </c>
      <c r="F84" s="247">
        <v>3560</v>
      </c>
      <c r="G84" s="120">
        <f>SUM(G39,G46,G57,G76,G78,G80,G82)</f>
        <v>0</v>
      </c>
      <c r="J84" s="182" t="s">
        <v>188</v>
      </c>
      <c r="K84" s="41" t="s">
        <v>500</v>
      </c>
    </row>
    <row r="85" spans="1:11" ht="11.25" customHeight="1">
      <c r="A85" s="602"/>
      <c r="B85" s="603"/>
      <c r="C85" s="603"/>
      <c r="D85" s="603"/>
      <c r="E85" s="603"/>
      <c r="F85" s="603"/>
      <c r="G85" s="604"/>
      <c r="K85" s="41"/>
    </row>
    <row r="86" spans="1:11" ht="33.75" customHeight="1">
      <c r="A86" s="720" t="str">
        <f>IF(Langue=0,J86,K86)</f>
        <v>FRAIS AUTRES QUE D'INTÉRÊTS</v>
      </c>
      <c r="B86" s="721"/>
      <c r="C86" s="721"/>
      <c r="D86" s="721"/>
      <c r="E86" s="51" t="s">
        <v>198</v>
      </c>
      <c r="F86" s="516"/>
      <c r="G86" s="74" t="s">
        <v>199</v>
      </c>
      <c r="J86" s="182" t="s">
        <v>245</v>
      </c>
      <c r="K86" s="41" t="s">
        <v>492</v>
      </c>
    </row>
    <row r="87" spans="1:11">
      <c r="A87" s="507"/>
      <c r="B87" s="716" t="str">
        <f t="shared" ref="B87:B92" si="3">IF(Langue=0,J87,K87)</f>
        <v>Traitements</v>
      </c>
      <c r="C87" s="717"/>
      <c r="D87" s="534">
        <v>3710</v>
      </c>
      <c r="E87" s="245"/>
      <c r="F87" s="534">
        <v>3710</v>
      </c>
      <c r="G87" s="245"/>
      <c r="J87" s="182" t="s">
        <v>41</v>
      </c>
      <c r="K87" s="41" t="s">
        <v>493</v>
      </c>
    </row>
    <row r="88" spans="1:11">
      <c r="A88" s="507"/>
      <c r="B88" s="716" t="str">
        <f t="shared" si="3"/>
        <v>Dépenses hypothécaires</v>
      </c>
      <c r="C88" s="717"/>
      <c r="D88" s="534">
        <v>3720</v>
      </c>
      <c r="E88" s="245"/>
      <c r="F88" s="534">
        <v>3720</v>
      </c>
      <c r="G88" s="245"/>
      <c r="J88" s="182" t="s">
        <v>126</v>
      </c>
      <c r="K88" s="41" t="s">
        <v>494</v>
      </c>
    </row>
    <row r="89" spans="1:11">
      <c r="A89" s="507"/>
      <c r="B89" s="716" t="str">
        <f t="shared" si="3"/>
        <v>Frais d'audit et comptabilité</v>
      </c>
      <c r="C89" s="717"/>
      <c r="D89" s="534">
        <v>3730</v>
      </c>
      <c r="E89" s="245"/>
      <c r="F89" s="534">
        <v>3730</v>
      </c>
      <c r="G89" s="245"/>
      <c r="J89" s="182" t="s">
        <v>43</v>
      </c>
      <c r="K89" s="41" t="s">
        <v>496</v>
      </c>
    </row>
    <row r="90" spans="1:11">
      <c r="A90" s="507"/>
      <c r="B90" s="716" t="str">
        <f t="shared" si="3"/>
        <v>Honoraires des administrateurs</v>
      </c>
      <c r="C90" s="717"/>
      <c r="D90" s="534">
        <v>3740</v>
      </c>
      <c r="E90" s="245"/>
      <c r="F90" s="534">
        <v>3740</v>
      </c>
      <c r="G90" s="245"/>
      <c r="J90" s="182" t="s">
        <v>42</v>
      </c>
      <c r="K90" s="41" t="s">
        <v>495</v>
      </c>
    </row>
    <row r="91" spans="1:11">
      <c r="A91" s="507"/>
      <c r="B91" s="716" t="str">
        <f t="shared" si="3"/>
        <v>Frais de gestion</v>
      </c>
      <c r="C91" s="717"/>
      <c r="D91" s="534">
        <v>3750</v>
      </c>
      <c r="E91" s="245"/>
      <c r="F91" s="534">
        <v>3750</v>
      </c>
      <c r="G91" s="245"/>
      <c r="J91" s="182" t="s">
        <v>44</v>
      </c>
      <c r="K91" s="41" t="s">
        <v>483</v>
      </c>
    </row>
    <row r="92" spans="1:11">
      <c r="A92" s="507"/>
      <c r="B92" s="716" t="str">
        <f t="shared" si="3"/>
        <v>Autres dépenses excluant les dépenses d'intérêts</v>
      </c>
      <c r="C92" s="717"/>
      <c r="D92" s="250">
        <v>3765</v>
      </c>
      <c r="E92" s="305"/>
      <c r="F92" s="250">
        <v>3765</v>
      </c>
      <c r="G92" s="305"/>
      <c r="J92" s="182" t="s">
        <v>180</v>
      </c>
      <c r="K92" s="41" t="s">
        <v>497</v>
      </c>
    </row>
    <row r="93" spans="1:11">
      <c r="A93" s="505"/>
      <c r="B93" s="506"/>
      <c r="C93" s="506"/>
      <c r="D93" s="506"/>
      <c r="E93" s="578" t="s">
        <v>197</v>
      </c>
      <c r="F93" s="506"/>
      <c r="G93" s="509"/>
      <c r="K93" s="41"/>
    </row>
    <row r="94" spans="1:11">
      <c r="A94" s="507"/>
      <c r="B94" s="520" t="str">
        <f>IF(Langue=0,J94,K94)</f>
        <v>Total des frais autres que d'intérêts</v>
      </c>
      <c r="C94" s="520"/>
      <c r="D94" s="534">
        <v>3799</v>
      </c>
      <c r="E94" s="251">
        <f>SUM(E87:E92)</f>
        <v>0</v>
      </c>
      <c r="F94" s="534">
        <v>3799</v>
      </c>
      <c r="G94" s="251">
        <f>SUM(G87:G92)</f>
        <v>0</v>
      </c>
      <c r="J94" s="182" t="s">
        <v>246</v>
      </c>
      <c r="K94" s="41" t="s">
        <v>501</v>
      </c>
    </row>
    <row r="95" spans="1:11" ht="15" customHeight="1">
      <c r="A95" s="507"/>
      <c r="B95" s="520" t="str">
        <f>IF(Langue=0,J95,K95)</f>
        <v>BÉNÉFICE NET (PERTE) AVANT IMPÔTS ET ACTIVITÉS ABANDONNÉES</v>
      </c>
      <c r="C95" s="520"/>
      <c r="D95" s="534">
        <v>3800</v>
      </c>
      <c r="E95" s="132">
        <f>+E36+E84-E94</f>
        <v>0</v>
      </c>
      <c r="F95" s="534">
        <v>3800</v>
      </c>
      <c r="G95" s="132">
        <f>+G36+G84-G94</f>
        <v>0</v>
      </c>
      <c r="J95" s="182" t="s">
        <v>247</v>
      </c>
      <c r="K95" s="41" t="s">
        <v>507</v>
      </c>
    </row>
    <row r="96" spans="1:11" ht="11.25" customHeight="1">
      <c r="A96" s="602"/>
      <c r="B96" s="603"/>
      <c r="C96" s="603"/>
      <c r="D96" s="603"/>
      <c r="E96" s="603"/>
      <c r="F96" s="603"/>
      <c r="G96" s="604"/>
      <c r="K96" s="41"/>
    </row>
    <row r="97" spans="1:11" ht="15" customHeight="1">
      <c r="A97" s="507"/>
      <c r="B97" s="520" t="str">
        <f>IF(Langue=0,J97,K97)</f>
        <v>Impôts</v>
      </c>
      <c r="C97" s="520"/>
      <c r="D97" s="520"/>
      <c r="E97" s="578" t="s">
        <v>198</v>
      </c>
      <c r="F97" s="520"/>
      <c r="G97" s="509"/>
      <c r="J97" s="182" t="s">
        <v>244</v>
      </c>
      <c r="K97" s="41" t="s">
        <v>440</v>
      </c>
    </row>
    <row r="98" spans="1:11" ht="15" customHeight="1">
      <c r="A98" s="507"/>
      <c r="B98" s="508"/>
      <c r="C98" s="525" t="str">
        <f>IF(Langue=0,J98,K98)</f>
        <v>Exigibles</v>
      </c>
      <c r="D98" s="220">
        <v>3900</v>
      </c>
      <c r="E98" s="245"/>
      <c r="F98" s="220">
        <v>3900</v>
      </c>
      <c r="G98" s="245"/>
      <c r="J98" s="182" t="s">
        <v>45</v>
      </c>
      <c r="K98" s="41" t="s">
        <v>441</v>
      </c>
    </row>
    <row r="99" spans="1:11" ht="15" customHeight="1">
      <c r="A99" s="507"/>
      <c r="B99" s="508"/>
      <c r="C99" s="525" t="str">
        <f>IF(Langue=0,J99,K99)</f>
        <v>Différés</v>
      </c>
      <c r="D99" s="220">
        <v>3910</v>
      </c>
      <c r="E99" s="305"/>
      <c r="F99" s="220">
        <v>3910</v>
      </c>
      <c r="G99" s="305"/>
      <c r="J99" s="182" t="s">
        <v>131</v>
      </c>
      <c r="K99" s="41" t="s">
        <v>442</v>
      </c>
    </row>
    <row r="100" spans="1:11" ht="11.25" customHeight="1">
      <c r="A100" s="505"/>
      <c r="B100" s="506"/>
      <c r="C100" s="506"/>
      <c r="D100" s="506"/>
      <c r="E100" s="578" t="s">
        <v>197</v>
      </c>
      <c r="F100" s="506"/>
      <c r="G100" s="509"/>
      <c r="K100" s="41"/>
    </row>
    <row r="101" spans="1:11">
      <c r="A101" s="507"/>
      <c r="B101" s="520" t="str">
        <f>IF(Langue=0,J101,K101)</f>
        <v>Bénéfice (perte) avant activités abandonnées</v>
      </c>
      <c r="C101" s="520"/>
      <c r="D101" s="534">
        <v>3929</v>
      </c>
      <c r="E101" s="133">
        <f>E95-SUM(E98:E99)</f>
        <v>0</v>
      </c>
      <c r="F101" s="534">
        <v>3929</v>
      </c>
      <c r="G101" s="133">
        <f>G95-SUM(G98:G99)</f>
        <v>0</v>
      </c>
      <c r="J101" s="182" t="s">
        <v>248</v>
      </c>
      <c r="K101" s="41" t="s">
        <v>502</v>
      </c>
    </row>
    <row r="102" spans="1:11" ht="11.25" customHeight="1">
      <c r="A102" s="602"/>
      <c r="B102" s="603"/>
      <c r="C102" s="603"/>
      <c r="D102" s="603"/>
      <c r="E102" s="603"/>
      <c r="F102" s="603"/>
      <c r="G102" s="604"/>
      <c r="K102" s="41"/>
    </row>
    <row r="103" spans="1:11" ht="15" customHeight="1">
      <c r="A103" s="507"/>
      <c r="B103" s="520" t="str">
        <f>IF(Langue=0,J103,K103)</f>
        <v>Activités abandonnées</v>
      </c>
      <c r="C103" s="520"/>
      <c r="D103" s="534">
        <v>3940</v>
      </c>
      <c r="E103" s="305"/>
      <c r="F103" s="534">
        <v>3940</v>
      </c>
      <c r="G103" s="305"/>
      <c r="J103" s="182" t="s">
        <v>249</v>
      </c>
      <c r="K103" s="41" t="s">
        <v>503</v>
      </c>
    </row>
    <row r="104" spans="1:11" ht="11.25" customHeight="1">
      <c r="A104" s="602"/>
      <c r="B104" s="603"/>
      <c r="C104" s="603"/>
      <c r="D104" s="603"/>
      <c r="E104" s="603"/>
      <c r="F104" s="603"/>
      <c r="G104" s="604"/>
      <c r="K104" s="41"/>
    </row>
    <row r="105" spans="1:11" ht="15" customHeight="1">
      <c r="A105" s="554" t="str">
        <f>IF(Langue=0,J105,K105)</f>
        <v>BÉNÉFICE NET (PERTE)</v>
      </c>
      <c r="B105" s="520"/>
      <c r="C105" s="520"/>
      <c r="D105" s="252">
        <v>3999</v>
      </c>
      <c r="E105" s="581">
        <f>SUM(E101,E103)</f>
        <v>0</v>
      </c>
      <c r="F105" s="252">
        <v>3999</v>
      </c>
      <c r="G105" s="581">
        <f>SUM(G101,G103)</f>
        <v>0</v>
      </c>
      <c r="J105" s="182" t="s">
        <v>226</v>
      </c>
      <c r="K105" s="41" t="s">
        <v>504</v>
      </c>
    </row>
    <row r="106" spans="1:11" ht="11.25" customHeight="1">
      <c r="A106" s="602"/>
      <c r="B106" s="603"/>
      <c r="C106" s="603"/>
      <c r="D106" s="603"/>
      <c r="E106" s="603"/>
      <c r="F106" s="603"/>
      <c r="G106" s="604"/>
      <c r="K106" s="41"/>
    </row>
    <row r="107" spans="1:11" ht="15" customHeight="1">
      <c r="A107" s="507"/>
      <c r="B107" s="520" t="str">
        <f>IF(Langue=0,J107,K107)</f>
        <v>Attribuable aux :</v>
      </c>
      <c r="C107" s="520"/>
      <c r="D107" s="520"/>
      <c r="E107" s="578" t="s">
        <v>198</v>
      </c>
      <c r="F107" s="520"/>
      <c r="G107" s="509"/>
      <c r="J107" s="182" t="s">
        <v>114</v>
      </c>
      <c r="K107" s="41" t="s">
        <v>505</v>
      </c>
    </row>
    <row r="108" spans="1:11" ht="15" customHeight="1">
      <c r="A108" s="507"/>
      <c r="B108" s="508"/>
      <c r="C108" s="525" t="str">
        <f>IF(Langue=0,J108,K108)</f>
        <v>Détenteurs d'actions</v>
      </c>
      <c r="D108" s="249">
        <v>3990</v>
      </c>
      <c r="E108" s="377">
        <f>_300_3999_02-_P300399101</f>
        <v>0</v>
      </c>
      <c r="F108" s="249">
        <v>3990</v>
      </c>
      <c r="G108" s="377">
        <f>_P300399903-_P300399103</f>
        <v>0</v>
      </c>
      <c r="J108" s="182" t="s">
        <v>148</v>
      </c>
      <c r="K108" s="41" t="s">
        <v>506</v>
      </c>
    </row>
    <row r="109" spans="1:11" ht="15" customHeight="1">
      <c r="A109" s="507"/>
      <c r="B109" s="508"/>
      <c r="C109" s="525" t="str">
        <f>IF(Langue=0,J109,K109)</f>
        <v>Actionnaires sans contrôle</v>
      </c>
      <c r="D109" s="249">
        <v>3991</v>
      </c>
      <c r="E109" s="378">
        <v>0</v>
      </c>
      <c r="F109" s="249">
        <v>3991</v>
      </c>
      <c r="G109" s="378"/>
      <c r="J109" s="182" t="s">
        <v>46</v>
      </c>
      <c r="K109" s="41" t="s">
        <v>453</v>
      </c>
    </row>
    <row r="110" spans="1:11">
      <c r="A110" s="507"/>
      <c r="B110" s="508"/>
      <c r="C110" s="722"/>
      <c r="D110" s="722"/>
      <c r="E110" s="722"/>
      <c r="F110" s="722"/>
      <c r="G110" s="723"/>
    </row>
    <row r="111" spans="1:11">
      <c r="A111" s="507"/>
      <c r="B111" s="508"/>
      <c r="C111" s="722"/>
      <c r="D111" s="722"/>
      <c r="E111" s="722"/>
      <c r="F111" s="722"/>
      <c r="G111" s="723"/>
    </row>
    <row r="112" spans="1:11">
      <c r="A112" s="507"/>
      <c r="B112" s="508"/>
      <c r="C112" s="722"/>
      <c r="D112" s="722"/>
      <c r="E112" s="722"/>
      <c r="F112" s="722"/>
      <c r="G112" s="723"/>
    </row>
    <row r="113" spans="1:7">
      <c r="A113" s="507"/>
      <c r="B113" s="508"/>
      <c r="C113" s="722"/>
      <c r="D113" s="722"/>
      <c r="E113" s="722"/>
      <c r="F113" s="722"/>
      <c r="G113" s="723"/>
    </row>
    <row r="114" spans="1:7">
      <c r="A114" s="507"/>
      <c r="B114" s="508"/>
      <c r="C114" s="722"/>
      <c r="D114" s="722"/>
      <c r="E114" s="722"/>
      <c r="F114" s="722"/>
      <c r="G114" s="723"/>
    </row>
    <row r="115" spans="1:7" ht="15" customHeight="1">
      <c r="A115" s="507"/>
      <c r="B115" s="508"/>
      <c r="C115" s="722"/>
      <c r="D115" s="722"/>
      <c r="E115" s="722"/>
      <c r="F115" s="722"/>
      <c r="G115" s="723"/>
    </row>
    <row r="116" spans="1:7">
      <c r="A116" s="507"/>
      <c r="B116" s="508"/>
      <c r="C116" s="722"/>
      <c r="D116" s="722"/>
      <c r="E116" s="722"/>
      <c r="F116" s="722"/>
      <c r="G116" s="723"/>
    </row>
    <row r="117" spans="1:7">
      <c r="A117" s="507"/>
      <c r="B117" s="508"/>
      <c r="C117" s="722"/>
      <c r="D117" s="722"/>
      <c r="E117" s="722"/>
      <c r="F117" s="722"/>
      <c r="G117" s="723"/>
    </row>
    <row r="118" spans="1:7" ht="15" customHeight="1">
      <c r="A118" s="507"/>
      <c r="B118" s="508"/>
      <c r="C118" s="722"/>
      <c r="D118" s="722"/>
      <c r="E118" s="722"/>
      <c r="F118" s="722"/>
      <c r="G118" s="723"/>
    </row>
    <row r="119" spans="1:7" ht="15" customHeight="1">
      <c r="A119" s="507"/>
      <c r="B119" s="508"/>
      <c r="C119" s="722"/>
      <c r="D119" s="722"/>
      <c r="E119" s="722"/>
      <c r="F119" s="722"/>
      <c r="G119" s="723"/>
    </row>
    <row r="120" spans="1:7" ht="15" customHeight="1">
      <c r="A120" s="507"/>
      <c r="B120" s="508"/>
      <c r="C120" s="722"/>
      <c r="D120" s="722"/>
      <c r="E120" s="722"/>
      <c r="F120" s="722"/>
      <c r="G120" s="723"/>
    </row>
    <row r="121" spans="1:7">
      <c r="A121" s="507"/>
      <c r="B121" s="508"/>
      <c r="C121" s="722"/>
      <c r="D121" s="722"/>
      <c r="E121" s="722"/>
      <c r="F121" s="722"/>
      <c r="G121" s="723"/>
    </row>
    <row r="122" spans="1:7">
      <c r="A122" s="507"/>
      <c r="B122" s="508"/>
      <c r="C122" s="722"/>
      <c r="D122" s="722"/>
      <c r="E122" s="722"/>
      <c r="F122" s="722"/>
      <c r="G122" s="723"/>
    </row>
    <row r="123" spans="1:7">
      <c r="A123" s="507"/>
      <c r="B123" s="508"/>
      <c r="C123" s="722"/>
      <c r="D123" s="722"/>
      <c r="E123" s="722"/>
      <c r="F123" s="722"/>
      <c r="G123" s="723"/>
    </row>
    <row r="124" spans="1:7">
      <c r="A124" s="685">
        <f>A59+1</f>
        <v>8</v>
      </c>
      <c r="B124" s="686"/>
      <c r="C124" s="686"/>
      <c r="D124" s="686"/>
      <c r="E124" s="686"/>
      <c r="F124" s="686"/>
      <c r="G124" s="687"/>
    </row>
  </sheetData>
  <sheetProtection algorithmName="SHA-512" hashValue="/htSwWXuUN5HOOb1OKT/VZ41PlDhJV9GK+TzqPG8yzmV1WC52g6d8ayWgEVXhfRNFat2xrVAWNXyjzIFR8ushQ==" saltValue="INiX1Gb5LSFOBZjE3kw14g==" spinCount="100000" sheet="1" objects="1" scenarios="1"/>
  <mergeCells count="54">
    <mergeCell ref="A65:G65"/>
    <mergeCell ref="A81:G81"/>
    <mergeCell ref="A58:G58"/>
    <mergeCell ref="A31:G31"/>
    <mergeCell ref="A47:G47"/>
    <mergeCell ref="A40:G40"/>
    <mergeCell ref="A64:G64"/>
    <mergeCell ref="A59:G59"/>
    <mergeCell ref="A62:G62"/>
    <mergeCell ref="A63:G63"/>
    <mergeCell ref="A60:G60"/>
    <mergeCell ref="A61:G61"/>
    <mergeCell ref="A22:G22"/>
    <mergeCell ref="A2:G2"/>
    <mergeCell ref="A3:G3"/>
    <mergeCell ref="A4:G4"/>
    <mergeCell ref="A5:G5"/>
    <mergeCell ref="A6:G6"/>
    <mergeCell ref="B9:G9"/>
    <mergeCell ref="A8:D8"/>
    <mergeCell ref="D7:E7"/>
    <mergeCell ref="F7:G7"/>
    <mergeCell ref="A124:G124"/>
    <mergeCell ref="B90:C90"/>
    <mergeCell ref="B91:C91"/>
    <mergeCell ref="B92:C92"/>
    <mergeCell ref="A96:G96"/>
    <mergeCell ref="C116:G116"/>
    <mergeCell ref="C120:G120"/>
    <mergeCell ref="C122:G122"/>
    <mergeCell ref="C115:G115"/>
    <mergeCell ref="A106:G106"/>
    <mergeCell ref="C111:G111"/>
    <mergeCell ref="C123:G123"/>
    <mergeCell ref="C114:G114"/>
    <mergeCell ref="C121:G121"/>
    <mergeCell ref="C110:G110"/>
    <mergeCell ref="A104:G104"/>
    <mergeCell ref="C117:G117"/>
    <mergeCell ref="C112:G112"/>
    <mergeCell ref="C113:G113"/>
    <mergeCell ref="C119:G119"/>
    <mergeCell ref="C118:G118"/>
    <mergeCell ref="A85:G85"/>
    <mergeCell ref="F66:G66"/>
    <mergeCell ref="B89:C89"/>
    <mergeCell ref="A102:G102"/>
    <mergeCell ref="B87:C87"/>
    <mergeCell ref="B88:C88"/>
    <mergeCell ref="A67:D67"/>
    <mergeCell ref="A86:D86"/>
    <mergeCell ref="A79:G79"/>
    <mergeCell ref="A83:G83"/>
    <mergeCell ref="D66:E66"/>
  </mergeCells>
  <conditionalFormatting sqref="A3">
    <cfRule type="cellIs" dxfId="43" priority="3" operator="equal">
      <formula>0</formula>
    </cfRule>
  </conditionalFormatting>
  <conditionalFormatting sqref="A62">
    <cfRule type="cellIs" dxfId="42" priority="2" operator="equal">
      <formula>0</formula>
    </cfRule>
  </conditionalFormatting>
  <hyperlinks>
    <hyperlink ref="D105" location="_400_4000_02" tooltip="Annexe/Schedule 400" display="_400_4000_02" xr:uid="{00000000-0004-0000-0400-000000000000}"/>
    <hyperlink ref="F105" location="_400_4000_03" tooltip="Annexe/Schedule 400" display="_400_4000_03" xr:uid="{00000000-0004-0000-0400-000001000000}"/>
    <hyperlink ref="D76" location="_4060_199_06" tooltip="Annexe/Schedule 4060" display="_4060_199_06" xr:uid="{00000000-0004-0000-0400-000002000000}"/>
    <hyperlink ref="D71" location="_P406019907" tooltip="Annexe/Schedule 4060" display="_P406019907" xr:uid="{00000000-0004-0000-0400-000003000000}"/>
  </hyperlinks>
  <printOptions horizontalCentered="1"/>
  <pageMargins left="0.39370078740157499" right="0.39370078740157499" top="0.59055118110236204" bottom="0.59055118110236204" header="0.31496062992126" footer="0.31496062992126"/>
  <pageSetup scale="72" orientation="portrait" r:id="rId1"/>
  <rowBreaks count="1" manualBreakCount="1">
    <brk id="59"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FFFF00"/>
  </sheetPr>
  <dimension ref="A1:L53"/>
  <sheetViews>
    <sheetView zoomScale="85" zoomScaleNormal="85" zoomScalePageLayoutView="80" workbookViewId="0">
      <selection activeCell="F10" sqref="F10"/>
    </sheetView>
  </sheetViews>
  <sheetFormatPr baseColWidth="10" defaultColWidth="0" defaultRowHeight="15" outlineLevelCol="1"/>
  <cols>
    <col min="1" max="1" width="2.5703125" style="182" customWidth="1"/>
    <col min="2" max="2" width="3.7109375" style="182" customWidth="1"/>
    <col min="3" max="3" width="69.5703125" style="182" customWidth="1"/>
    <col min="4" max="4" width="6" style="182" customWidth="1"/>
    <col min="5" max="5" width="12" style="182" customWidth="1"/>
    <col min="6" max="6" width="6" style="508" customWidth="1"/>
    <col min="7" max="7" width="12" style="508" customWidth="1"/>
    <col min="8" max="8" width="4.28515625" style="182" customWidth="1"/>
    <col min="9" max="9" width="11.42578125" style="182" hidden="1" customWidth="1"/>
    <col min="10" max="10" width="96.28515625" style="182" hidden="1" customWidth="1" outlineLevel="1"/>
    <col min="11" max="11" width="67.5703125" style="182" hidden="1" customWidth="1" outlineLevel="1"/>
    <col min="12" max="12" width="0" style="182" hidden="1" customWidth="1" collapsed="1"/>
    <col min="13" max="16384" width="11.42578125" style="182" hidden="1"/>
  </cols>
  <sheetData>
    <row r="1" spans="1:11" s="415" customFormat="1" ht="24" customHeight="1">
      <c r="A1" s="512" t="str">
        <f>Identification!A14</f>
        <v>SOCIÉTÉ À CHARTE QUÉBÉCOISE ET À CHARTE AUTRE QUE QUÉBÉCOISE</v>
      </c>
      <c r="B1" s="420"/>
      <c r="C1" s="513"/>
      <c r="D1" s="513"/>
      <c r="E1" s="421"/>
      <c r="F1" s="513"/>
      <c r="G1" s="413" t="str">
        <f>IF(Identification!W52=0,"",Identification!A15)</f>
        <v>ÉTAT SEMESTRIEL</v>
      </c>
    </row>
    <row r="2" spans="1:11" s="415" customFormat="1">
      <c r="A2" s="668" t="str">
        <f>IF(Langue=0,"ANNEXE "&amp;'T des M - T of C'!A8,"SCHEDULE "&amp;'T des M - T of C'!A8)</f>
        <v>ANNEXE 400</v>
      </c>
      <c r="B2" s="669"/>
      <c r="C2" s="669"/>
      <c r="D2" s="669"/>
      <c r="E2" s="669"/>
      <c r="F2" s="669"/>
      <c r="G2" s="670"/>
    </row>
    <row r="3" spans="1:11" s="415" customFormat="1" ht="22.5" customHeight="1">
      <c r="A3" s="671">
        <f>Identification!G12</f>
        <v>0</v>
      </c>
      <c r="B3" s="672"/>
      <c r="C3" s="672"/>
      <c r="D3" s="672"/>
      <c r="E3" s="672"/>
      <c r="F3" s="672"/>
      <c r="G3" s="673"/>
    </row>
    <row r="4" spans="1:11" s="415" customFormat="1" ht="22.5" customHeight="1">
      <c r="A4" s="724" t="str">
        <f>UPPER('T des M - T of C'!B8)</f>
        <v>ÉTAT CONSOLIDÉ DU RÉSULTAT GLOBAL</v>
      </c>
      <c r="B4" s="725"/>
      <c r="C4" s="725"/>
      <c r="D4" s="725"/>
      <c r="E4" s="725"/>
      <c r="F4" s="725"/>
      <c r="G4" s="726"/>
    </row>
    <row r="5" spans="1:11" s="415" customFormat="1" ht="22.5" customHeight="1">
      <c r="A5" s="727" t="str">
        <f>Identification!D19&amp;" "&amp;Identification!J19</f>
        <v xml:space="preserve"> Pour la période terminée le </v>
      </c>
      <c r="B5" s="728"/>
      <c r="C5" s="728"/>
      <c r="D5" s="728"/>
      <c r="E5" s="728"/>
      <c r="F5" s="728"/>
      <c r="G5" s="729"/>
    </row>
    <row r="6" spans="1:11" s="422" customFormat="1">
      <c r="A6" s="738" t="s">
        <v>154</v>
      </c>
      <c r="B6" s="739"/>
      <c r="C6" s="739"/>
      <c r="D6" s="739"/>
      <c r="E6" s="739"/>
      <c r="F6" s="739"/>
      <c r="G6" s="740"/>
      <c r="J6" s="423" t="s">
        <v>324</v>
      </c>
      <c r="K6" s="424" t="s">
        <v>325</v>
      </c>
    </row>
    <row r="7" spans="1:11" s="422" customFormat="1">
      <c r="A7" s="505"/>
      <c r="B7" s="506"/>
      <c r="C7" s="506"/>
      <c r="D7" s="680" t="str">
        <f>'100'!D7:E7</f>
        <v>Courant</v>
      </c>
      <c r="E7" s="680"/>
      <c r="F7" s="680" t="str">
        <f>'100'!F7:G7</f>
        <v>Précédent</v>
      </c>
      <c r="G7" s="681"/>
      <c r="J7" s="423"/>
      <c r="K7" s="424"/>
    </row>
    <row r="8" spans="1:11" ht="33.75" customHeight="1">
      <c r="A8" s="720" t="str">
        <f>IF(Langue=0,J8,K8)</f>
        <v>ÉTAT CONSOLIDÉ DU RÉSULTAT GLOBAL</v>
      </c>
      <c r="B8" s="732"/>
      <c r="C8" s="732"/>
      <c r="D8" s="732"/>
      <c r="E8" s="51" t="s">
        <v>198</v>
      </c>
      <c r="F8" s="568"/>
      <c r="G8" s="569" t="s">
        <v>199</v>
      </c>
      <c r="J8" s="182" t="s">
        <v>617</v>
      </c>
      <c r="K8" s="41" t="s">
        <v>618</v>
      </c>
    </row>
    <row r="9" spans="1:11" s="508" customFormat="1" ht="13.5" customHeight="1">
      <c r="A9" s="559"/>
      <c r="B9" s="1"/>
      <c r="C9" s="1"/>
      <c r="D9" s="1"/>
      <c r="E9" s="577" t="s">
        <v>197</v>
      </c>
      <c r="F9" s="1"/>
      <c r="G9" s="566"/>
      <c r="K9" s="41"/>
    </row>
    <row r="10" spans="1:11">
      <c r="A10" s="554" t="str">
        <f>IF(Langue=0,J10,K10)</f>
        <v>BÉNÉFICE NET (PERTE)</v>
      </c>
      <c r="B10" s="520"/>
      <c r="C10" s="520"/>
      <c r="D10" s="252">
        <v>4000</v>
      </c>
      <c r="E10" s="134">
        <f>+_300_3999_02</f>
        <v>0</v>
      </c>
      <c r="F10" s="252">
        <v>4000</v>
      </c>
      <c r="G10" s="134">
        <f>+_P300399903</f>
        <v>0</v>
      </c>
      <c r="J10" s="182" t="s">
        <v>226</v>
      </c>
      <c r="K10" s="41" t="s">
        <v>504</v>
      </c>
    </row>
    <row r="11" spans="1:11">
      <c r="A11" s="737" t="str">
        <f>IF(Langue=0,J11,K11)</f>
        <v>Autres éléments du résultat global (perte) (nets d'impôts)</v>
      </c>
      <c r="B11" s="730"/>
      <c r="C11" s="730"/>
      <c r="D11" s="730"/>
      <c r="E11" s="730"/>
      <c r="F11" s="730"/>
      <c r="G11" s="731"/>
      <c r="J11" s="182" t="s">
        <v>189</v>
      </c>
      <c r="K11" s="41" t="s">
        <v>606</v>
      </c>
    </row>
    <row r="12" spans="1:11">
      <c r="A12" s="737" t="str">
        <f>IF(Langue=0,J12,K12)</f>
        <v>Éléments qui seront reclassés ultérieurement à l'état consolidé du résultat :</v>
      </c>
      <c r="B12" s="730"/>
      <c r="C12" s="730"/>
      <c r="D12" s="730"/>
      <c r="E12" s="730"/>
      <c r="F12" s="730"/>
      <c r="G12" s="731"/>
      <c r="J12" s="182" t="s">
        <v>190</v>
      </c>
      <c r="K12" s="41" t="s">
        <v>509</v>
      </c>
    </row>
    <row r="13" spans="1:11" s="461" customFormat="1">
      <c r="A13" s="507"/>
      <c r="B13" s="508"/>
      <c r="C13" s="524"/>
      <c r="D13" s="508"/>
      <c r="E13" s="463"/>
      <c r="F13" s="508"/>
      <c r="G13" s="561"/>
      <c r="K13" s="41"/>
    </row>
    <row r="14" spans="1:11" s="461" customFormat="1" ht="31.5" customHeight="1">
      <c r="A14" s="507"/>
      <c r="B14" s="714" t="str">
        <f>IF(Langue=0,J14,K14)</f>
        <v>Variation nette des gains (pertes) non réalisé(e)s sur les titres classés à la juste valeur par le biais des autres éléments du résultat global</v>
      </c>
      <c r="C14" s="714"/>
      <c r="D14" s="491"/>
      <c r="E14" s="577" t="s">
        <v>198</v>
      </c>
      <c r="F14" s="491"/>
      <c r="G14" s="509"/>
      <c r="J14" s="465" t="s">
        <v>881</v>
      </c>
      <c r="K14" s="465" t="s">
        <v>884</v>
      </c>
    </row>
    <row r="15" spans="1:11" s="461" customFormat="1">
      <c r="A15" s="507"/>
      <c r="B15" s="492"/>
      <c r="C15" s="492" t="str">
        <f>IF(Langue=0,J15,K15)</f>
        <v>Gains (pertes) nets non réalisés</v>
      </c>
      <c r="D15" s="248">
        <v>4011</v>
      </c>
      <c r="E15" s="305"/>
      <c r="F15" s="248">
        <v>4011</v>
      </c>
      <c r="G15" s="305"/>
      <c r="J15" s="62" t="s">
        <v>191</v>
      </c>
      <c r="K15" s="62" t="s">
        <v>510</v>
      </c>
    </row>
    <row r="16" spans="1:11" s="461" customFormat="1">
      <c r="A16" s="507"/>
      <c r="B16" s="309"/>
      <c r="C16" s="80" t="str">
        <f>IF(Langue=0,J16,K16)</f>
        <v>Reclassement des (gains) /pertes dans les bénéfices</v>
      </c>
      <c r="D16" s="248">
        <v>4051</v>
      </c>
      <c r="E16" s="305"/>
      <c r="F16" s="248">
        <v>4051</v>
      </c>
      <c r="G16" s="305"/>
      <c r="J16" s="62" t="s">
        <v>117</v>
      </c>
      <c r="K16" s="62" t="s">
        <v>511</v>
      </c>
    </row>
    <row r="17" spans="1:11" ht="11.25" customHeight="1">
      <c r="A17" s="602"/>
      <c r="B17" s="603"/>
      <c r="C17" s="603"/>
      <c r="D17" s="603"/>
      <c r="E17" s="603"/>
      <c r="F17" s="603"/>
      <c r="G17" s="604"/>
      <c r="K17" s="41"/>
    </row>
    <row r="18" spans="1:11" ht="15" customHeight="1">
      <c r="A18" s="507"/>
      <c r="B18" s="736" t="str">
        <f>IF(Langue=0,J18,K18)</f>
        <v>Instruments dérivés désignés comme éléments de couverture de flux de trésorerie</v>
      </c>
      <c r="C18" s="736"/>
      <c r="D18" s="736"/>
      <c r="E18" s="736"/>
      <c r="F18" s="736"/>
      <c r="G18" s="736"/>
      <c r="J18" s="182" t="s">
        <v>127</v>
      </c>
      <c r="K18" s="41" t="s">
        <v>512</v>
      </c>
    </row>
    <row r="19" spans="1:11">
      <c r="A19" s="507"/>
      <c r="B19" s="508"/>
      <c r="C19" s="525" t="str">
        <f>IF(Langue=0,J19,K19)</f>
        <v>Gains (pertes) nets non réalisés</v>
      </c>
      <c r="D19" s="534">
        <v>4100</v>
      </c>
      <c r="E19" s="245"/>
      <c r="F19" s="534">
        <v>4100</v>
      </c>
      <c r="G19" s="245"/>
      <c r="J19" s="182" t="s">
        <v>191</v>
      </c>
      <c r="K19" s="41" t="s">
        <v>513</v>
      </c>
    </row>
    <row r="20" spans="1:11">
      <c r="A20" s="507"/>
      <c r="B20" s="508"/>
      <c r="C20" s="525" t="str">
        <f>IF(Langue=0,J20,K20)</f>
        <v>Reclassement des (gains)/pertes à l'état consolidé du résultat</v>
      </c>
      <c r="D20" s="534">
        <v>4110</v>
      </c>
      <c r="E20" s="305"/>
      <c r="F20" s="534">
        <v>4110</v>
      </c>
      <c r="G20" s="305"/>
      <c r="J20" s="182" t="s">
        <v>230</v>
      </c>
      <c r="K20" s="41" t="s">
        <v>511</v>
      </c>
    </row>
    <row r="21" spans="1:11" ht="11.25" customHeight="1">
      <c r="A21" s="602"/>
      <c r="B21" s="603"/>
      <c r="C21" s="603"/>
      <c r="D21" s="603"/>
      <c r="E21" s="603"/>
      <c r="F21" s="603"/>
      <c r="G21" s="604"/>
      <c r="K21" s="41"/>
    </row>
    <row r="22" spans="1:11">
      <c r="A22" s="507"/>
      <c r="B22" s="736" t="str">
        <f>IF(Langue=0,J22,K22)</f>
        <v>Conversion de devises</v>
      </c>
      <c r="C22" s="736"/>
      <c r="D22" s="736"/>
      <c r="E22" s="736"/>
      <c r="F22" s="736"/>
      <c r="G22" s="736"/>
      <c r="J22" s="182" t="s">
        <v>115</v>
      </c>
      <c r="K22" s="41" t="s">
        <v>514</v>
      </c>
    </row>
    <row r="23" spans="1:11">
      <c r="A23" s="507"/>
      <c r="B23" s="508"/>
      <c r="C23" s="525" t="str">
        <f>IF(Langue=0,J23,K23)</f>
        <v>Gains (pertes) nets non réalisés</v>
      </c>
      <c r="D23" s="534">
        <v>4200</v>
      </c>
      <c r="E23" s="245"/>
      <c r="F23" s="534">
        <v>4200</v>
      </c>
      <c r="G23" s="245"/>
      <c r="J23" s="182" t="s">
        <v>191</v>
      </c>
      <c r="K23" s="41" t="s">
        <v>513</v>
      </c>
    </row>
    <row r="24" spans="1:11">
      <c r="A24" s="507"/>
      <c r="B24" s="508"/>
      <c r="C24" s="525" t="str">
        <f>IF(Langue=0,J24,K24)</f>
        <v>Répercussion de la couverture</v>
      </c>
      <c r="D24" s="534">
        <v>4210</v>
      </c>
      <c r="E24" s="245"/>
      <c r="F24" s="534">
        <v>4210</v>
      </c>
      <c r="G24" s="245"/>
      <c r="J24" s="182" t="s">
        <v>48</v>
      </c>
      <c r="K24" s="41" t="s">
        <v>515</v>
      </c>
    </row>
    <row r="25" spans="1:11">
      <c r="A25" s="507"/>
      <c r="B25" s="711" t="str">
        <f>IF(Langue=0,J25,K25)</f>
        <v>Autres</v>
      </c>
      <c r="C25" s="712"/>
      <c r="D25" s="534">
        <v>4300</v>
      </c>
      <c r="E25" s="305"/>
      <c r="F25" s="534">
        <v>4300</v>
      </c>
      <c r="G25" s="305"/>
      <c r="J25" s="182" t="s">
        <v>40</v>
      </c>
      <c r="K25" s="41" t="s">
        <v>484</v>
      </c>
    </row>
    <row r="26" spans="1:11" ht="17.25">
      <c r="A26" s="505"/>
      <c r="B26" s="506"/>
      <c r="C26" s="506"/>
      <c r="D26" s="506"/>
      <c r="E26" s="577" t="s">
        <v>197</v>
      </c>
      <c r="F26" s="506"/>
      <c r="G26" s="509"/>
      <c r="K26" s="41"/>
    </row>
    <row r="27" spans="1:11">
      <c r="A27" s="554" t="str">
        <f>IF(Langue=0,J27,K27)</f>
        <v>Total partiel des éléments qui seront reclassés ultérieurement à l'état consolidé du résultat</v>
      </c>
      <c r="B27" s="520"/>
      <c r="C27" s="520"/>
      <c r="D27" s="534">
        <v>4399</v>
      </c>
      <c r="E27" s="120">
        <f>SUM(E15:E16,E19:E20,E23:E25)</f>
        <v>0</v>
      </c>
      <c r="F27" s="534">
        <v>4399</v>
      </c>
      <c r="G27" s="120">
        <f>SUM(G15:G16,G19:G20,G23:G25)</f>
        <v>0</v>
      </c>
      <c r="J27" s="182" t="s">
        <v>192</v>
      </c>
      <c r="K27" s="41" t="s">
        <v>516</v>
      </c>
    </row>
    <row r="28" spans="1:11" ht="11.25" customHeight="1">
      <c r="A28" s="602"/>
      <c r="B28" s="603"/>
      <c r="C28" s="603"/>
      <c r="D28" s="603"/>
      <c r="E28" s="603"/>
      <c r="F28" s="603"/>
      <c r="G28" s="604"/>
      <c r="K28" s="41"/>
    </row>
    <row r="29" spans="1:11" ht="17.25">
      <c r="A29" s="560" t="str">
        <f>IF(Langue=0,J29,K29)</f>
        <v>Éléments qui ne seront pas ultérieurement reclassés à l'état consolidé du résultat :</v>
      </c>
      <c r="B29" s="544"/>
      <c r="C29" s="544"/>
      <c r="D29" s="544"/>
      <c r="E29" s="577" t="s">
        <v>198</v>
      </c>
      <c r="F29" s="544"/>
      <c r="G29" s="509"/>
      <c r="J29" s="182" t="s">
        <v>193</v>
      </c>
      <c r="K29" s="41" t="s">
        <v>607</v>
      </c>
    </row>
    <row r="30" spans="1:11">
      <c r="A30" s="507"/>
      <c r="B30" s="508"/>
      <c r="C30" s="525" t="str">
        <f>IF(Langue=0,J30,K30)</f>
        <v>Excédent de réévaluation</v>
      </c>
      <c r="D30" s="534">
        <v>4400</v>
      </c>
      <c r="E30" s="305"/>
      <c r="F30" s="534">
        <v>4400</v>
      </c>
      <c r="G30" s="305"/>
      <c r="J30" s="182" t="s">
        <v>95</v>
      </c>
      <c r="K30" s="41" t="s">
        <v>517</v>
      </c>
    </row>
    <row r="31" spans="1:11">
      <c r="A31" s="507"/>
      <c r="B31" s="508"/>
      <c r="C31" s="741" t="str">
        <f>IF(Langue=0,J31,K31)</f>
        <v>Part des autres éléments du résultat global attribuable aux filiales, entreprises associées et coentreprises</v>
      </c>
      <c r="D31" s="508"/>
      <c r="E31" s="508"/>
      <c r="G31" s="509"/>
      <c r="J31" s="182" t="s">
        <v>181</v>
      </c>
      <c r="K31" s="41" t="s">
        <v>518</v>
      </c>
    </row>
    <row r="32" spans="1:11">
      <c r="A32" s="507"/>
      <c r="B32" s="508"/>
      <c r="C32" s="741"/>
      <c r="D32" s="235">
        <v>4410</v>
      </c>
      <c r="E32" s="245"/>
      <c r="F32" s="235">
        <v>4410</v>
      </c>
      <c r="G32" s="245"/>
      <c r="K32" s="41"/>
    </row>
    <row r="33" spans="1:11">
      <c r="A33" s="507"/>
      <c r="B33" s="508"/>
      <c r="C33" s="525" t="str">
        <f>IF(Langue=0,J33,K33)</f>
        <v>Avantages du personnel</v>
      </c>
      <c r="D33" s="534">
        <v>4420</v>
      </c>
      <c r="E33" s="245"/>
      <c r="F33" s="534">
        <v>4420</v>
      </c>
      <c r="G33" s="245"/>
      <c r="J33" s="182" t="s">
        <v>47</v>
      </c>
      <c r="K33" s="41" t="s">
        <v>519</v>
      </c>
    </row>
    <row r="34" spans="1:11">
      <c r="A34" s="507"/>
      <c r="B34" s="508"/>
      <c r="C34" s="525" t="str">
        <f>IF(Langue=0,J34,K34)</f>
        <v>Réévaluation des régimes à prestations définies</v>
      </c>
      <c r="D34" s="534">
        <v>4430</v>
      </c>
      <c r="E34" s="245"/>
      <c r="F34" s="534">
        <v>4430</v>
      </c>
      <c r="G34" s="245"/>
      <c r="J34" s="182" t="s">
        <v>194</v>
      </c>
      <c r="K34" s="41" t="s">
        <v>520</v>
      </c>
    </row>
    <row r="35" spans="1:11">
      <c r="A35" s="507"/>
      <c r="B35" s="508"/>
      <c r="C35" s="525" t="str">
        <f>IF(Langue=0,J35,K35)</f>
        <v>Autres</v>
      </c>
      <c r="D35" s="534">
        <v>4440</v>
      </c>
      <c r="E35" s="305"/>
      <c r="F35" s="534">
        <v>4440</v>
      </c>
      <c r="G35" s="305"/>
      <c r="J35" s="182" t="s">
        <v>40</v>
      </c>
      <c r="K35" s="41" t="s">
        <v>484</v>
      </c>
    </row>
    <row r="36" spans="1:11" s="464" customFormat="1" ht="45">
      <c r="A36" s="507"/>
      <c r="B36" s="508"/>
      <c r="C36" s="493" t="str">
        <f>IF(Langue=0,J36,K36)</f>
        <v>Variation nette des gains et pertes sur les titres de capitaux propres désignées à la juste valeur par le biais des autres éléments du résultat global</v>
      </c>
      <c r="D36" s="494">
        <v>4450</v>
      </c>
      <c r="E36" s="305"/>
      <c r="F36" s="494">
        <v>4450</v>
      </c>
      <c r="G36" s="305"/>
      <c r="J36" s="468" t="s">
        <v>882</v>
      </c>
      <c r="K36" s="465" t="s">
        <v>885</v>
      </c>
    </row>
    <row r="37" spans="1:11" s="464" customFormat="1" ht="30">
      <c r="A37" s="507"/>
      <c r="B37" s="508"/>
      <c r="C37" s="493" t="str">
        <f>IF(Langue=0,J37,K37)</f>
        <v>Variation nette de la juste valeur attribuable aux variations de crédit lié aux passifs financiers désignées à la juste valeur par le biais du résultat net</v>
      </c>
      <c r="D37" s="494">
        <v>4460</v>
      </c>
      <c r="E37" s="305"/>
      <c r="F37" s="494">
        <v>4460</v>
      </c>
      <c r="G37" s="305"/>
      <c r="J37" s="468" t="s">
        <v>883</v>
      </c>
      <c r="K37" s="465" t="s">
        <v>886</v>
      </c>
    </row>
    <row r="38" spans="1:11" ht="17.25">
      <c r="A38" s="505"/>
      <c r="B38" s="506"/>
      <c r="C38" s="506"/>
      <c r="D38" s="506"/>
      <c r="E38" s="577" t="s">
        <v>197</v>
      </c>
      <c r="F38" s="506"/>
      <c r="G38" s="509"/>
      <c r="K38" s="41"/>
    </row>
    <row r="39" spans="1:11" ht="32.25" customHeight="1">
      <c r="A39" s="745" t="str">
        <f>IF(Langue=0,J39,K39)</f>
        <v>Total partiel des éléments qui ne seront pas reclassés ultérieurement à l'état consolidé du résultat</v>
      </c>
      <c r="B39" s="746"/>
      <c r="C39" s="747"/>
      <c r="D39" s="534">
        <v>4500</v>
      </c>
      <c r="E39" s="132">
        <f>SUM(E30:E37)</f>
        <v>0</v>
      </c>
      <c r="F39" s="534">
        <v>4500</v>
      </c>
      <c r="G39" s="132">
        <f>SUM(G30:G37)</f>
        <v>0</v>
      </c>
      <c r="J39" s="182" t="s">
        <v>195</v>
      </c>
      <c r="K39" s="41" t="s">
        <v>521</v>
      </c>
    </row>
    <row r="40" spans="1:11" ht="8.25" customHeight="1">
      <c r="A40" s="602"/>
      <c r="B40" s="603"/>
      <c r="C40" s="603"/>
      <c r="D40" s="603"/>
      <c r="E40" s="603"/>
      <c r="F40" s="603"/>
      <c r="G40" s="604"/>
      <c r="K40" s="41"/>
    </row>
    <row r="41" spans="1:11">
      <c r="A41" s="554" t="str">
        <f>IF(Langue=0,J41,K41)</f>
        <v>Total des autres éléments du résultat global (perte)</v>
      </c>
      <c r="B41" s="520"/>
      <c r="C41" s="520"/>
      <c r="D41" s="248">
        <v>4600</v>
      </c>
      <c r="E41" s="132">
        <f>SUM(E27,E39)</f>
        <v>0</v>
      </c>
      <c r="F41" s="248">
        <v>4600</v>
      </c>
      <c r="G41" s="132">
        <f>SUM(G27,G39)</f>
        <v>0</v>
      </c>
      <c r="J41" s="182" t="s">
        <v>49</v>
      </c>
      <c r="K41" s="41" t="s">
        <v>522</v>
      </c>
    </row>
    <row r="42" spans="1:11" ht="8.25" customHeight="1">
      <c r="A42" s="742"/>
      <c r="B42" s="743"/>
      <c r="C42" s="743"/>
      <c r="D42" s="743"/>
      <c r="E42" s="743"/>
      <c r="F42" s="743"/>
      <c r="G42" s="744"/>
      <c r="K42" s="41"/>
    </row>
    <row r="43" spans="1:11">
      <c r="A43" s="554" t="str">
        <f>IF(Langue=0,J43,K43)</f>
        <v xml:space="preserve">TOTAL DU RÉSULTAT GLOBAL (PERTE) </v>
      </c>
      <c r="B43" s="520"/>
      <c r="C43" s="520"/>
      <c r="D43" s="248">
        <v>4999</v>
      </c>
      <c r="E43" s="132">
        <f>SUM(E10,E41)</f>
        <v>0</v>
      </c>
      <c r="F43" s="248">
        <v>4999</v>
      </c>
      <c r="G43" s="132">
        <f>SUM(G10,G41)</f>
        <v>0</v>
      </c>
      <c r="J43" s="182" t="s">
        <v>227</v>
      </c>
      <c r="K43" s="41" t="s">
        <v>523</v>
      </c>
    </row>
    <row r="44" spans="1:11" ht="11.25" customHeight="1">
      <c r="A44" s="742"/>
      <c r="B44" s="743"/>
      <c r="C44" s="743"/>
      <c r="D44" s="743"/>
      <c r="E44" s="743"/>
      <c r="F44" s="743"/>
      <c r="G44" s="744"/>
      <c r="K44" s="41"/>
    </row>
    <row r="45" spans="1:11" ht="17.25">
      <c r="A45" s="554" t="str">
        <f>IF(Langue=0,J45,K45)</f>
        <v>Attribuable aux :</v>
      </c>
      <c r="B45" s="520"/>
      <c r="C45" s="520"/>
      <c r="D45" s="520"/>
      <c r="E45" s="577" t="s">
        <v>198</v>
      </c>
      <c r="F45" s="520"/>
      <c r="G45" s="509"/>
      <c r="J45" s="182" t="s">
        <v>114</v>
      </c>
      <c r="K45" s="41" t="s">
        <v>505</v>
      </c>
    </row>
    <row r="46" spans="1:11">
      <c r="A46" s="507"/>
      <c r="B46" s="508"/>
      <c r="C46" s="525" t="str">
        <f>IF(Langue=0,J46,K46)</f>
        <v>Détenteurs d'actions</v>
      </c>
      <c r="D46" s="301">
        <v>4990</v>
      </c>
      <c r="E46" s="377">
        <f>_400_4999_02-_P400499101</f>
        <v>0</v>
      </c>
      <c r="F46" s="301">
        <v>4990</v>
      </c>
      <c r="G46" s="377">
        <f>_P400499903-G47</f>
        <v>0</v>
      </c>
      <c r="J46" s="182" t="s">
        <v>148</v>
      </c>
      <c r="K46" s="41" t="s">
        <v>506</v>
      </c>
    </row>
    <row r="47" spans="1:11">
      <c r="A47" s="507"/>
      <c r="B47" s="508"/>
      <c r="C47" s="525" t="str">
        <f>IF(Langue=0,J47,K47)</f>
        <v>Actionnaires sans contrôle</v>
      </c>
      <c r="D47" s="301">
        <v>4991</v>
      </c>
      <c r="E47" s="378"/>
      <c r="F47" s="301">
        <v>4991</v>
      </c>
      <c r="G47" s="378"/>
      <c r="J47" s="182" t="s">
        <v>46</v>
      </c>
      <c r="K47" s="41" t="s">
        <v>453</v>
      </c>
    </row>
    <row r="48" spans="1:11" ht="11.25" customHeight="1">
      <c r="A48" s="602"/>
      <c r="B48" s="603"/>
      <c r="C48" s="603"/>
      <c r="D48" s="603"/>
      <c r="E48" s="603"/>
      <c r="F48" s="603"/>
      <c r="G48" s="604"/>
      <c r="K48" s="41"/>
    </row>
    <row r="49" spans="1:11">
      <c r="A49" s="685">
        <f>+'300'!A124:G124+1</f>
        <v>9</v>
      </c>
      <c r="B49" s="686"/>
      <c r="C49" s="686"/>
      <c r="D49" s="686"/>
      <c r="E49" s="686"/>
      <c r="F49" s="686"/>
      <c r="G49" s="687"/>
      <c r="K49" s="41"/>
    </row>
    <row r="53" spans="1:11">
      <c r="K53" s="182" t="s">
        <v>153</v>
      </c>
    </row>
  </sheetData>
  <sheetProtection algorithmName="SHA-512" hashValue="0+dkKRCWX4HoF8bQzPf+yzcHZIDTyYxgXePF/RKc21utYPyWtT4MntZDZi1bnZ68ZwNH6GFNGjiVScs3Cp9g4g==" saltValue="myPHBdTEyUrO2YpZ1PS+Ow==" spinCount="100000" sheet="1" objects="1" scenarios="1"/>
  <mergeCells count="24">
    <mergeCell ref="C31:C32"/>
    <mergeCell ref="A40:G40"/>
    <mergeCell ref="A49:G49"/>
    <mergeCell ref="A48:G48"/>
    <mergeCell ref="A42:G42"/>
    <mergeCell ref="A44:G44"/>
    <mergeCell ref="A39:C39"/>
    <mergeCell ref="A2:G2"/>
    <mergeCell ref="A3:G3"/>
    <mergeCell ref="A4:G4"/>
    <mergeCell ref="A5:G5"/>
    <mergeCell ref="A6:G6"/>
    <mergeCell ref="B25:C25"/>
    <mergeCell ref="A28:G28"/>
    <mergeCell ref="D7:E7"/>
    <mergeCell ref="F7:G7"/>
    <mergeCell ref="B18:G18"/>
    <mergeCell ref="A17:G17"/>
    <mergeCell ref="B22:G22"/>
    <mergeCell ref="A21:G21"/>
    <mergeCell ref="A11:G11"/>
    <mergeCell ref="A12:G12"/>
    <mergeCell ref="A8:D8"/>
    <mergeCell ref="B14:C14"/>
  </mergeCells>
  <conditionalFormatting sqref="A3">
    <cfRule type="cellIs" dxfId="41" priority="1" operator="equal">
      <formula>0</formula>
    </cfRule>
  </conditionalFormatting>
  <hyperlinks>
    <hyperlink ref="D10" location="_300_3999_02" tooltip="Annexe\Schedule 300" display="_300_3999_02" xr:uid="{00000000-0004-0000-0500-000000000000}"/>
    <hyperlink ref="F10" location="_P300399903" tooltip="Annexe\Schedule 300" display="_P300399903" xr:uid="{00000000-0004-0000-0500-000001000000}"/>
  </hyperlinks>
  <printOptions horizontalCentered="1"/>
  <pageMargins left="0.39370078740157499" right="0.39370078740157499" top="0.59055118110236204" bottom="0.59055118110236204" header="0.31496062992126" footer="0.31496062992126"/>
  <pageSetup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FF00"/>
  </sheetPr>
  <dimension ref="A1:V58"/>
  <sheetViews>
    <sheetView topLeftCell="A16" zoomScale="80" zoomScaleNormal="80" workbookViewId="0">
      <selection activeCell="F21" sqref="F21"/>
    </sheetView>
  </sheetViews>
  <sheetFormatPr baseColWidth="10" defaultColWidth="0" defaultRowHeight="15" outlineLevelCol="1"/>
  <cols>
    <col min="1" max="1" width="4.7109375" style="331" customWidth="1"/>
    <col min="2" max="2" width="25.42578125" style="331" customWidth="1"/>
    <col min="3" max="3" width="6" style="331" customWidth="1"/>
    <col min="4" max="4" width="19.28515625" style="331" customWidth="1"/>
    <col min="5" max="5" width="16.28515625" style="331" customWidth="1"/>
    <col min="6" max="6" width="18.28515625" style="331" customWidth="1"/>
    <col min="7" max="7" width="19.28515625" style="331" customWidth="1"/>
    <col min="8" max="8" width="16.42578125" style="473" customWidth="1"/>
    <col min="9" max="10" width="16.28515625" style="331" customWidth="1"/>
    <col min="11" max="11" width="18.85546875" style="331" customWidth="1"/>
    <col min="12" max="12" width="19.140625" style="331" customWidth="1"/>
    <col min="13" max="13" width="20.140625" style="331" customWidth="1"/>
    <col min="14" max="14" width="19.28515625" style="331" customWidth="1"/>
    <col min="15" max="15" width="4.28515625" style="331" customWidth="1"/>
    <col min="16" max="16" width="15" style="331" hidden="1" customWidth="1"/>
    <col min="17" max="17" width="53.28515625" style="331" hidden="1" customWidth="1" outlineLevel="1"/>
    <col min="18" max="18" width="46.5703125" style="331" hidden="1" customWidth="1" outlineLevel="1"/>
    <col min="19" max="19" width="0" style="331" hidden="1" customWidth="1" collapsed="1"/>
    <col min="20" max="22" width="0" style="331" hidden="1" customWidth="1"/>
    <col min="23" max="16384" width="11.42578125" style="331" hidden="1"/>
  </cols>
  <sheetData>
    <row r="1" spans="1:18" s="415" customFormat="1">
      <c r="A1" s="425" t="str">
        <f>Identification!A14</f>
        <v>SOCIÉTÉ À CHARTE QUÉBÉCOISE ET À CHARTE AUTRE QUE QUÉBÉCOISE</v>
      </c>
      <c r="B1" s="426"/>
      <c r="C1" s="427"/>
      <c r="D1" s="427"/>
      <c r="E1" s="427"/>
      <c r="F1" s="427"/>
      <c r="G1" s="427"/>
      <c r="H1" s="427"/>
      <c r="I1" s="427"/>
      <c r="J1" s="427"/>
      <c r="K1" s="427"/>
      <c r="L1" s="427"/>
      <c r="M1" s="421"/>
      <c r="N1" s="413" t="str">
        <f>IF(Identification!W52=0,"",Identification!A15)</f>
        <v>ÉTAT SEMESTRIEL</v>
      </c>
    </row>
    <row r="2" spans="1:18" s="415" customFormat="1">
      <c r="A2" s="668" t="str">
        <f>IF(Langue=0,"ANNEXE "&amp;'T des M - T of C'!A9,"SCHEDULE "&amp;'T des M - T of C'!A9)</f>
        <v>ANNEXE 500</v>
      </c>
      <c r="B2" s="669"/>
      <c r="C2" s="669"/>
      <c r="D2" s="669"/>
      <c r="E2" s="669"/>
      <c r="F2" s="669"/>
      <c r="G2" s="669"/>
      <c r="H2" s="669"/>
      <c r="I2" s="669"/>
      <c r="J2" s="669"/>
      <c r="K2" s="669"/>
      <c r="L2" s="669"/>
      <c r="M2" s="669"/>
      <c r="N2" s="670"/>
    </row>
    <row r="3" spans="1:18" s="415" customFormat="1">
      <c r="A3" s="671">
        <f>Identification!G12</f>
        <v>0</v>
      </c>
      <c r="B3" s="672"/>
      <c r="C3" s="672"/>
      <c r="D3" s="672"/>
      <c r="E3" s="672"/>
      <c r="F3" s="672"/>
      <c r="G3" s="672"/>
      <c r="H3" s="672"/>
      <c r="I3" s="672"/>
      <c r="J3" s="672"/>
      <c r="K3" s="672"/>
      <c r="L3" s="672"/>
      <c r="M3" s="672"/>
      <c r="N3" s="673"/>
    </row>
    <row r="4" spans="1:18" s="415" customFormat="1">
      <c r="A4" s="748" t="str">
        <f>UPPER('T des M - T of C'!B9)</f>
        <v>ÉTAT CONSOLIDÉ DES VARIATIONS DES CAPITAUX PROPRES</v>
      </c>
      <c r="B4" s="749"/>
      <c r="C4" s="749"/>
      <c r="D4" s="749"/>
      <c r="E4" s="749"/>
      <c r="F4" s="749"/>
      <c r="G4" s="749"/>
      <c r="H4" s="749"/>
      <c r="I4" s="749"/>
      <c r="J4" s="749"/>
      <c r="K4" s="749"/>
      <c r="L4" s="749"/>
      <c r="M4" s="749"/>
      <c r="N4" s="750"/>
    </row>
    <row r="5" spans="1:18" s="415" customFormat="1">
      <c r="A5" s="677" t="str">
        <f>Identification!D19&amp;" "&amp;Identification!J19</f>
        <v xml:space="preserve"> Pour la période terminée le </v>
      </c>
      <c r="B5" s="678"/>
      <c r="C5" s="678"/>
      <c r="D5" s="678"/>
      <c r="E5" s="678"/>
      <c r="F5" s="678"/>
      <c r="G5" s="678"/>
      <c r="H5" s="678"/>
      <c r="I5" s="678"/>
      <c r="J5" s="678"/>
      <c r="K5" s="678"/>
      <c r="L5" s="678"/>
      <c r="M5" s="678"/>
      <c r="N5" s="679"/>
    </row>
    <row r="6" spans="1:18" s="422" customFormat="1">
      <c r="A6" s="733" t="str">
        <f>IF(Langue=0,Q6,R6)</f>
        <v>(000$)</v>
      </c>
      <c r="B6" s="734"/>
      <c r="C6" s="734"/>
      <c r="D6" s="734"/>
      <c r="E6" s="734"/>
      <c r="F6" s="734"/>
      <c r="G6" s="734"/>
      <c r="H6" s="734"/>
      <c r="I6" s="734"/>
      <c r="J6" s="734"/>
      <c r="K6" s="734"/>
      <c r="L6" s="734"/>
      <c r="M6" s="734"/>
      <c r="N6" s="735"/>
      <c r="Q6" s="428" t="s">
        <v>154</v>
      </c>
      <c r="R6" s="429" t="s">
        <v>325</v>
      </c>
    </row>
    <row r="7" spans="1:18">
      <c r="A7" s="602"/>
      <c r="B7" s="603"/>
      <c r="C7" s="603"/>
      <c r="D7" s="603"/>
      <c r="E7" s="603"/>
      <c r="F7" s="603"/>
      <c r="G7" s="603"/>
      <c r="H7" s="603"/>
      <c r="I7" s="603"/>
      <c r="J7" s="603"/>
      <c r="K7" s="603"/>
      <c r="L7" s="603"/>
      <c r="M7" s="603"/>
      <c r="N7" s="604"/>
      <c r="R7" s="337"/>
    </row>
    <row r="8" spans="1:18">
      <c r="A8" s="755" t="s">
        <v>213</v>
      </c>
      <c r="B8" s="756"/>
      <c r="C8" s="757"/>
      <c r="D8" s="751" t="str">
        <f>IF(Langue=0,Q$47,R$47)</f>
        <v>Actions ordinaires</v>
      </c>
      <c r="E8" s="751" t="str">
        <f>IF(Langue=0,$Q48,$R48)</f>
        <v>Actions privilégiées</v>
      </c>
      <c r="F8" s="751" t="str">
        <f>IF(Langue=0,$Q49,$R49)</f>
        <v xml:space="preserve">
Surplus d'apports</v>
      </c>
      <c r="G8" s="751" t="str">
        <f>IF(Langue=0,$Q50,$R50)</f>
        <v>Bénéfices non répartis</v>
      </c>
      <c r="H8" s="781" t="str">
        <f>IF(Langue=0,$Q51,$R51)</f>
        <v>Cumul des autres éléments du résultat global (perte)</v>
      </c>
      <c r="I8" s="782"/>
      <c r="J8" s="782"/>
      <c r="K8" s="783"/>
      <c r="L8" s="764" t="str">
        <f>IF(Langue=0,$Q56,$R56)</f>
        <v>Capitaux propres - Part revenant au Groupe</v>
      </c>
      <c r="M8" s="766" t="str">
        <f>IF(Langue=0,$Q57,$R57)</f>
        <v>Participations ne donnant pas le contrôle</v>
      </c>
      <c r="N8" s="766" t="str">
        <f>IF(Langue=0,$Q58,$R58)</f>
        <v>Total de l'avoir des actionnaires</v>
      </c>
      <c r="R8" s="337"/>
    </row>
    <row r="9" spans="1:18" ht="105" customHeight="1">
      <c r="A9" s="758"/>
      <c r="B9" s="759"/>
      <c r="C9" s="760"/>
      <c r="D9" s="752"/>
      <c r="E9" s="752"/>
      <c r="F9" s="752"/>
      <c r="G9" s="752"/>
      <c r="H9" s="486" t="str">
        <f>IF(Langue=0,$Q52,$R52)</f>
        <v>Titres à la juste valeur par le biais des autres éléments du résultat global</v>
      </c>
      <c r="I9" s="338" t="str">
        <f>IF(Langue=0,$Q53,$R53)</f>
        <v>Instruments de couverture de flux de trésorerie</v>
      </c>
      <c r="J9" s="333" t="str">
        <f>IF(Langue=0,$Q54,$R54)</f>
        <v>Autres</v>
      </c>
      <c r="K9" s="333" t="str">
        <f>IF(Langue=0,$Q55,$R55)</f>
        <v>Total</v>
      </c>
      <c r="L9" s="765"/>
      <c r="M9" s="767"/>
      <c r="N9" s="767"/>
      <c r="R9" s="337"/>
    </row>
    <row r="10" spans="1:18">
      <c r="A10" s="761"/>
      <c r="B10" s="762"/>
      <c r="C10" s="763"/>
      <c r="D10" s="339" t="s">
        <v>198</v>
      </c>
      <c r="E10" s="340" t="s">
        <v>197</v>
      </c>
      <c r="F10" s="340" t="s">
        <v>199</v>
      </c>
      <c r="G10" s="340" t="s">
        <v>200</v>
      </c>
      <c r="H10" s="487" t="s">
        <v>87</v>
      </c>
      <c r="I10" s="341" t="s">
        <v>202</v>
      </c>
      <c r="J10" s="340" t="s">
        <v>203</v>
      </c>
      <c r="K10" s="340" t="s">
        <v>204</v>
      </c>
      <c r="L10" s="340" t="s">
        <v>205</v>
      </c>
      <c r="M10" s="340" t="s">
        <v>90</v>
      </c>
      <c r="N10" s="342" t="s">
        <v>85</v>
      </c>
      <c r="R10" s="337"/>
    </row>
    <row r="11" spans="1:18" s="329" customFormat="1" ht="33" customHeight="1">
      <c r="A11" s="753" t="str">
        <f t="shared" ref="A11:A21" si="0">IF(Langue=0,Q11,R11)</f>
        <v>Solde au début de l'exercice précédent</v>
      </c>
      <c r="B11" s="754"/>
      <c r="C11" s="343">
        <v>5010</v>
      </c>
      <c r="D11" s="257"/>
      <c r="E11" s="257"/>
      <c r="F11" s="257"/>
      <c r="G11" s="257"/>
      <c r="H11" s="257"/>
      <c r="I11" s="257"/>
      <c r="J11" s="257"/>
      <c r="K11" s="344">
        <f>SUM(H11:J11)</f>
        <v>0</v>
      </c>
      <c r="L11" s="345">
        <f>SUM(D11:G11,K11)</f>
        <v>0</v>
      </c>
      <c r="M11" s="257"/>
      <c r="N11" s="346">
        <f>SUM(L11+M11)</f>
        <v>0</v>
      </c>
      <c r="Q11" s="329" t="s">
        <v>805</v>
      </c>
      <c r="R11" s="347" t="s">
        <v>806</v>
      </c>
    </row>
    <row r="12" spans="1:18" s="329" customFormat="1" ht="33" customHeight="1">
      <c r="A12" s="772" t="str">
        <f t="shared" si="0"/>
        <v>Incidence des changements de méthodes comptables</v>
      </c>
      <c r="B12" s="773"/>
      <c r="C12" s="348">
        <v>5020</v>
      </c>
      <c r="D12" s="257"/>
      <c r="E12" s="257"/>
      <c r="F12" s="257"/>
      <c r="G12" s="257"/>
      <c r="H12" s="257"/>
      <c r="I12" s="257"/>
      <c r="J12" s="257"/>
      <c r="K12" s="344">
        <f>SUM(H12:J12)</f>
        <v>0</v>
      </c>
      <c r="L12" s="345">
        <f>SUM(D12:G12,K12)</f>
        <v>0</v>
      </c>
      <c r="M12" s="257"/>
      <c r="N12" s="346">
        <f t="shared" ref="N12:N20" si="1">SUM(L12+M12)</f>
        <v>0</v>
      </c>
      <c r="Q12" s="329" t="s">
        <v>807</v>
      </c>
      <c r="R12" s="347" t="s">
        <v>808</v>
      </c>
    </row>
    <row r="13" spans="1:18" s="329" customFormat="1" ht="34.5" customHeight="1">
      <c r="A13" s="753" t="str">
        <f t="shared" si="0"/>
        <v>Solde au début de l'exercice précédent retraité</v>
      </c>
      <c r="B13" s="754"/>
      <c r="C13" s="348">
        <v>5030</v>
      </c>
      <c r="D13" s="344">
        <f>SUM(D11:D12)</f>
        <v>0</v>
      </c>
      <c r="E13" s="344">
        <f t="shared" ref="E13:N13" si="2">SUM(E11:E12)</f>
        <v>0</v>
      </c>
      <c r="F13" s="344">
        <f t="shared" si="2"/>
        <v>0</v>
      </c>
      <c r="G13" s="344">
        <f t="shared" si="2"/>
        <v>0</v>
      </c>
      <c r="H13" s="344">
        <f t="shared" si="2"/>
        <v>0</v>
      </c>
      <c r="I13" s="344">
        <f t="shared" si="2"/>
        <v>0</v>
      </c>
      <c r="J13" s="344">
        <f t="shared" si="2"/>
        <v>0</v>
      </c>
      <c r="K13" s="344">
        <f>SUM(K11:K12)</f>
        <v>0</v>
      </c>
      <c r="L13" s="344">
        <f t="shared" si="2"/>
        <v>0</v>
      </c>
      <c r="M13" s="344">
        <f t="shared" si="2"/>
        <v>0</v>
      </c>
      <c r="N13" s="349">
        <f t="shared" si="2"/>
        <v>0</v>
      </c>
      <c r="Q13" s="329" t="s">
        <v>809</v>
      </c>
      <c r="R13" s="347" t="s">
        <v>810</v>
      </c>
    </row>
    <row r="14" spans="1:18" s="329" customFormat="1" ht="30.75" customHeight="1">
      <c r="A14" s="770" t="str">
        <f t="shared" si="0"/>
        <v>Total du résultat global de l'exercice précédent</v>
      </c>
      <c r="B14" s="770"/>
      <c r="C14" s="348">
        <v>5040</v>
      </c>
      <c r="D14" s="257"/>
      <c r="E14" s="257"/>
      <c r="F14" s="257"/>
      <c r="G14" s="257"/>
      <c r="H14" s="257"/>
      <c r="I14" s="257"/>
      <c r="J14" s="257"/>
      <c r="K14" s="344">
        <f t="shared" ref="K14:K20" si="3">SUM(H14:J14)</f>
        <v>0</v>
      </c>
      <c r="L14" s="345">
        <f t="shared" ref="L14:L20" si="4">SUM(D14:G14,K14)</f>
        <v>0</v>
      </c>
      <c r="M14" s="257"/>
      <c r="N14" s="346">
        <f t="shared" si="1"/>
        <v>0</v>
      </c>
      <c r="Q14" s="329" t="s">
        <v>811</v>
      </c>
      <c r="R14" s="337" t="s">
        <v>975</v>
      </c>
    </row>
    <row r="15" spans="1:18" s="329" customFormat="1" ht="30.75" customHeight="1">
      <c r="A15" s="771" t="str">
        <f t="shared" si="0"/>
        <v>Variations nettes du capital-actions</v>
      </c>
      <c r="B15" s="771"/>
      <c r="C15" s="348">
        <v>5050</v>
      </c>
      <c r="D15" s="257"/>
      <c r="E15" s="257"/>
      <c r="F15" s="257"/>
      <c r="G15" s="257"/>
      <c r="H15" s="257"/>
      <c r="I15" s="257"/>
      <c r="J15" s="257"/>
      <c r="K15" s="344">
        <f t="shared" si="3"/>
        <v>0</v>
      </c>
      <c r="L15" s="345">
        <f t="shared" si="4"/>
        <v>0</v>
      </c>
      <c r="M15" s="257"/>
      <c r="N15" s="346">
        <f t="shared" si="1"/>
        <v>0</v>
      </c>
      <c r="Q15" s="329" t="s">
        <v>812</v>
      </c>
      <c r="R15" s="347" t="s">
        <v>813</v>
      </c>
    </row>
    <row r="16" spans="1:18" s="329" customFormat="1" ht="33.75" customHeight="1">
      <c r="A16" s="771" t="str">
        <f t="shared" si="0"/>
        <v>Frais d'émission de capital-actions</v>
      </c>
      <c r="B16" s="771"/>
      <c r="C16" s="348">
        <v>5060</v>
      </c>
      <c r="D16" s="257"/>
      <c r="E16" s="257"/>
      <c r="F16" s="257"/>
      <c r="G16" s="257"/>
      <c r="H16" s="257"/>
      <c r="I16" s="257"/>
      <c r="J16" s="257"/>
      <c r="K16" s="344">
        <f t="shared" si="3"/>
        <v>0</v>
      </c>
      <c r="L16" s="345">
        <f t="shared" si="4"/>
        <v>0</v>
      </c>
      <c r="M16" s="257"/>
      <c r="N16" s="346">
        <f t="shared" si="1"/>
        <v>0</v>
      </c>
      <c r="Q16" s="329" t="s">
        <v>814</v>
      </c>
      <c r="R16" s="347" t="s">
        <v>815</v>
      </c>
    </row>
    <row r="17" spans="1:19" s="329" customFormat="1" ht="32.25" customHeight="1">
      <c r="A17" s="771" t="str">
        <f t="shared" si="0"/>
        <v>Prélèvements sur /(virements aux) bénéfices non répartis</v>
      </c>
      <c r="B17" s="771"/>
      <c r="C17" s="348">
        <v>5070</v>
      </c>
      <c r="D17" s="257"/>
      <c r="E17" s="257"/>
      <c r="F17" s="257"/>
      <c r="G17" s="257"/>
      <c r="H17" s="257"/>
      <c r="I17" s="257"/>
      <c r="J17" s="257"/>
      <c r="K17" s="344">
        <f t="shared" si="3"/>
        <v>0</v>
      </c>
      <c r="L17" s="345">
        <f t="shared" si="4"/>
        <v>0</v>
      </c>
      <c r="M17" s="257"/>
      <c r="N17" s="346">
        <f t="shared" si="1"/>
        <v>0</v>
      </c>
      <c r="Q17" s="329" t="s">
        <v>816</v>
      </c>
      <c r="R17" s="347" t="s">
        <v>817</v>
      </c>
    </row>
    <row r="18" spans="1:19">
      <c r="A18" s="771" t="str">
        <f t="shared" si="0"/>
        <v>Dividendes</v>
      </c>
      <c r="B18" s="771"/>
      <c r="C18" s="348">
        <v>5080</v>
      </c>
      <c r="D18" s="257"/>
      <c r="E18" s="257"/>
      <c r="F18" s="257"/>
      <c r="G18" s="257"/>
      <c r="H18" s="257"/>
      <c r="I18" s="257"/>
      <c r="J18" s="257"/>
      <c r="K18" s="350">
        <f t="shared" si="3"/>
        <v>0</v>
      </c>
      <c r="L18" s="351">
        <f t="shared" si="4"/>
        <v>0</v>
      </c>
      <c r="M18" s="257"/>
      <c r="N18" s="352">
        <f t="shared" si="1"/>
        <v>0</v>
      </c>
      <c r="Q18" s="331" t="s">
        <v>818</v>
      </c>
      <c r="R18" s="337" t="s">
        <v>819</v>
      </c>
    </row>
    <row r="19" spans="1:19">
      <c r="A19" s="771" t="str">
        <f t="shared" si="0"/>
        <v>Effet des acquisitions</v>
      </c>
      <c r="B19" s="771"/>
      <c r="C19" s="348">
        <v>5090</v>
      </c>
      <c r="D19" s="257"/>
      <c r="E19" s="257"/>
      <c r="F19" s="257"/>
      <c r="G19" s="257"/>
      <c r="H19" s="257"/>
      <c r="I19" s="257"/>
      <c r="J19" s="257"/>
      <c r="K19" s="350">
        <f t="shared" si="3"/>
        <v>0</v>
      </c>
      <c r="L19" s="351">
        <f t="shared" si="4"/>
        <v>0</v>
      </c>
      <c r="M19" s="257"/>
      <c r="N19" s="352">
        <f t="shared" si="1"/>
        <v>0</v>
      </c>
      <c r="Q19" s="331" t="s">
        <v>820</v>
      </c>
      <c r="R19" s="337" t="s">
        <v>821</v>
      </c>
    </row>
    <row r="20" spans="1:19">
      <c r="A20" s="771" t="str">
        <f t="shared" si="0"/>
        <v>Autres</v>
      </c>
      <c r="B20" s="771"/>
      <c r="C20" s="348">
        <v>5110</v>
      </c>
      <c r="D20" s="257"/>
      <c r="E20" s="257"/>
      <c r="F20" s="257"/>
      <c r="G20" s="257"/>
      <c r="H20" s="257"/>
      <c r="I20" s="257"/>
      <c r="J20" s="257"/>
      <c r="K20" s="350">
        <f t="shared" si="3"/>
        <v>0</v>
      </c>
      <c r="L20" s="351">
        <f t="shared" si="4"/>
        <v>0</v>
      </c>
      <c r="M20" s="257"/>
      <c r="N20" s="352">
        <f t="shared" si="1"/>
        <v>0</v>
      </c>
      <c r="Q20" s="331" t="s">
        <v>40</v>
      </c>
      <c r="R20" s="337" t="s">
        <v>484</v>
      </c>
    </row>
    <row r="21" spans="1:19" s="329" customFormat="1" ht="30.75" customHeight="1">
      <c r="A21" s="753" t="str">
        <f t="shared" si="0"/>
        <v>Solde à la fin de la période précédente</v>
      </c>
      <c r="B21" s="754"/>
      <c r="C21" s="348">
        <v>5199</v>
      </c>
      <c r="D21" s="363">
        <f t="shared" ref="D21:N21" si="5">SUM(D13:D20)</f>
        <v>0</v>
      </c>
      <c r="E21" s="353">
        <f t="shared" si="5"/>
        <v>0</v>
      </c>
      <c r="F21" s="363">
        <f t="shared" si="5"/>
        <v>0</v>
      </c>
      <c r="G21" s="363">
        <f t="shared" si="5"/>
        <v>0</v>
      </c>
      <c r="H21" s="353">
        <f t="shared" si="5"/>
        <v>0</v>
      </c>
      <c r="I21" s="353">
        <f t="shared" si="5"/>
        <v>0</v>
      </c>
      <c r="J21" s="353">
        <f t="shared" si="5"/>
        <v>0</v>
      </c>
      <c r="K21" s="363">
        <f t="shared" si="5"/>
        <v>0</v>
      </c>
      <c r="L21" s="353">
        <f t="shared" si="5"/>
        <v>0</v>
      </c>
      <c r="M21" s="363">
        <f t="shared" si="5"/>
        <v>0</v>
      </c>
      <c r="N21" s="354">
        <f t="shared" si="5"/>
        <v>0</v>
      </c>
      <c r="Q21" s="329" t="s">
        <v>916</v>
      </c>
      <c r="R21" s="347" t="s">
        <v>917</v>
      </c>
    </row>
    <row r="22" spans="1:19">
      <c r="A22" s="602"/>
      <c r="B22" s="603"/>
      <c r="C22" s="603"/>
      <c r="D22" s="603"/>
      <c r="E22" s="603"/>
      <c r="F22" s="603"/>
      <c r="G22" s="603"/>
      <c r="H22" s="603"/>
      <c r="I22" s="603"/>
      <c r="J22" s="603"/>
      <c r="K22" s="603"/>
      <c r="L22" s="603"/>
      <c r="M22" s="603"/>
      <c r="N22" s="604"/>
      <c r="R22" s="337"/>
    </row>
    <row r="23" spans="1:19">
      <c r="A23" s="685">
        <f>+'400'!A49+1</f>
        <v>10</v>
      </c>
      <c r="B23" s="686"/>
      <c r="C23" s="686"/>
      <c r="D23" s="686"/>
      <c r="E23" s="686"/>
      <c r="F23" s="686"/>
      <c r="G23" s="686"/>
      <c r="H23" s="686"/>
      <c r="I23" s="686"/>
      <c r="J23" s="686"/>
      <c r="K23" s="686"/>
      <c r="L23" s="686"/>
      <c r="M23" s="686"/>
      <c r="N23" s="687"/>
      <c r="R23" s="337"/>
    </row>
    <row r="24" spans="1:19" s="415" customFormat="1">
      <c r="A24" s="776" t="str">
        <f>A1</f>
        <v>SOCIÉTÉ À CHARTE QUÉBÉCOISE ET À CHARTE AUTRE QUE QUÉBÉCOISE</v>
      </c>
      <c r="B24" s="777"/>
      <c r="C24" s="777"/>
      <c r="D24" s="777"/>
      <c r="E24" s="777"/>
      <c r="F24" s="777"/>
      <c r="G24" s="777"/>
      <c r="H24" s="777"/>
      <c r="I24" s="777"/>
      <c r="J24" s="777"/>
      <c r="K24" s="777"/>
      <c r="L24" s="777"/>
      <c r="M24" s="777"/>
      <c r="N24" s="778"/>
      <c r="R24" s="430"/>
    </row>
    <row r="25" spans="1:19" s="415" customFormat="1">
      <c r="A25" s="668" t="str">
        <f>A2</f>
        <v>ANNEXE 500</v>
      </c>
      <c r="B25" s="669"/>
      <c r="C25" s="669"/>
      <c r="D25" s="669"/>
      <c r="E25" s="669"/>
      <c r="F25" s="669"/>
      <c r="G25" s="669"/>
      <c r="H25" s="669"/>
      <c r="I25" s="669"/>
      <c r="J25" s="669"/>
      <c r="K25" s="669"/>
      <c r="L25" s="669"/>
      <c r="M25" s="669"/>
      <c r="N25" s="670"/>
      <c r="R25" s="430"/>
    </row>
    <row r="26" spans="1:19" s="415" customFormat="1">
      <c r="A26" s="671">
        <f>A3</f>
        <v>0</v>
      </c>
      <c r="B26" s="672"/>
      <c r="C26" s="672"/>
      <c r="D26" s="672"/>
      <c r="E26" s="672"/>
      <c r="F26" s="672"/>
      <c r="G26" s="672"/>
      <c r="H26" s="672"/>
      <c r="I26" s="672"/>
      <c r="J26" s="672"/>
      <c r="K26" s="672"/>
      <c r="L26" s="672"/>
      <c r="M26" s="672"/>
      <c r="N26" s="673"/>
      <c r="R26" s="430"/>
    </row>
    <row r="27" spans="1:19" s="415" customFormat="1">
      <c r="A27" s="671" t="str">
        <f>IF(Langue=0,A4&amp;" (suite)",A4&amp;" (continued)")</f>
        <v>ÉTAT CONSOLIDÉ DES VARIATIONS DES CAPITAUX PROPRES (suite)</v>
      </c>
      <c r="B27" s="672"/>
      <c r="C27" s="672"/>
      <c r="D27" s="672"/>
      <c r="E27" s="672"/>
      <c r="F27" s="672"/>
      <c r="G27" s="672"/>
      <c r="H27" s="672"/>
      <c r="I27" s="672"/>
      <c r="J27" s="672"/>
      <c r="K27" s="672"/>
      <c r="L27" s="672"/>
      <c r="M27" s="672"/>
      <c r="N27" s="673"/>
      <c r="R27" s="430"/>
    </row>
    <row r="28" spans="1:19" s="415" customFormat="1">
      <c r="A28" s="677" t="str">
        <f>A5</f>
        <v xml:space="preserve"> Pour la période terminée le </v>
      </c>
      <c r="B28" s="678"/>
      <c r="C28" s="678"/>
      <c r="D28" s="678"/>
      <c r="E28" s="678"/>
      <c r="F28" s="678"/>
      <c r="G28" s="678"/>
      <c r="H28" s="678"/>
      <c r="I28" s="678"/>
      <c r="J28" s="678"/>
      <c r="K28" s="678"/>
      <c r="L28" s="678"/>
      <c r="M28" s="678"/>
      <c r="N28" s="679"/>
      <c r="R28" s="430"/>
      <c r="S28" s="415" t="s">
        <v>153</v>
      </c>
    </row>
    <row r="29" spans="1:19" s="415" customFormat="1">
      <c r="A29" s="733" t="str">
        <f>A6</f>
        <v>(000$)</v>
      </c>
      <c r="B29" s="734"/>
      <c r="C29" s="734"/>
      <c r="D29" s="734"/>
      <c r="E29" s="734"/>
      <c r="F29" s="734"/>
      <c r="G29" s="734"/>
      <c r="H29" s="734"/>
      <c r="I29" s="734"/>
      <c r="J29" s="734"/>
      <c r="K29" s="734"/>
      <c r="L29" s="734"/>
      <c r="M29" s="734"/>
      <c r="N29" s="735"/>
      <c r="R29" s="430"/>
    </row>
    <row r="30" spans="1:19" s="415" customFormat="1">
      <c r="A30" s="682"/>
      <c r="B30" s="683"/>
      <c r="C30" s="683"/>
      <c r="D30" s="683"/>
      <c r="E30" s="683"/>
      <c r="F30" s="683"/>
      <c r="G30" s="683"/>
      <c r="H30" s="683"/>
      <c r="I30" s="683"/>
      <c r="J30" s="683"/>
      <c r="K30" s="683"/>
      <c r="L30" s="683"/>
      <c r="M30" s="683"/>
      <c r="N30" s="684"/>
      <c r="R30" s="430"/>
    </row>
    <row r="31" spans="1:19">
      <c r="A31" s="755" t="s">
        <v>213</v>
      </c>
      <c r="B31" s="756"/>
      <c r="C31" s="757"/>
      <c r="D31" s="779" t="str">
        <f>D8</f>
        <v>Actions ordinaires</v>
      </c>
      <c r="E31" s="779" t="str">
        <f>E8</f>
        <v>Actions privilégiées</v>
      </c>
      <c r="F31" s="779" t="str">
        <f>F8</f>
        <v xml:space="preserve">
Surplus d'apports</v>
      </c>
      <c r="G31" s="779" t="str">
        <f>G8</f>
        <v>Bénéfices non répartis</v>
      </c>
      <c r="H31" s="774" t="str">
        <f>+H8</f>
        <v>Cumul des autres éléments du résultat global (perte)</v>
      </c>
      <c r="I31" s="774"/>
      <c r="J31" s="774"/>
      <c r="K31" s="775"/>
      <c r="L31" s="768" t="str">
        <f>L8</f>
        <v>Capitaux propres - Part revenant au Groupe</v>
      </c>
      <c r="M31" s="768" t="str">
        <f>M8</f>
        <v>Participations ne donnant pas le contrôle</v>
      </c>
      <c r="N31" s="768" t="str">
        <f>N8</f>
        <v>Total de l'avoir des actionnaires</v>
      </c>
      <c r="R31" s="337"/>
    </row>
    <row r="32" spans="1:19" ht="75">
      <c r="A32" s="758"/>
      <c r="B32" s="759"/>
      <c r="C32" s="760"/>
      <c r="D32" s="780"/>
      <c r="E32" s="780"/>
      <c r="F32" s="780"/>
      <c r="G32" s="780"/>
      <c r="H32" s="486" t="str">
        <f>H9</f>
        <v>Titres à la juste valeur par le biais des autres éléments du résultat global</v>
      </c>
      <c r="I32" s="432" t="str">
        <f>I9</f>
        <v>Instruments de couverture de flux de trésorerie</v>
      </c>
      <c r="J32" s="432" t="str">
        <f>J9</f>
        <v>Autres</v>
      </c>
      <c r="K32" s="432" t="str">
        <f>K9</f>
        <v>Total</v>
      </c>
      <c r="L32" s="769"/>
      <c r="M32" s="769"/>
      <c r="N32" s="769"/>
      <c r="R32" s="337"/>
    </row>
    <row r="33" spans="1:21" ht="32.25" customHeight="1">
      <c r="A33" s="758"/>
      <c r="B33" s="759"/>
      <c r="C33" s="763"/>
      <c r="D33" s="339" t="s">
        <v>198</v>
      </c>
      <c r="E33" s="340" t="s">
        <v>197</v>
      </c>
      <c r="F33" s="340" t="s">
        <v>199</v>
      </c>
      <c r="G33" s="340" t="s">
        <v>200</v>
      </c>
      <c r="H33" s="487" t="str">
        <f>+H10</f>
        <v>(12)</v>
      </c>
      <c r="I33" s="341" t="s">
        <v>202</v>
      </c>
      <c r="J33" s="340" t="s">
        <v>203</v>
      </c>
      <c r="K33" s="340" t="s">
        <v>204</v>
      </c>
      <c r="L33" s="340" t="s">
        <v>205</v>
      </c>
      <c r="M33" s="340" t="s">
        <v>90</v>
      </c>
      <c r="N33" s="342" t="s">
        <v>85</v>
      </c>
      <c r="R33" s="337"/>
    </row>
    <row r="34" spans="1:21" s="329" customFormat="1" ht="30" customHeight="1">
      <c r="A34" s="753" t="str">
        <f>IF(Langue=0,Q34,R34)</f>
        <v>Solde au début de l'exercice courant</v>
      </c>
      <c r="B34" s="754"/>
      <c r="C34" s="343">
        <v>5210</v>
      </c>
      <c r="D34" s="257"/>
      <c r="E34" s="257"/>
      <c r="F34" s="257"/>
      <c r="G34" s="257"/>
      <c r="H34" s="257"/>
      <c r="I34" s="257"/>
      <c r="J34" s="257"/>
      <c r="K34" s="344">
        <f>SUM(H34:J34)</f>
        <v>0</v>
      </c>
      <c r="L34" s="345">
        <f>SUM(D34:G34,K34)</f>
        <v>0</v>
      </c>
      <c r="M34" s="257"/>
      <c r="N34" s="346">
        <f>SUM(L34,M34)</f>
        <v>0</v>
      </c>
      <c r="P34" s="355"/>
      <c r="Q34" s="329" t="s">
        <v>822</v>
      </c>
      <c r="R34" s="347" t="s">
        <v>823</v>
      </c>
    </row>
    <row r="35" spans="1:21" s="329" customFormat="1" ht="33.75" customHeight="1">
      <c r="A35" s="772" t="str">
        <f>IF(Langue=0,Q35,R35)</f>
        <v>Incidence des changements de méthodes comptables</v>
      </c>
      <c r="B35" s="773"/>
      <c r="C35" s="348">
        <v>5220</v>
      </c>
      <c r="D35" s="257"/>
      <c r="E35" s="257"/>
      <c r="F35" s="257"/>
      <c r="G35" s="257"/>
      <c r="H35" s="257"/>
      <c r="I35" s="257"/>
      <c r="J35" s="257"/>
      <c r="K35" s="344">
        <f>SUM(H35:J35)</f>
        <v>0</v>
      </c>
      <c r="L35" s="345">
        <f>SUM(D35:G35,K35)</f>
        <v>0</v>
      </c>
      <c r="M35" s="257"/>
      <c r="N35" s="346">
        <f>SUM(L35,M35)</f>
        <v>0</v>
      </c>
      <c r="Q35" s="329" t="s">
        <v>807</v>
      </c>
      <c r="R35" s="347" t="s">
        <v>808</v>
      </c>
    </row>
    <row r="36" spans="1:21" s="329" customFormat="1" ht="30" customHeight="1">
      <c r="A36" s="753" t="str">
        <f t="shared" ref="A36:A43" si="6">IF(Langue=0,Q36,R36)</f>
        <v>Solde au début de l'exercice courant retraité</v>
      </c>
      <c r="B36" s="754"/>
      <c r="C36" s="348">
        <v>5230</v>
      </c>
      <c r="D36" s="344">
        <f>SUM(D34:D35)</f>
        <v>0</v>
      </c>
      <c r="E36" s="344">
        <f t="shared" ref="E36:J36" si="7">SUM(E34:E35)</f>
        <v>0</v>
      </c>
      <c r="F36" s="344">
        <f t="shared" si="7"/>
        <v>0</v>
      </c>
      <c r="G36" s="344">
        <f t="shared" si="7"/>
        <v>0</v>
      </c>
      <c r="H36" s="344">
        <f t="shared" si="7"/>
        <v>0</v>
      </c>
      <c r="I36" s="344">
        <f t="shared" si="7"/>
        <v>0</v>
      </c>
      <c r="J36" s="344">
        <f t="shared" si="7"/>
        <v>0</v>
      </c>
      <c r="K36" s="344">
        <f>SUM(K34:K35)</f>
        <v>0</v>
      </c>
      <c r="L36" s="344">
        <f>SUM(L34:L35)</f>
        <v>0</v>
      </c>
      <c r="M36" s="344">
        <f>SUM(M34:M35)</f>
        <v>0</v>
      </c>
      <c r="N36" s="356">
        <f>SUM(N34:N35)</f>
        <v>0</v>
      </c>
      <c r="Q36" s="329" t="s">
        <v>824</v>
      </c>
      <c r="R36" s="347" t="s">
        <v>825</v>
      </c>
    </row>
    <row r="37" spans="1:21" s="329" customFormat="1" ht="30" customHeight="1">
      <c r="A37" s="772" t="str">
        <f t="shared" si="6"/>
        <v>Total du résultat global de l'exercice courant</v>
      </c>
      <c r="B37" s="773"/>
      <c r="C37" s="348">
        <v>5240</v>
      </c>
      <c r="D37" s="257"/>
      <c r="E37" s="257"/>
      <c r="F37" s="257"/>
      <c r="G37" s="257"/>
      <c r="H37" s="257"/>
      <c r="I37" s="257"/>
      <c r="J37" s="257"/>
      <c r="K37" s="357">
        <f t="shared" ref="K37:K43" si="8">SUM(H37:J37)</f>
        <v>0</v>
      </c>
      <c r="L37" s="358">
        <f t="shared" ref="L37:L43" si="9">SUM(D37:G37,K37)</f>
        <v>0</v>
      </c>
      <c r="M37" s="257"/>
      <c r="N37" s="356">
        <f t="shared" ref="N37:N43" si="10">SUM(L37,M37)</f>
        <v>0</v>
      </c>
      <c r="Q37" s="329" t="s">
        <v>826</v>
      </c>
      <c r="R37" s="337" t="s">
        <v>827</v>
      </c>
    </row>
    <row r="38" spans="1:21" s="329" customFormat="1" ht="30" customHeight="1">
      <c r="A38" s="772" t="str">
        <f t="shared" si="6"/>
        <v>Variations nettes du capital-actions</v>
      </c>
      <c r="B38" s="773"/>
      <c r="C38" s="348">
        <v>5250</v>
      </c>
      <c r="D38" s="257"/>
      <c r="E38" s="257"/>
      <c r="F38" s="257"/>
      <c r="G38" s="257"/>
      <c r="H38" s="257"/>
      <c r="I38" s="257"/>
      <c r="J38" s="257"/>
      <c r="K38" s="344">
        <f t="shared" si="8"/>
        <v>0</v>
      </c>
      <c r="L38" s="345">
        <f t="shared" si="9"/>
        <v>0</v>
      </c>
      <c r="M38" s="257"/>
      <c r="N38" s="346">
        <f t="shared" si="10"/>
        <v>0</v>
      </c>
      <c r="Q38" s="329" t="s">
        <v>812</v>
      </c>
      <c r="R38" s="347" t="s">
        <v>813</v>
      </c>
    </row>
    <row r="39" spans="1:21" s="329" customFormat="1" ht="30.75" customHeight="1">
      <c r="A39" s="772" t="str">
        <f t="shared" si="6"/>
        <v>Frais d'émission de capital-actions</v>
      </c>
      <c r="B39" s="773"/>
      <c r="C39" s="348">
        <v>5260</v>
      </c>
      <c r="D39" s="257"/>
      <c r="E39" s="257"/>
      <c r="F39" s="257"/>
      <c r="G39" s="257"/>
      <c r="H39" s="257"/>
      <c r="I39" s="257"/>
      <c r="J39" s="257"/>
      <c r="K39" s="344">
        <f t="shared" si="8"/>
        <v>0</v>
      </c>
      <c r="L39" s="345">
        <f t="shared" si="9"/>
        <v>0</v>
      </c>
      <c r="M39" s="257"/>
      <c r="N39" s="346">
        <f t="shared" si="10"/>
        <v>0</v>
      </c>
      <c r="Q39" s="329" t="s">
        <v>814</v>
      </c>
      <c r="R39" s="347" t="s">
        <v>815</v>
      </c>
    </row>
    <row r="40" spans="1:21" s="329" customFormat="1" ht="33" customHeight="1">
      <c r="A40" s="772" t="str">
        <f t="shared" si="6"/>
        <v>Prélèvements sur /(virements aux) bénéfices non répartis</v>
      </c>
      <c r="B40" s="773"/>
      <c r="C40" s="348">
        <v>5270</v>
      </c>
      <c r="D40" s="257"/>
      <c r="E40" s="257"/>
      <c r="F40" s="257"/>
      <c r="G40" s="257"/>
      <c r="H40" s="257"/>
      <c r="I40" s="257"/>
      <c r="J40" s="257"/>
      <c r="K40" s="344">
        <f t="shared" si="8"/>
        <v>0</v>
      </c>
      <c r="L40" s="345">
        <f t="shared" si="9"/>
        <v>0</v>
      </c>
      <c r="M40" s="257"/>
      <c r="N40" s="346">
        <f t="shared" si="10"/>
        <v>0</v>
      </c>
      <c r="Q40" s="329" t="s">
        <v>816</v>
      </c>
      <c r="R40" s="347" t="s">
        <v>817</v>
      </c>
    </row>
    <row r="41" spans="1:21" ht="15" customHeight="1">
      <c r="A41" s="772" t="str">
        <f t="shared" si="6"/>
        <v>Dividendes</v>
      </c>
      <c r="B41" s="773"/>
      <c r="C41" s="359">
        <v>5280</v>
      </c>
      <c r="D41" s="257"/>
      <c r="E41" s="257"/>
      <c r="F41" s="257"/>
      <c r="G41" s="257"/>
      <c r="H41" s="257"/>
      <c r="I41" s="257"/>
      <c r="J41" s="257"/>
      <c r="K41" s="350">
        <f t="shared" si="8"/>
        <v>0</v>
      </c>
      <c r="L41" s="351">
        <f t="shared" si="9"/>
        <v>0</v>
      </c>
      <c r="M41" s="257"/>
      <c r="N41" s="352">
        <f t="shared" si="10"/>
        <v>0</v>
      </c>
      <c r="Q41" s="331" t="s">
        <v>818</v>
      </c>
      <c r="R41" s="337" t="s">
        <v>819</v>
      </c>
      <c r="U41" s="331" t="s">
        <v>153</v>
      </c>
    </row>
    <row r="42" spans="1:21" ht="15" customHeight="1">
      <c r="A42" s="772" t="str">
        <f t="shared" si="6"/>
        <v>Effet des acquisitions</v>
      </c>
      <c r="B42" s="773"/>
      <c r="C42" s="359">
        <v>5290</v>
      </c>
      <c r="D42" s="257"/>
      <c r="E42" s="257"/>
      <c r="F42" s="257"/>
      <c r="G42" s="257"/>
      <c r="H42" s="257"/>
      <c r="I42" s="257"/>
      <c r="J42" s="257"/>
      <c r="K42" s="350">
        <f t="shared" si="8"/>
        <v>0</v>
      </c>
      <c r="L42" s="351">
        <f t="shared" si="9"/>
        <v>0</v>
      </c>
      <c r="M42" s="257"/>
      <c r="N42" s="352">
        <f t="shared" si="10"/>
        <v>0</v>
      </c>
      <c r="Q42" s="331" t="s">
        <v>820</v>
      </c>
      <c r="R42" s="360" t="s">
        <v>821</v>
      </c>
    </row>
    <row r="43" spans="1:21" ht="15" customHeight="1">
      <c r="A43" s="772" t="str">
        <f t="shared" si="6"/>
        <v>Autres</v>
      </c>
      <c r="B43" s="773"/>
      <c r="C43" s="359">
        <v>5300</v>
      </c>
      <c r="D43" s="257"/>
      <c r="E43" s="257"/>
      <c r="F43" s="257"/>
      <c r="G43" s="257"/>
      <c r="H43" s="257"/>
      <c r="I43" s="257"/>
      <c r="J43" s="257"/>
      <c r="K43" s="350">
        <f t="shared" si="8"/>
        <v>0</v>
      </c>
      <c r="L43" s="351">
        <f t="shared" si="9"/>
        <v>0</v>
      </c>
      <c r="M43" s="257"/>
      <c r="N43" s="352">
        <f t="shared" si="10"/>
        <v>0</v>
      </c>
      <c r="Q43" s="331" t="s">
        <v>40</v>
      </c>
      <c r="R43" s="337" t="s">
        <v>484</v>
      </c>
    </row>
    <row r="44" spans="1:21" s="329" customFormat="1" ht="30" customHeight="1">
      <c r="A44" s="753" t="str">
        <f>IF(Langue=0,Q44,R44)</f>
        <v>Solde à la fin de la période courante</v>
      </c>
      <c r="B44" s="754"/>
      <c r="C44" s="348">
        <v>5399</v>
      </c>
      <c r="D44" s="361">
        <f t="shared" ref="D44:N44" si="11">SUM(D36:D43)</f>
        <v>0</v>
      </c>
      <c r="E44" s="362">
        <f t="shared" si="11"/>
        <v>0</v>
      </c>
      <c r="F44" s="361">
        <f t="shared" si="11"/>
        <v>0</v>
      </c>
      <c r="G44" s="361">
        <f t="shared" si="11"/>
        <v>0</v>
      </c>
      <c r="H44" s="353">
        <f t="shared" si="11"/>
        <v>0</v>
      </c>
      <c r="I44" s="353">
        <f t="shared" si="11"/>
        <v>0</v>
      </c>
      <c r="J44" s="353">
        <f t="shared" si="11"/>
        <v>0</v>
      </c>
      <c r="K44" s="363">
        <f t="shared" si="11"/>
        <v>0</v>
      </c>
      <c r="L44" s="364">
        <f t="shared" si="11"/>
        <v>0</v>
      </c>
      <c r="M44" s="363">
        <f t="shared" si="11"/>
        <v>0</v>
      </c>
      <c r="N44" s="365">
        <f t="shared" si="11"/>
        <v>0</v>
      </c>
      <c r="Q44" s="329" t="s">
        <v>918</v>
      </c>
      <c r="R44" s="347" t="s">
        <v>919</v>
      </c>
    </row>
    <row r="45" spans="1:21">
      <c r="A45" s="661"/>
      <c r="B45" s="662"/>
      <c r="C45" s="662"/>
      <c r="D45" s="603"/>
      <c r="E45" s="603"/>
      <c r="F45" s="603"/>
      <c r="G45" s="603"/>
      <c r="H45" s="603"/>
      <c r="I45" s="603"/>
      <c r="J45" s="603"/>
      <c r="K45" s="603"/>
      <c r="L45" s="603"/>
      <c r="M45" s="603"/>
      <c r="N45" s="604"/>
      <c r="R45" s="337"/>
    </row>
    <row r="46" spans="1:21">
      <c r="A46" s="685">
        <f>A23+1</f>
        <v>11</v>
      </c>
      <c r="B46" s="686"/>
      <c r="C46" s="686"/>
      <c r="D46" s="686"/>
      <c r="E46" s="686"/>
      <c r="F46" s="686"/>
      <c r="G46" s="686"/>
      <c r="H46" s="686"/>
      <c r="I46" s="686"/>
      <c r="J46" s="686"/>
      <c r="K46" s="686"/>
      <c r="L46" s="686"/>
      <c r="M46" s="686"/>
      <c r="N46" s="687"/>
      <c r="R46" s="337"/>
    </row>
    <row r="47" spans="1:21">
      <c r="Q47" s="332" t="s">
        <v>828</v>
      </c>
      <c r="R47" s="366" t="s">
        <v>445</v>
      </c>
    </row>
    <row r="48" spans="1:21">
      <c r="Q48" s="330" t="s">
        <v>26</v>
      </c>
      <c r="R48" s="367" t="s">
        <v>446</v>
      </c>
    </row>
    <row r="49" spans="17:18">
      <c r="Q49" s="330" t="s">
        <v>829</v>
      </c>
      <c r="R49" s="367" t="s">
        <v>450</v>
      </c>
    </row>
    <row r="50" spans="17:18">
      <c r="Q50" s="330" t="s">
        <v>240</v>
      </c>
      <c r="R50" s="367" t="s">
        <v>451</v>
      </c>
    </row>
    <row r="51" spans="17:18">
      <c r="Q51" s="330" t="s">
        <v>113</v>
      </c>
      <c r="R51" s="367" t="s">
        <v>452</v>
      </c>
    </row>
    <row r="52" spans="17:18" s="473" customFormat="1">
      <c r="Q52" s="507" t="s">
        <v>870</v>
      </c>
      <c r="R52" s="367" t="s">
        <v>872</v>
      </c>
    </row>
    <row r="53" spans="17:18">
      <c r="Q53" s="330" t="s">
        <v>830</v>
      </c>
      <c r="R53" s="367" t="s">
        <v>512</v>
      </c>
    </row>
    <row r="54" spans="17:18">
      <c r="Q54" s="330" t="s">
        <v>40</v>
      </c>
      <c r="R54" s="367" t="s">
        <v>831</v>
      </c>
    </row>
    <row r="55" spans="17:18">
      <c r="Q55" s="330" t="s">
        <v>50</v>
      </c>
      <c r="R55" s="367" t="s">
        <v>50</v>
      </c>
    </row>
    <row r="56" spans="17:18">
      <c r="Q56" s="330" t="s">
        <v>832</v>
      </c>
      <c r="R56" s="367" t="s">
        <v>833</v>
      </c>
    </row>
    <row r="57" spans="17:18">
      <c r="Q57" s="330" t="s">
        <v>196</v>
      </c>
      <c r="R57" s="367" t="s">
        <v>453</v>
      </c>
    </row>
    <row r="58" spans="17:18">
      <c r="Q58" s="368" t="s">
        <v>834</v>
      </c>
      <c r="R58" s="369" t="s">
        <v>835</v>
      </c>
    </row>
  </sheetData>
  <sheetProtection algorithmName="SHA-512" hashValue="q0vDtk1kX1/tsyOWXqznp+3DeMm2JQ6CttKef5BXSqUmwf1OZV5aL8kCcL6pQldcY8R7S8KTnIrevkpiLM66kw==" saltValue="zo2dOhooAZUz5ea4dh/Jgw==" spinCount="100000" sheet="1" objects="1" scenarios="1"/>
  <mergeCells count="57">
    <mergeCell ref="H8:K8"/>
    <mergeCell ref="A34:B34"/>
    <mergeCell ref="G31:G32"/>
    <mergeCell ref="A46:N46"/>
    <mergeCell ref="A40:B40"/>
    <mergeCell ref="A42:B42"/>
    <mergeCell ref="A43:B43"/>
    <mergeCell ref="A44:B44"/>
    <mergeCell ref="A45:N45"/>
    <mergeCell ref="A41:B41"/>
    <mergeCell ref="A36:B36"/>
    <mergeCell ref="A37:B37"/>
    <mergeCell ref="A38:B38"/>
    <mergeCell ref="A39:B39"/>
    <mergeCell ref="A35:B35"/>
    <mergeCell ref="F31:F32"/>
    <mergeCell ref="H31:K31"/>
    <mergeCell ref="A21:B21"/>
    <mergeCell ref="A22:N22"/>
    <mergeCell ref="A23:N23"/>
    <mergeCell ref="A24:N24"/>
    <mergeCell ref="A31:C33"/>
    <mergeCell ref="A26:N26"/>
    <mergeCell ref="A27:N27"/>
    <mergeCell ref="A28:N28"/>
    <mergeCell ref="A29:N29"/>
    <mergeCell ref="A30:N30"/>
    <mergeCell ref="D31:D32"/>
    <mergeCell ref="E31:E32"/>
    <mergeCell ref="L8:L9"/>
    <mergeCell ref="M8:M9"/>
    <mergeCell ref="N8:N9"/>
    <mergeCell ref="M31:M32"/>
    <mergeCell ref="N31:N32"/>
    <mergeCell ref="L31:L32"/>
    <mergeCell ref="A25:N25"/>
    <mergeCell ref="A14:B14"/>
    <mergeCell ref="A15:B15"/>
    <mergeCell ref="A16:B16"/>
    <mergeCell ref="A17:B17"/>
    <mergeCell ref="A18:B18"/>
    <mergeCell ref="A19:B19"/>
    <mergeCell ref="A20:B20"/>
    <mergeCell ref="A11:B11"/>
    <mergeCell ref="A12:B12"/>
    <mergeCell ref="G8:G9"/>
    <mergeCell ref="A13:B13"/>
    <mergeCell ref="A8:C10"/>
    <mergeCell ref="D8:D9"/>
    <mergeCell ref="E8:E9"/>
    <mergeCell ref="F8:F9"/>
    <mergeCell ref="A7:N7"/>
    <mergeCell ref="A2:N2"/>
    <mergeCell ref="A3:N3"/>
    <mergeCell ref="A4:N4"/>
    <mergeCell ref="A5:N5"/>
    <mergeCell ref="A6:N6"/>
  </mergeCells>
  <conditionalFormatting sqref="A3:A4 A26">
    <cfRule type="cellIs" dxfId="40" priority="2" operator="equal">
      <formula>0</formula>
    </cfRule>
  </conditionalFormatting>
  <conditionalFormatting sqref="A27">
    <cfRule type="cellIs" dxfId="39" priority="1" operator="equal">
      <formula>0</formula>
    </cfRule>
  </conditionalFormatting>
  <hyperlinks>
    <hyperlink ref="M44" location="_100_2800_02" tooltip="Bilan - Ligne 2800 \ Balance Sheet - Line 2800" display="_100_2800_02" xr:uid="{00000000-0004-0000-0600-000000000000}"/>
    <hyperlink ref="D44" location="_100_2680_02" tooltip="Bilan - Ligne 2680 \ Balance Sheet - Line 2680" display="_100_2680_02" xr:uid="{00000000-0004-0000-0600-000001000000}"/>
    <hyperlink ref="F44" location="_100_2725_02" tooltip="Bilan - Ligne 2725 \ Balance Sheet - Line 2725" display="_100_2725_02" xr:uid="{00000000-0004-0000-0600-000002000000}"/>
    <hyperlink ref="G44" location="_100_2700_02" tooltip="Bilan - Ligne 2700 \ Balance Sheet - Line 2700" display="_100_2700_02" xr:uid="{00000000-0004-0000-0600-000003000000}"/>
    <hyperlink ref="K44" location="_100_2710_02" tooltip="Bilan - Ligne 2710 \ Balance Sheet - Line 2710" display="_100_2710_02" xr:uid="{00000000-0004-0000-0600-000004000000}"/>
    <hyperlink ref="D21" location="_P100268003" tooltip="Annexe/Schedule 100" display="_P100268003" xr:uid="{00000000-0004-0000-0600-000005000000}"/>
    <hyperlink ref="F21" location="_P100272503" tooltip="Annexe\schedule 100" display="_P100272503" xr:uid="{00000000-0004-0000-0600-000006000000}"/>
    <hyperlink ref="G21" location="_P100270003" tooltip="Annexe/Schedule 100" display="_P100270003" xr:uid="{00000000-0004-0000-0600-000007000000}"/>
    <hyperlink ref="K21" location="_P100271003" tooltip="Annexe/Schedule 100" display="_P100271003" xr:uid="{00000000-0004-0000-0600-000008000000}"/>
    <hyperlink ref="M21" location="_P100280003" tooltip="Annexe/Schedule 100" display="_P100280003" xr:uid="{00000000-0004-0000-0600-000009000000}"/>
  </hyperlinks>
  <pageMargins left="0.118110236220472" right="0.118110236220472" top="0.196850393700787" bottom="0.196850393700787" header="0.118110236220472" footer="0.118110236220472"/>
  <pageSetup scale="74" fitToHeight="2" orientation="landscape" r:id="rId1"/>
  <rowBreaks count="1" manualBreakCount="1">
    <brk id="23"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6" tint="0.59990234076967686"/>
  </sheetPr>
  <dimension ref="A1:G46"/>
  <sheetViews>
    <sheetView topLeftCell="A31" workbookViewId="0">
      <selection activeCell="C40" sqref="C40"/>
    </sheetView>
  </sheetViews>
  <sheetFormatPr baseColWidth="10" defaultColWidth="0" defaultRowHeight="15" outlineLevelCol="2"/>
  <cols>
    <col min="1" max="1" width="54.7109375" style="316" customWidth="1"/>
    <col min="2" max="2" width="11" style="316" customWidth="1"/>
    <col min="3" max="3" width="19.28515625" style="316" customWidth="1"/>
    <col min="4" max="4" width="1.42578125" style="316" customWidth="1"/>
    <col min="5" max="6" width="24.42578125" style="316" hidden="1" customWidth="1" outlineLevel="2"/>
    <col min="7" max="7" width="0" style="316" hidden="1" customWidth="1" collapsed="1"/>
    <col min="8" max="16384" width="11.42578125" style="316" hidden="1"/>
  </cols>
  <sheetData>
    <row r="1" spans="1:6" s="415" customFormat="1">
      <c r="A1" s="419" t="str">
        <f>Identification!A14</f>
        <v>SOCIÉTÉ À CHARTE QUÉBÉCOISE ET À CHARTE AUTRE QUE QUÉBÉCOISE</v>
      </c>
      <c r="B1" s="421"/>
      <c r="C1" s="413" t="str">
        <f>IF(Identification!W52=0,"",Identification!A15)</f>
        <v>ÉTAT SEMESTRIEL</v>
      </c>
    </row>
    <row r="2" spans="1:6" s="415" customFormat="1">
      <c r="A2" s="796" t="str">
        <f>IF(Langue=0,"ANNEXE "&amp;'T des M - T of C'!A10,"SCHEDULE "&amp;'T des M - T of C'!A10)</f>
        <v>ANNEXE 1180</v>
      </c>
      <c r="B2" s="797"/>
      <c r="C2" s="798"/>
    </row>
    <row r="3" spans="1:6" s="415" customFormat="1">
      <c r="A3" s="799">
        <f>Identification!G12</f>
        <v>0</v>
      </c>
      <c r="B3" s="800"/>
      <c r="C3" s="801"/>
    </row>
    <row r="4" spans="1:6" s="415" customFormat="1">
      <c r="A4" s="671" t="str">
        <f>UPPER('T des M - T of C'!B10)</f>
        <v>AUTRES PLACEMENTS</v>
      </c>
      <c r="B4" s="672"/>
      <c r="C4" s="673"/>
    </row>
    <row r="5" spans="1:6" s="415" customFormat="1">
      <c r="A5" s="802" t="str">
        <f>IF(Langue=0,"au "&amp;Identification!J19,"As at "&amp;Identification!J19)</f>
        <v xml:space="preserve">au </v>
      </c>
      <c r="B5" s="803"/>
      <c r="C5" s="804"/>
    </row>
    <row r="6" spans="1:6" s="415" customFormat="1">
      <c r="A6" s="805" t="str">
        <f>IF(Langue=0,E6,F6)</f>
        <v>(000$)</v>
      </c>
      <c r="B6" s="806"/>
      <c r="C6" s="807"/>
      <c r="E6" s="415" t="s">
        <v>154</v>
      </c>
      <c r="F6" s="417" t="s">
        <v>325</v>
      </c>
    </row>
    <row r="7" spans="1:6">
      <c r="A7" s="793"/>
      <c r="B7" s="794"/>
      <c r="C7" s="795"/>
      <c r="F7" s="41"/>
    </row>
    <row r="8" spans="1:6">
      <c r="A8" s="784" t="str">
        <f>IF(Langue=0,E8,F8)</f>
        <v>DESCRIPTION</v>
      </c>
      <c r="B8" s="785"/>
      <c r="C8" s="788" t="str">
        <f>IF(Langue=0,E9,F9)</f>
        <v>Montant</v>
      </c>
      <c r="E8" s="316" t="s">
        <v>213</v>
      </c>
      <c r="F8" s="41" t="s">
        <v>213</v>
      </c>
    </row>
    <row r="9" spans="1:6">
      <c r="A9" s="786"/>
      <c r="B9" s="787"/>
      <c r="C9" s="789"/>
      <c r="E9" s="316" t="s">
        <v>122</v>
      </c>
      <c r="F9" s="41" t="s">
        <v>524</v>
      </c>
    </row>
    <row r="10" spans="1:6">
      <c r="A10" s="790" t="s">
        <v>198</v>
      </c>
      <c r="B10" s="791"/>
      <c r="C10" s="253" t="s">
        <v>197</v>
      </c>
      <c r="F10" s="41"/>
    </row>
    <row r="11" spans="1:6">
      <c r="A11" s="262"/>
      <c r="B11" s="104" t="s">
        <v>206</v>
      </c>
      <c r="C11" s="263"/>
    </row>
    <row r="12" spans="1:6">
      <c r="A12" s="262"/>
      <c r="B12" s="104" t="s">
        <v>111</v>
      </c>
      <c r="C12" s="263"/>
    </row>
    <row r="13" spans="1:6">
      <c r="A13" s="262"/>
      <c r="B13" s="104" t="s">
        <v>112</v>
      </c>
      <c r="C13" s="263"/>
    </row>
    <row r="14" spans="1:6">
      <c r="A14" s="262"/>
      <c r="B14" s="104" t="s">
        <v>116</v>
      </c>
      <c r="C14" s="263"/>
    </row>
    <row r="15" spans="1:6">
      <c r="A15" s="262"/>
      <c r="B15" s="104" t="s">
        <v>175</v>
      </c>
      <c r="C15" s="263"/>
      <c r="F15" s="316" t="s">
        <v>153</v>
      </c>
    </row>
    <row r="16" spans="1:6">
      <c r="A16" s="262"/>
      <c r="B16" s="104" t="s">
        <v>98</v>
      </c>
      <c r="C16" s="263"/>
    </row>
    <row r="17" spans="1:3">
      <c r="A17" s="262"/>
      <c r="B17" s="104" t="s">
        <v>105</v>
      </c>
      <c r="C17" s="263"/>
    </row>
    <row r="18" spans="1:3">
      <c r="A18" s="262"/>
      <c r="B18" s="104" t="s">
        <v>108</v>
      </c>
      <c r="C18" s="263"/>
    </row>
    <row r="19" spans="1:3">
      <c r="A19" s="262"/>
      <c r="B19" s="104" t="s">
        <v>212</v>
      </c>
      <c r="C19" s="263"/>
    </row>
    <row r="20" spans="1:3">
      <c r="A20" s="262"/>
      <c r="B20" s="318">
        <v>100</v>
      </c>
      <c r="C20" s="263"/>
    </row>
    <row r="21" spans="1:3">
      <c r="A21" s="262"/>
      <c r="B21" s="318">
        <v>110</v>
      </c>
      <c r="C21" s="263"/>
    </row>
    <row r="22" spans="1:3">
      <c r="A22" s="262"/>
      <c r="B22" s="318">
        <v>120</v>
      </c>
      <c r="C22" s="263"/>
    </row>
    <row r="23" spans="1:3">
      <c r="A23" s="262"/>
      <c r="B23" s="318">
        <v>130</v>
      </c>
      <c r="C23" s="263"/>
    </row>
    <row r="24" spans="1:3">
      <c r="A24" s="262"/>
      <c r="B24" s="318">
        <v>140</v>
      </c>
      <c r="C24" s="263"/>
    </row>
    <row r="25" spans="1:3">
      <c r="A25" s="262"/>
      <c r="B25" s="318">
        <v>150</v>
      </c>
      <c r="C25" s="263"/>
    </row>
    <row r="26" spans="1:3">
      <c r="A26" s="262"/>
      <c r="B26" s="318">
        <v>160</v>
      </c>
      <c r="C26" s="263"/>
    </row>
    <row r="27" spans="1:3">
      <c r="A27" s="262"/>
      <c r="B27" s="318">
        <v>170</v>
      </c>
      <c r="C27" s="263"/>
    </row>
    <row r="28" spans="1:3">
      <c r="A28" s="262"/>
      <c r="B28" s="318">
        <v>180</v>
      </c>
      <c r="C28" s="263"/>
    </row>
    <row r="29" spans="1:3">
      <c r="A29" s="262"/>
      <c r="B29" s="318">
        <v>190</v>
      </c>
      <c r="C29" s="263"/>
    </row>
    <row r="30" spans="1:3">
      <c r="A30" s="262"/>
      <c r="B30" s="318">
        <v>200</v>
      </c>
      <c r="C30" s="263"/>
    </row>
    <row r="31" spans="1:3">
      <c r="A31" s="262"/>
      <c r="B31" s="318">
        <v>210</v>
      </c>
      <c r="C31" s="263"/>
    </row>
    <row r="32" spans="1:3">
      <c r="A32" s="262"/>
      <c r="B32" s="318">
        <v>220</v>
      </c>
      <c r="C32" s="263"/>
    </row>
    <row r="33" spans="1:3">
      <c r="A33" s="262"/>
      <c r="B33" s="318">
        <v>230</v>
      </c>
      <c r="C33" s="263"/>
    </row>
    <row r="34" spans="1:3">
      <c r="A34" s="262"/>
      <c r="B34" s="318">
        <v>240</v>
      </c>
      <c r="C34" s="263"/>
    </row>
    <row r="35" spans="1:3">
      <c r="A35" s="262"/>
      <c r="B35" s="318">
        <v>250</v>
      </c>
      <c r="C35" s="263"/>
    </row>
    <row r="36" spans="1:3">
      <c r="A36" s="262"/>
      <c r="B36" s="318">
        <v>260</v>
      </c>
      <c r="C36" s="263"/>
    </row>
    <row r="37" spans="1:3">
      <c r="A37" s="262"/>
      <c r="B37" s="318">
        <v>270</v>
      </c>
      <c r="C37" s="263"/>
    </row>
    <row r="38" spans="1:3">
      <c r="A38" s="262"/>
      <c r="B38" s="318">
        <v>280</v>
      </c>
      <c r="C38" s="263"/>
    </row>
    <row r="39" spans="1:3">
      <c r="A39" s="135"/>
      <c r="B39" s="318">
        <v>290</v>
      </c>
      <c r="C39" s="263"/>
    </row>
    <row r="40" spans="1:3">
      <c r="A40" s="264" t="s">
        <v>76</v>
      </c>
      <c r="B40" s="317">
        <v>299</v>
      </c>
      <c r="C40" s="312">
        <f>SUM(C11:C39)</f>
        <v>0</v>
      </c>
    </row>
    <row r="41" spans="1:3">
      <c r="A41" s="661"/>
      <c r="B41" s="662"/>
      <c r="C41" s="604"/>
    </row>
    <row r="42" spans="1:3">
      <c r="A42" s="602"/>
      <c r="B42" s="603"/>
      <c r="C42" s="604"/>
    </row>
    <row r="43" spans="1:3">
      <c r="A43" s="602"/>
      <c r="B43" s="603"/>
      <c r="C43" s="604"/>
    </row>
    <row r="44" spans="1:3">
      <c r="A44" s="602"/>
      <c r="B44" s="603"/>
      <c r="C44" s="604"/>
    </row>
    <row r="45" spans="1:3">
      <c r="A45" s="602"/>
      <c r="B45" s="603"/>
      <c r="C45" s="604"/>
    </row>
    <row r="46" spans="1:3">
      <c r="A46" s="792">
        <f>+'500'!A46+1</f>
        <v>12</v>
      </c>
      <c r="B46" s="686"/>
      <c r="C46" s="687"/>
    </row>
  </sheetData>
  <sheetProtection algorithmName="SHA-512" hashValue="TqDGFlLsI3UJPPH8KVM7nomNbo0eaCnd01DOzAwKkWCP7ZkIMiovCwGACLd/KWY0WsixPq6x7oKVIkM9KtypaQ==" saltValue="0rzG7Os0Q5mbctpuunCCPQ==" spinCount="100000" sheet="1" objects="1" scenarios="1"/>
  <mergeCells count="11">
    <mergeCell ref="A7:C7"/>
    <mergeCell ref="A2:C2"/>
    <mergeCell ref="A3:C3"/>
    <mergeCell ref="A4:C4"/>
    <mergeCell ref="A5:C5"/>
    <mergeCell ref="A6:C6"/>
    <mergeCell ref="A8:B9"/>
    <mergeCell ref="C8:C9"/>
    <mergeCell ref="A10:B10"/>
    <mergeCell ref="A41:C45"/>
    <mergeCell ref="A46:C46"/>
  </mergeCells>
  <hyperlinks>
    <hyperlink ref="C40" location="_100_1180_01" tooltip="Bilan - Ligne 1180 \ Balance Sheet - Line 1180" display="_100_1180_01" xr:uid="{00000000-0004-0000-0700-000000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0000000-000E-0000-0700-000002000000}">
            <xm:f>'P:\Coopératives\[Formulaire COOP_ 2015_VF_1.1.1.xlsx]Feuil1'!#REF!=0</xm:f>
            <x14:dxf>
              <font>
                <color theme="0"/>
              </font>
            </x14:dxf>
          </x14:cfRule>
          <xm:sqref>A4:B4</xm:sqref>
        </x14:conditionalFormatting>
        <x14:conditionalFormatting xmlns:xm="http://schemas.microsoft.com/office/excel/2006/main">
          <x14:cfRule type="expression" priority="1" id="{00000000-000E-0000-0700-000001000000}">
            <xm:f>'P:\Coopératives\[Formulaire COOP_ 2015_VF_1.1.1.xlsx]Feuil1'!#REF!=0</xm:f>
            <x14:dxf>
              <font>
                <color theme="0"/>
              </font>
            </x14:dxf>
          </x14:cfRule>
          <xm:sqref>A6:B6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3">
    <tabColor theme="6" tint="0.59993285927915285"/>
    <pageSetUpPr fitToPage="1"/>
  </sheetPr>
  <dimension ref="A1:R42"/>
  <sheetViews>
    <sheetView topLeftCell="B7" zoomScale="70" zoomScaleNormal="70" zoomScalePageLayoutView="80" workbookViewId="0">
      <selection activeCell="E19" sqref="E19"/>
    </sheetView>
  </sheetViews>
  <sheetFormatPr baseColWidth="10" defaultColWidth="0" defaultRowHeight="15" outlineLevelCol="1"/>
  <cols>
    <col min="1" max="1" width="4.7109375" style="182" customWidth="1"/>
    <col min="2" max="2" width="41.42578125" style="182" customWidth="1"/>
    <col min="3" max="3" width="6" style="182" customWidth="1"/>
    <col min="4" max="7" width="12.7109375" style="182" customWidth="1"/>
    <col min="8" max="8" width="12.7109375" style="473" customWidth="1"/>
    <col min="9" max="9" width="12.7109375" style="182" customWidth="1"/>
    <col min="10" max="10" width="15" style="182" customWidth="1"/>
    <col min="11" max="11" width="15.140625" style="182" bestFit="1" customWidth="1"/>
    <col min="12" max="12" width="4.28515625" style="182" customWidth="1"/>
    <col min="13" max="13" width="4.7109375" style="182" hidden="1" customWidth="1"/>
    <col min="14" max="14" width="46.85546875" style="182" hidden="1" customWidth="1" outlineLevel="1"/>
    <col min="15" max="15" width="40.28515625" style="182" hidden="1" customWidth="1" outlineLevel="1"/>
    <col min="16" max="16" width="8.5703125" style="182" hidden="1" customWidth="1" collapsed="1"/>
    <col min="17" max="17" width="40.28515625" style="182" hidden="1" customWidth="1"/>
    <col min="18" max="18" width="8.5703125" style="182" hidden="1" customWidth="1"/>
    <col min="19" max="16384" width="11.42578125" style="182" hidden="1"/>
  </cols>
  <sheetData>
    <row r="1" spans="1:16" s="415" customFormat="1" ht="24" customHeight="1">
      <c r="A1" s="700" t="str">
        <f>Identification!A14</f>
        <v>SOCIÉTÉ À CHARTE QUÉBÉCOISE ET À CHARTE AUTRE QUE QUÉBÉCOISE</v>
      </c>
      <c r="B1" s="701"/>
      <c r="C1" s="701"/>
      <c r="D1" s="701"/>
      <c r="E1" s="701"/>
      <c r="F1" s="701"/>
      <c r="G1" s="701"/>
      <c r="H1" s="701"/>
      <c r="I1" s="701"/>
      <c r="J1" s="421"/>
      <c r="K1" s="413" t="str">
        <f>IF(Identification!W52=0,"",Identification!A15)</f>
        <v>ÉTAT SEMESTRIEL</v>
      </c>
    </row>
    <row r="2" spans="1:16" s="415" customFormat="1">
      <c r="A2" s="796" t="str">
        <f>IF(Langue=0,"ANNEXE "&amp;'T des M - T of C'!A11,"SCHEDULE "&amp;'T des M - T of C'!A11)</f>
        <v>ANNEXE 1200</v>
      </c>
      <c r="B2" s="797"/>
      <c r="C2" s="797"/>
      <c r="D2" s="797"/>
      <c r="E2" s="797"/>
      <c r="F2" s="797"/>
      <c r="G2" s="797"/>
      <c r="H2" s="797"/>
      <c r="I2" s="797"/>
      <c r="J2" s="797"/>
      <c r="K2" s="798"/>
    </row>
    <row r="3" spans="1:16" s="415" customFormat="1" ht="22.5" customHeight="1">
      <c r="A3" s="671">
        <f>Identification!G12</f>
        <v>0</v>
      </c>
      <c r="B3" s="672"/>
      <c r="C3" s="672"/>
      <c r="D3" s="672"/>
      <c r="E3" s="672"/>
      <c r="F3" s="672"/>
      <c r="G3" s="672"/>
      <c r="H3" s="672"/>
      <c r="I3" s="672"/>
      <c r="J3" s="672"/>
      <c r="K3" s="673"/>
    </row>
    <row r="4" spans="1:16" s="415" customFormat="1" ht="22.5" customHeight="1">
      <c r="A4" s="671" t="str">
        <f>UPPER('T des M - T of C'!B11)</f>
        <v>SOMMAIRE DES PRÊTS</v>
      </c>
      <c r="B4" s="672"/>
      <c r="C4" s="672"/>
      <c r="D4" s="672"/>
      <c r="E4" s="672"/>
      <c r="F4" s="672"/>
      <c r="G4" s="672"/>
      <c r="H4" s="672"/>
      <c r="I4" s="672"/>
      <c r="J4" s="672"/>
      <c r="K4" s="673"/>
      <c r="L4" s="433"/>
    </row>
    <row r="5" spans="1:16" s="415" customFormat="1" ht="22.5" customHeight="1">
      <c r="A5" s="824" t="str">
        <f>IF(Langue=0,"au "&amp;Identification!J19,"As at "&amp;Identification!J19)</f>
        <v xml:space="preserve">au </v>
      </c>
      <c r="B5" s="825"/>
      <c r="C5" s="825"/>
      <c r="D5" s="825"/>
      <c r="E5" s="825"/>
      <c r="F5" s="825"/>
      <c r="G5" s="825"/>
      <c r="H5" s="825"/>
      <c r="I5" s="825"/>
      <c r="J5" s="825"/>
      <c r="K5" s="826"/>
      <c r="L5" s="434"/>
      <c r="M5" s="435"/>
    </row>
    <row r="6" spans="1:16" s="415" customFormat="1" ht="15" customHeight="1">
      <c r="A6" s="738" t="str">
        <f>IF(Langue=0,N6,O6)</f>
        <v>'(000$)</v>
      </c>
      <c r="B6" s="739"/>
      <c r="C6" s="739"/>
      <c r="D6" s="739"/>
      <c r="E6" s="739"/>
      <c r="F6" s="739"/>
      <c r="G6" s="739"/>
      <c r="H6" s="739"/>
      <c r="I6" s="739"/>
      <c r="J6" s="739"/>
      <c r="K6" s="740"/>
      <c r="L6" s="436"/>
      <c r="N6" s="423" t="s">
        <v>324</v>
      </c>
      <c r="O6" s="424" t="s">
        <v>325</v>
      </c>
    </row>
    <row r="7" spans="1:16" ht="11.25" customHeight="1">
      <c r="A7" s="602"/>
      <c r="B7" s="603"/>
      <c r="C7" s="603"/>
      <c r="D7" s="603"/>
      <c r="E7" s="603"/>
      <c r="F7" s="603"/>
      <c r="G7" s="603"/>
      <c r="H7" s="603"/>
      <c r="I7" s="603"/>
      <c r="J7" s="603"/>
      <c r="K7" s="604"/>
      <c r="O7" s="41"/>
    </row>
    <row r="8" spans="1:16">
      <c r="A8" s="827" t="str">
        <f>IF(Langue=0,N25,O25)</f>
        <v>CATÉGORIE</v>
      </c>
      <c r="B8" s="828"/>
      <c r="C8" s="829"/>
      <c r="D8" s="822" t="str">
        <f>IF(Langue=0,N26,O26)</f>
        <v>Nombre de prêts</v>
      </c>
      <c r="E8" s="822" t="str">
        <f>IF(Langue=0,N27,O27)</f>
        <v xml:space="preserve">Solde brut des prêts  </v>
      </c>
      <c r="F8" s="814" t="str">
        <f>IF(Langue=0,N28,O28)</f>
        <v>Prêts en retard de 90 jours et plus</v>
      </c>
      <c r="G8" s="814" t="str">
        <f>IF(Langue=0,N35,O35)</f>
        <v>Provisions  Niveau 1</v>
      </c>
      <c r="H8" s="814" t="str">
        <f>IF(Langue=0,N36,O36)</f>
        <v>Provisions  Niveau 2</v>
      </c>
      <c r="I8" s="814" t="str">
        <f>IF(Langue=0,N37,O37)</f>
        <v>Provisions  Niveau 3</v>
      </c>
      <c r="J8" s="764" t="str">
        <f>IF(Langue=0,N38,O38)</f>
        <v>Total des provisions</v>
      </c>
      <c r="K8" s="822" t="str">
        <f>IF(Langue=0,N39,O39)</f>
        <v xml:space="preserve"> Prêts nets</v>
      </c>
      <c r="O8" s="41"/>
    </row>
    <row r="9" spans="1:16" ht="47.25" customHeight="1">
      <c r="A9" s="830"/>
      <c r="B9" s="831"/>
      <c r="C9" s="832"/>
      <c r="D9" s="823"/>
      <c r="E9" s="823"/>
      <c r="F9" s="815"/>
      <c r="G9" s="815"/>
      <c r="H9" s="815"/>
      <c r="I9" s="815"/>
      <c r="J9" s="765"/>
      <c r="K9" s="823"/>
      <c r="O9" s="41"/>
    </row>
    <row r="10" spans="1:16">
      <c r="A10" s="808"/>
      <c r="B10" s="809"/>
      <c r="C10" s="810"/>
      <c r="D10" s="382" t="s">
        <v>197</v>
      </c>
      <c r="E10" s="382" t="s">
        <v>210</v>
      </c>
      <c r="F10" s="253" t="s">
        <v>211</v>
      </c>
      <c r="G10" s="483" t="s">
        <v>205</v>
      </c>
      <c r="H10" s="484" t="s">
        <v>90</v>
      </c>
      <c r="I10" s="483" t="s">
        <v>85</v>
      </c>
      <c r="J10" s="254" t="s">
        <v>203</v>
      </c>
      <c r="K10" s="381" t="s">
        <v>204</v>
      </c>
      <c r="O10" s="41"/>
    </row>
    <row r="11" spans="1:16" s="200" customFormat="1" ht="22.5" customHeight="1">
      <c r="A11" s="811" t="str">
        <f>IF(Langue=0,N11,O11)</f>
        <v>Hypothécaires</v>
      </c>
      <c r="B11" s="812"/>
      <c r="C11" s="812"/>
      <c r="D11" s="812"/>
      <c r="E11" s="812"/>
      <c r="F11" s="812"/>
      <c r="G11" s="812"/>
      <c r="H11" s="812"/>
      <c r="I11" s="812"/>
      <c r="J11" s="812"/>
      <c r="K11" s="813"/>
      <c r="N11" s="30" t="s">
        <v>77</v>
      </c>
      <c r="O11" s="47" t="s">
        <v>327</v>
      </c>
      <c r="P11" s="182"/>
    </row>
    <row r="12" spans="1:16" ht="15" customHeight="1">
      <c r="A12" s="181"/>
      <c r="B12" s="184" t="str">
        <f>IF(Langue=0,N12,O12)</f>
        <v>Résidentiels assurés</v>
      </c>
      <c r="C12" s="84" t="s">
        <v>206</v>
      </c>
      <c r="D12" s="255"/>
      <c r="E12" s="371">
        <f>_100_1210_01</f>
        <v>0</v>
      </c>
      <c r="F12" s="255"/>
      <c r="G12" s="255"/>
      <c r="H12" s="255"/>
      <c r="I12" s="255"/>
      <c r="J12" s="504">
        <f>SUM(G12:I12)</f>
        <v>0</v>
      </c>
      <c r="K12" s="256">
        <f>_1200_010_03-_1200_010_07</f>
        <v>0</v>
      </c>
      <c r="L12" s="197"/>
      <c r="M12" s="85"/>
      <c r="N12" s="30" t="s">
        <v>78</v>
      </c>
      <c r="O12" s="47" t="s">
        <v>399</v>
      </c>
      <c r="P12" s="200"/>
    </row>
    <row r="13" spans="1:16" ht="15" customHeight="1">
      <c r="A13" s="181"/>
      <c r="B13" s="184" t="str">
        <f>IF(Langue=0,N13,O13)</f>
        <v>Résidentiels non assurés</v>
      </c>
      <c r="C13" s="84" t="s">
        <v>111</v>
      </c>
      <c r="D13" s="255"/>
      <c r="E13" s="371">
        <f>_100_1220_01</f>
        <v>0</v>
      </c>
      <c r="F13" s="255"/>
      <c r="G13" s="255"/>
      <c r="H13" s="255"/>
      <c r="I13" s="255"/>
      <c r="J13" s="504">
        <f t="shared" ref="J13:J21" si="0">SUM(G13:I13)</f>
        <v>0</v>
      </c>
      <c r="K13" s="256">
        <f>_1200_020_03-_1200_020_07</f>
        <v>0</v>
      </c>
      <c r="M13" s="85"/>
      <c r="N13" s="30" t="s">
        <v>79</v>
      </c>
      <c r="O13" s="47" t="s">
        <v>400</v>
      </c>
      <c r="P13" s="86"/>
    </row>
    <row r="14" spans="1:16" ht="15" customHeight="1">
      <c r="A14" s="181"/>
      <c r="B14" s="184" t="str">
        <f>IF(Langue=0,N14,O14)</f>
        <v>Non résidentiels</v>
      </c>
      <c r="C14" s="84" t="s">
        <v>112</v>
      </c>
      <c r="D14" s="255"/>
      <c r="E14" s="371">
        <f>_100_1230_01</f>
        <v>0</v>
      </c>
      <c r="F14" s="255"/>
      <c r="G14" s="255"/>
      <c r="H14" s="255"/>
      <c r="I14" s="255"/>
      <c r="J14" s="504">
        <f t="shared" si="0"/>
        <v>0</v>
      </c>
      <c r="K14" s="256">
        <f>_1200_030_03-_1200_030_07</f>
        <v>0</v>
      </c>
      <c r="L14" s="87"/>
      <c r="M14" s="87"/>
      <c r="N14" s="30" t="s">
        <v>168</v>
      </c>
      <c r="O14" s="47" t="s">
        <v>332</v>
      </c>
    </row>
    <row r="15" spans="1:16" ht="15" customHeight="1">
      <c r="A15" s="737" t="str">
        <f t="shared" ref="A15:A21" si="1">IF(Langue=0,N15,O15)</f>
        <v>À la consommation</v>
      </c>
      <c r="B15" s="730"/>
      <c r="C15" s="84" t="s">
        <v>116</v>
      </c>
      <c r="D15" s="255"/>
      <c r="E15" s="371">
        <f>_100_1240_01</f>
        <v>0</v>
      </c>
      <c r="F15" s="255"/>
      <c r="G15" s="255"/>
      <c r="H15" s="255"/>
      <c r="I15" s="255"/>
      <c r="J15" s="504">
        <f t="shared" si="0"/>
        <v>0</v>
      </c>
      <c r="K15" s="587">
        <f>_1200_040_03-_1200_040_07</f>
        <v>0</v>
      </c>
      <c r="N15" s="30" t="s">
        <v>81</v>
      </c>
      <c r="O15" s="47" t="s">
        <v>328</v>
      </c>
    </row>
    <row r="16" spans="1:16" ht="15" customHeight="1">
      <c r="A16" s="737" t="str">
        <f t="shared" si="1"/>
        <v>Aux entreprises</v>
      </c>
      <c r="B16" s="730"/>
      <c r="C16" s="84" t="s">
        <v>175</v>
      </c>
      <c r="D16" s="255"/>
      <c r="E16" s="371">
        <f>_100_1250_01</f>
        <v>0</v>
      </c>
      <c r="F16" s="255"/>
      <c r="G16" s="255"/>
      <c r="H16" s="255"/>
      <c r="I16" s="255"/>
      <c r="J16" s="504">
        <f t="shared" si="0"/>
        <v>0</v>
      </c>
      <c r="K16" s="256">
        <f>_1200_050_03-_1200_050_07</f>
        <v>0</v>
      </c>
      <c r="N16" s="30" t="s">
        <v>258</v>
      </c>
      <c r="O16" s="47" t="s">
        <v>214</v>
      </c>
    </row>
    <row r="17" spans="1:16">
      <c r="A17" s="737" t="str">
        <f t="shared" si="1"/>
        <v>Crédit-bail</v>
      </c>
      <c r="B17" s="730"/>
      <c r="C17" s="84" t="s">
        <v>98</v>
      </c>
      <c r="D17" s="255"/>
      <c r="E17" s="371">
        <f>_100_1260_01</f>
        <v>0</v>
      </c>
      <c r="F17" s="255"/>
      <c r="G17" s="255"/>
      <c r="H17" s="255"/>
      <c r="I17" s="255"/>
      <c r="J17" s="504">
        <f t="shared" si="0"/>
        <v>0</v>
      </c>
      <c r="K17" s="256">
        <f>_1200_060_03-_P120006007</f>
        <v>0</v>
      </c>
      <c r="N17" s="30" t="s">
        <v>80</v>
      </c>
      <c r="O17" s="47" t="s">
        <v>608</v>
      </c>
    </row>
    <row r="18" spans="1:16" ht="17.25" customHeight="1">
      <c r="A18" s="737" t="str">
        <f t="shared" si="1"/>
        <v>Sur nantissement</v>
      </c>
      <c r="B18" s="730"/>
      <c r="C18" s="84" t="s">
        <v>105</v>
      </c>
      <c r="D18" s="255"/>
      <c r="E18" s="371">
        <f>_100_1270_01</f>
        <v>0</v>
      </c>
      <c r="F18" s="255"/>
      <c r="G18" s="255"/>
      <c r="H18" s="255"/>
      <c r="I18" s="255"/>
      <c r="J18" s="504">
        <f t="shared" si="0"/>
        <v>0</v>
      </c>
      <c r="K18" s="256">
        <f>E18-_P120007007</f>
        <v>0</v>
      </c>
      <c r="N18" s="30" t="s">
        <v>10</v>
      </c>
      <c r="O18" s="47" t="s">
        <v>329</v>
      </c>
    </row>
    <row r="19" spans="1:16" s="190" customFormat="1" ht="29.25" customHeight="1">
      <c r="A19" s="816" t="str">
        <f t="shared" si="1"/>
        <v>Aux institutions financières et administrations publiques</v>
      </c>
      <c r="B19" s="817"/>
      <c r="C19" s="84" t="s">
        <v>108</v>
      </c>
      <c r="D19" s="255"/>
      <c r="E19" s="371">
        <f>_100_1280_01</f>
        <v>0</v>
      </c>
      <c r="F19" s="255"/>
      <c r="G19" s="255"/>
      <c r="H19" s="255"/>
      <c r="I19" s="255"/>
      <c r="J19" s="504">
        <f t="shared" si="0"/>
        <v>0</v>
      </c>
      <c r="K19" s="256">
        <f>_1200_080_03-_1200_080_07</f>
        <v>0</v>
      </c>
      <c r="N19" s="30" t="s">
        <v>263</v>
      </c>
      <c r="O19" s="47" t="s">
        <v>336</v>
      </c>
      <c r="P19" s="182"/>
    </row>
    <row r="20" spans="1:16" ht="15" customHeight="1">
      <c r="A20" s="816" t="str">
        <f t="shared" si="1"/>
        <v>Immeubles repris</v>
      </c>
      <c r="B20" s="817"/>
      <c r="C20" s="88" t="s">
        <v>212</v>
      </c>
      <c r="D20" s="255"/>
      <c r="E20" s="371">
        <f>_100_1285_01</f>
        <v>0</v>
      </c>
      <c r="F20" s="255"/>
      <c r="G20" s="255"/>
      <c r="H20" s="255"/>
      <c r="I20" s="255"/>
      <c r="J20" s="504">
        <f t="shared" si="0"/>
        <v>0</v>
      </c>
      <c r="K20" s="256">
        <f>_1200_090_03-_1200_090_07</f>
        <v>0</v>
      </c>
      <c r="N20" s="30" t="s">
        <v>13</v>
      </c>
      <c r="O20" s="47" t="s">
        <v>403</v>
      </c>
    </row>
    <row r="21" spans="1:16" s="200" customFormat="1">
      <c r="A21" s="818" t="str">
        <f t="shared" si="1"/>
        <v>Autres prêts</v>
      </c>
      <c r="B21" s="819"/>
      <c r="C21" s="89" t="s">
        <v>208</v>
      </c>
      <c r="D21" s="255"/>
      <c r="E21" s="371">
        <f>_100_1290_01</f>
        <v>0</v>
      </c>
      <c r="F21" s="255"/>
      <c r="G21" s="255"/>
      <c r="H21" s="255"/>
      <c r="I21" s="255"/>
      <c r="J21" s="504">
        <f t="shared" si="0"/>
        <v>0</v>
      </c>
      <c r="K21" s="256">
        <f>_1200_100_03-_1200_100_07</f>
        <v>0</v>
      </c>
      <c r="N21" s="30" t="s">
        <v>228</v>
      </c>
      <c r="O21" s="47" t="s">
        <v>472</v>
      </c>
    </row>
    <row r="22" spans="1:16" s="190" customFormat="1" ht="22.5" customHeight="1">
      <c r="A22" s="820" t="s">
        <v>76</v>
      </c>
      <c r="B22" s="820"/>
      <c r="C22" s="84" t="s">
        <v>234</v>
      </c>
      <c r="D22" s="379">
        <f>SUM(D12:D21)</f>
        <v>0</v>
      </c>
      <c r="E22" s="379">
        <f t="shared" ref="E22:I22" si="2">SUM(E12:E21)</f>
        <v>0</v>
      </c>
      <c r="F22" s="379">
        <f t="shared" si="2"/>
        <v>0</v>
      </c>
      <c r="G22" s="485">
        <f t="shared" si="2"/>
        <v>0</v>
      </c>
      <c r="H22" s="485">
        <f t="shared" si="2"/>
        <v>0</v>
      </c>
      <c r="I22" s="485">
        <f t="shared" si="2"/>
        <v>0</v>
      </c>
      <c r="J22" s="580">
        <f>SUM(J12:J21)</f>
        <v>0</v>
      </c>
      <c r="K22" s="380">
        <f>E22-_1200_199_07</f>
        <v>0</v>
      </c>
      <c r="O22" s="37"/>
    </row>
    <row r="23" spans="1:16">
      <c r="A23" s="661"/>
      <c r="B23" s="662"/>
      <c r="C23" s="662"/>
      <c r="D23" s="662"/>
      <c r="E23" s="662"/>
      <c r="F23" s="603"/>
      <c r="G23" s="603"/>
      <c r="H23" s="603"/>
      <c r="I23" s="603"/>
      <c r="J23" s="603"/>
      <c r="K23" s="821"/>
      <c r="M23" s="90"/>
      <c r="O23" s="41"/>
    </row>
    <row r="24" spans="1:16">
      <c r="A24" s="602"/>
      <c r="B24" s="603"/>
      <c r="C24" s="603"/>
      <c r="D24" s="603"/>
      <c r="E24" s="603"/>
      <c r="F24" s="603"/>
      <c r="G24" s="603"/>
      <c r="H24" s="603"/>
      <c r="I24" s="603"/>
      <c r="J24" s="603"/>
      <c r="K24" s="604"/>
      <c r="M24" s="90"/>
      <c r="O24" s="41"/>
    </row>
    <row r="25" spans="1:16">
      <c r="A25" s="602"/>
      <c r="B25" s="603"/>
      <c r="C25" s="603"/>
      <c r="D25" s="603"/>
      <c r="E25" s="603"/>
      <c r="F25" s="603"/>
      <c r="G25" s="603"/>
      <c r="H25" s="603"/>
      <c r="I25" s="603"/>
      <c r="J25" s="603"/>
      <c r="K25" s="604"/>
      <c r="N25" s="259" t="s">
        <v>82</v>
      </c>
      <c r="O25" s="260" t="s">
        <v>326</v>
      </c>
    </row>
    <row r="26" spans="1:16">
      <c r="A26" s="602"/>
      <c r="B26" s="603"/>
      <c r="C26" s="603"/>
      <c r="D26" s="603"/>
      <c r="E26" s="603"/>
      <c r="F26" s="603"/>
      <c r="G26" s="603"/>
      <c r="H26" s="603"/>
      <c r="I26" s="603"/>
      <c r="J26" s="603"/>
      <c r="K26" s="604"/>
      <c r="N26" s="91" t="s">
        <v>89</v>
      </c>
      <c r="O26" s="92" t="s">
        <v>609</v>
      </c>
    </row>
    <row r="27" spans="1:16">
      <c r="A27" s="602"/>
      <c r="B27" s="603"/>
      <c r="C27" s="603"/>
      <c r="D27" s="603"/>
      <c r="E27" s="603"/>
      <c r="F27" s="603"/>
      <c r="G27" s="603"/>
      <c r="H27" s="603"/>
      <c r="I27" s="603"/>
      <c r="J27" s="603"/>
      <c r="K27" s="604"/>
      <c r="N27" s="91" t="s">
        <v>118</v>
      </c>
      <c r="O27" s="92" t="s">
        <v>610</v>
      </c>
    </row>
    <row r="28" spans="1:16">
      <c r="A28" s="181"/>
      <c r="K28" s="183"/>
      <c r="N28" s="91" t="s">
        <v>331</v>
      </c>
      <c r="O28" s="92" t="s">
        <v>611</v>
      </c>
    </row>
    <row r="29" spans="1:16">
      <c r="A29" s="181"/>
      <c r="K29" s="183"/>
      <c r="N29" s="91" t="s">
        <v>121</v>
      </c>
      <c r="O29" s="92" t="s">
        <v>568</v>
      </c>
    </row>
    <row r="30" spans="1:16">
      <c r="A30" s="181"/>
      <c r="K30" s="183"/>
      <c r="N30" s="91" t="s">
        <v>120</v>
      </c>
      <c r="O30" s="93" t="s">
        <v>567</v>
      </c>
    </row>
    <row r="31" spans="1:16">
      <c r="A31" s="181"/>
      <c r="K31" s="183"/>
      <c r="N31" s="91" t="s">
        <v>330</v>
      </c>
      <c r="O31" s="92" t="s">
        <v>612</v>
      </c>
    </row>
    <row r="32" spans="1:16">
      <c r="A32" s="181"/>
      <c r="K32" s="183"/>
      <c r="N32" s="91" t="s">
        <v>119</v>
      </c>
      <c r="O32" s="92" t="s">
        <v>613</v>
      </c>
    </row>
    <row r="33" spans="1:15" s="477" customFormat="1">
      <c r="A33" s="476"/>
      <c r="K33" s="478"/>
      <c r="N33" s="479" t="s">
        <v>893</v>
      </c>
      <c r="O33" s="480" t="s">
        <v>895</v>
      </c>
    </row>
    <row r="34" spans="1:15" s="477" customFormat="1">
      <c r="A34" s="476"/>
      <c r="K34" s="478"/>
      <c r="N34" s="479" t="s">
        <v>894</v>
      </c>
      <c r="O34" s="481" t="s">
        <v>896</v>
      </c>
    </row>
    <row r="35" spans="1:15">
      <c r="A35" s="181"/>
      <c r="K35" s="183"/>
      <c r="N35" s="470" t="s">
        <v>887</v>
      </c>
      <c r="O35" s="471" t="s">
        <v>888</v>
      </c>
    </row>
    <row r="36" spans="1:15" s="473" customFormat="1">
      <c r="A36" s="472"/>
      <c r="K36" s="474"/>
      <c r="N36" s="470" t="s">
        <v>889</v>
      </c>
      <c r="O36" s="471" t="s">
        <v>891</v>
      </c>
    </row>
    <row r="37" spans="1:15">
      <c r="A37" s="181"/>
      <c r="K37" s="183"/>
      <c r="N37" s="470" t="s">
        <v>890</v>
      </c>
      <c r="O37" s="471" t="s">
        <v>892</v>
      </c>
    </row>
    <row r="38" spans="1:15">
      <c r="A38" s="181"/>
      <c r="K38" s="183"/>
      <c r="N38" s="91" t="s">
        <v>330</v>
      </c>
      <c r="O38" s="92" t="s">
        <v>612</v>
      </c>
    </row>
    <row r="39" spans="1:15">
      <c r="A39" s="181"/>
      <c r="K39" s="183"/>
      <c r="N39" s="261" t="s">
        <v>119</v>
      </c>
      <c r="O39" s="49" t="s">
        <v>613</v>
      </c>
    </row>
    <row r="40" spans="1:15">
      <c r="A40" s="181"/>
      <c r="K40" s="183"/>
    </row>
    <row r="41" spans="1:15">
      <c r="A41" s="181"/>
      <c r="K41" s="183"/>
    </row>
    <row r="42" spans="1:15">
      <c r="A42" s="792">
        <f>+'1180'!A46+1</f>
        <v>13</v>
      </c>
      <c r="B42" s="686"/>
      <c r="C42" s="686"/>
      <c r="D42" s="686"/>
      <c r="E42" s="686"/>
      <c r="F42" s="686"/>
      <c r="G42" s="686"/>
      <c r="H42" s="686"/>
      <c r="I42" s="686"/>
      <c r="J42" s="686"/>
      <c r="K42" s="687"/>
    </row>
  </sheetData>
  <sheetProtection algorithmName="SHA-512" hashValue="3hCzznGpETrUiLd+Cayr+5HxnBhuTy032kKAMbUtz9CeNB/vPRd0YT30GF85Vxc+pxX8cRfQDZKdHkUhIHllYw==" saltValue="oCvMeGKNtYXAlYTt9tOt4w==" spinCount="100000" sheet="1" objects="1" scenarios="1"/>
  <mergeCells count="29">
    <mergeCell ref="A1:I1"/>
    <mergeCell ref="K8:K9"/>
    <mergeCell ref="D8:D9"/>
    <mergeCell ref="E8:E9"/>
    <mergeCell ref="F8:F9"/>
    <mergeCell ref="G8:G9"/>
    <mergeCell ref="I8:I9"/>
    <mergeCell ref="A2:K2"/>
    <mergeCell ref="A3:K3"/>
    <mergeCell ref="A4:K4"/>
    <mergeCell ref="A5:K5"/>
    <mergeCell ref="A6:K6"/>
    <mergeCell ref="A7:K7"/>
    <mergeCell ref="A8:C9"/>
    <mergeCell ref="A42:K42"/>
    <mergeCell ref="A16:B16"/>
    <mergeCell ref="A17:B17"/>
    <mergeCell ref="A18:B18"/>
    <mergeCell ref="A19:B19"/>
    <mergeCell ref="A20:B20"/>
    <mergeCell ref="A21:B21"/>
    <mergeCell ref="A22:B22"/>
    <mergeCell ref="A23:K24"/>
    <mergeCell ref="A10:C10"/>
    <mergeCell ref="A11:K11"/>
    <mergeCell ref="A15:B15"/>
    <mergeCell ref="J8:J9"/>
    <mergeCell ref="A25:K27"/>
    <mergeCell ref="H8:H9"/>
  </mergeCells>
  <hyperlinks>
    <hyperlink ref="K14:M14" location="_100_1230_01" tooltip="Bilan - Ligne 1230" display="_100_1230_01" xr:uid="{00000000-0004-0000-0800-000000000000}"/>
    <hyperlink ref="E12" location="_100_1210_01" tooltip="Bilan - Ligne 1210 \ Balance Sheet - Line 1210" display="_100_1210_01" xr:uid="{00000000-0004-0000-0800-000001000000}"/>
    <hyperlink ref="E13" location="_100_1220_01" tooltip="Bilan - Ligne 1220 \ Balance Sheet - Line 1220" display="_100_1220_01" xr:uid="{00000000-0004-0000-0800-000002000000}"/>
    <hyperlink ref="E14" location="_100_1230_01" tooltip="Bilan - Ligne 1230 \ Balance Sheet - Line 1230" display="_100_1230_01" xr:uid="{00000000-0004-0000-0800-000003000000}"/>
    <hyperlink ref="E15" location="_100_1240_01" tooltip="Bilan - Ligne 1240 \ Balance Sheet - Line 1240" display="_100_1240_01" xr:uid="{00000000-0004-0000-0800-000004000000}"/>
    <hyperlink ref="E16" location="_100_1250_01" tooltip="Bilan - Ligne 1250 \ Balance Sheet - Line 1250" display="_100_1250_01" xr:uid="{00000000-0004-0000-0800-000005000000}"/>
    <hyperlink ref="E17" location="_100_1260_01" tooltip="Bilan - Ligne 1260 \ Balance Sheet - Line 1260" display="_100_1260_01" xr:uid="{00000000-0004-0000-0800-000006000000}"/>
    <hyperlink ref="E18" location="_100_1270_01" tooltip="Bilan - Ligne 1270 \ Balance Sheet - Line 1270" display="_100_1270_01" xr:uid="{00000000-0004-0000-0800-000007000000}"/>
    <hyperlink ref="E19" location="_100_1280_01" tooltip="Bilan - Ligne 1280 \ Balance Sheet - Line 1280" display="_100_1280_01" xr:uid="{00000000-0004-0000-0800-000008000000}"/>
    <hyperlink ref="E20" location="_100_1285_01" tooltip="Bilan - Ligne 1285 \ Balance Sheet - Line 1285" display="_100_1285_01" xr:uid="{00000000-0004-0000-0800-000009000000}"/>
    <hyperlink ref="E21" location="_100_1290_01" tooltip="Bilan - Ligne 1290 \ Balance Sheet - Line 1290" display="_100_1290_01" xr:uid="{00000000-0004-0000-0800-00000A000000}"/>
    <hyperlink ref="J22" location="_P100128801" tooltip="Annexe/Schedule 100" display="_P100128801" xr:uid="{00000000-0004-0000-0800-00000B000000}"/>
    <hyperlink ref="K15" location="_P406019905" tooltip="Annexe/Schedule 4060" display="_P406019905" xr:uid="{00000000-0004-0000-0800-00000C000000}"/>
  </hyperlinks>
  <printOptions horizontalCentered="1"/>
  <pageMargins left="0.39370078740157499" right="0.39370078740157499" top="0.59055118110236204" bottom="0.59055118110236204" header="0" footer="0.118110236220472"/>
  <pageSetup scale="69" orientation="landscape" r:id="rId1"/>
  <ignoredErrors>
    <ignoredError sqref="C12:C14 J10:K10 C22 C17:C18 D10:F1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32a187fce011f4d57210f8aa9c1bddb8">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e9631b6d18574de2f0826b5d4967f5d1"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JDDocLie xmlns="937acfcf-2433-4dc7-8dd3-98a5d50c96bf">4367</PJDDocLie>
    <_fd_parent_temp xmlns="0ab4d0b0-81c9-496c-a6f8-8a0e74a7f3b9" xsi:nil="true"/>
    <PJDDocLieBK xmlns="0ab4d0b0-81c9-496c-a6f8-8a0e74a7f3b9">5850</PJDDocLieBK>
    <DSDemandeArchiver xmlns="937acfcf-2433-4dc7-8dd3-98a5d50c96bf">false</DSDemandeArchiv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4485A7-519D-4968-B884-0EBA082E9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d0b0-81c9-496c-a6f8-8a0e74a7f3b9"/>
    <ds:schemaRef ds:uri="937acfcf-2433-4dc7-8dd3-98a5d50c9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CC486C-D0B7-40BA-B9B9-EDC60A9904D5}">
  <ds:schemaRefs>
    <ds:schemaRef ds:uri="http://schemas.microsoft.com/office/2006/documentManagement/types"/>
    <ds:schemaRef ds:uri="http://purl.org/dc/elements/1.1/"/>
    <ds:schemaRef ds:uri="http://schemas.microsoft.com/office/2006/metadata/properties"/>
    <ds:schemaRef ds:uri="937acfcf-2433-4dc7-8dd3-98a5d50c96bf"/>
    <ds:schemaRef ds:uri="0ab4d0b0-81c9-496c-a6f8-8a0e74a7f3b9"/>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5951C52-897D-4F68-91F1-5E0AA39054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1272</vt:i4>
      </vt:variant>
    </vt:vector>
  </HeadingPairs>
  <TitlesOfParts>
    <vt:vector size="1290" baseType="lpstr">
      <vt:lpstr>Identification</vt:lpstr>
      <vt:lpstr>T des M - T of C</vt:lpstr>
      <vt:lpstr>Certification</vt:lpstr>
      <vt:lpstr>100</vt:lpstr>
      <vt:lpstr>300</vt:lpstr>
      <vt:lpstr>400</vt:lpstr>
      <vt:lpstr>500</vt:lpstr>
      <vt:lpstr>1180</vt:lpstr>
      <vt:lpstr>1200</vt:lpstr>
      <vt:lpstr>1665</vt:lpstr>
      <vt:lpstr>2345</vt:lpstr>
      <vt:lpstr>4010</vt:lpstr>
      <vt:lpstr>4050</vt:lpstr>
      <vt:lpstr>4060</vt:lpstr>
      <vt:lpstr>4090</vt:lpstr>
      <vt:lpstr>4095</vt:lpstr>
      <vt:lpstr>5010</vt:lpstr>
      <vt:lpstr>Validation</vt:lpstr>
      <vt:lpstr>_100_1000_02</vt:lpstr>
      <vt:lpstr>_100_1120_01</vt:lpstr>
      <vt:lpstr>_100_1130_01</vt:lpstr>
      <vt:lpstr>_100_1140_01</vt:lpstr>
      <vt:lpstr>_100_1150_01</vt:lpstr>
      <vt:lpstr>_100_1160_01</vt:lpstr>
      <vt:lpstr>_100_1170_01</vt:lpstr>
      <vt:lpstr>_100_1180_01</vt:lpstr>
      <vt:lpstr>_100_1190_02</vt:lpstr>
      <vt:lpstr>_100_1199_02</vt:lpstr>
      <vt:lpstr>_100_1210_01</vt:lpstr>
      <vt:lpstr>_100_1220_01</vt:lpstr>
      <vt:lpstr>_100_1230_01</vt:lpstr>
      <vt:lpstr>_100_1240_01</vt:lpstr>
      <vt:lpstr>_100_1250_01</vt:lpstr>
      <vt:lpstr>_100_1260_01</vt:lpstr>
      <vt:lpstr>_100_1270_01</vt:lpstr>
      <vt:lpstr>_100_1280_01</vt:lpstr>
      <vt:lpstr>_100_1285_01</vt:lpstr>
      <vt:lpstr>_100_1290_01</vt:lpstr>
      <vt:lpstr>_100_1299_02</vt:lpstr>
      <vt:lpstr>_100_1400_01</vt:lpstr>
      <vt:lpstr>_100_1410_01</vt:lpstr>
      <vt:lpstr>_100_1495_01</vt:lpstr>
      <vt:lpstr>_100_1499_02</vt:lpstr>
      <vt:lpstr>_100_1500_02</vt:lpstr>
      <vt:lpstr>_100_1610_02</vt:lpstr>
      <vt:lpstr>_100_1620_01</vt:lpstr>
      <vt:lpstr>_100_1625_01</vt:lpstr>
      <vt:lpstr>_100_1629_02</vt:lpstr>
      <vt:lpstr>_100_1630_01</vt:lpstr>
      <vt:lpstr>_100_1635_01</vt:lpstr>
      <vt:lpstr>_100_1640_01</vt:lpstr>
      <vt:lpstr>_100_1665_01</vt:lpstr>
      <vt:lpstr>_100_1699_02</vt:lpstr>
      <vt:lpstr>_100_1700_02</vt:lpstr>
      <vt:lpstr>_100_1999_02</vt:lpstr>
      <vt:lpstr>_100_2000_01</vt:lpstr>
      <vt:lpstr>_100_2010_01</vt:lpstr>
      <vt:lpstr>_100_2020_01</vt:lpstr>
      <vt:lpstr>_100_2099_02</vt:lpstr>
      <vt:lpstr>_100_2100_01</vt:lpstr>
      <vt:lpstr>_100_2110_01</vt:lpstr>
      <vt:lpstr>_100_2199_02</vt:lpstr>
      <vt:lpstr>_100_2200_02</vt:lpstr>
      <vt:lpstr>_100_2310_01</vt:lpstr>
      <vt:lpstr>_100_2339_02</vt:lpstr>
      <vt:lpstr>_100_2345_01</vt:lpstr>
      <vt:lpstr>_100_2399_02</vt:lpstr>
      <vt:lpstr>_100_2400_02</vt:lpstr>
      <vt:lpstr>_100_2520_02</vt:lpstr>
      <vt:lpstr>_100_2530_02</vt:lpstr>
      <vt:lpstr>_100_2680_02</vt:lpstr>
      <vt:lpstr>_100_2692_02</vt:lpstr>
      <vt:lpstr>_100_2700_02</vt:lpstr>
      <vt:lpstr>_100_2710_02</vt:lpstr>
      <vt:lpstr>_100_2725_02</vt:lpstr>
      <vt:lpstr>_100_2800_02</vt:lpstr>
      <vt:lpstr>_100_2899_02</vt:lpstr>
      <vt:lpstr>_100_2999_02</vt:lpstr>
      <vt:lpstr>_1200_010_02</vt:lpstr>
      <vt:lpstr>_1200_010_03</vt:lpstr>
      <vt:lpstr>_1200_010_04</vt:lpstr>
      <vt:lpstr>_1200_010_07</vt:lpstr>
      <vt:lpstr>_1200_010_08</vt:lpstr>
      <vt:lpstr>_1200_020_02</vt:lpstr>
      <vt:lpstr>_1200_020_03</vt:lpstr>
      <vt:lpstr>_1200_020_04</vt:lpstr>
      <vt:lpstr>_1200_020_07</vt:lpstr>
      <vt:lpstr>_1200_020_08</vt:lpstr>
      <vt:lpstr>_1200_030_02</vt:lpstr>
      <vt:lpstr>_1200_030_03</vt:lpstr>
      <vt:lpstr>_1200_030_04</vt:lpstr>
      <vt:lpstr>_1200_030_07</vt:lpstr>
      <vt:lpstr>_1200_030_08</vt:lpstr>
      <vt:lpstr>_1200_040_02</vt:lpstr>
      <vt:lpstr>_1200_040_03</vt:lpstr>
      <vt:lpstr>_1200_040_04</vt:lpstr>
      <vt:lpstr>_1200_040_07</vt:lpstr>
      <vt:lpstr>_1200_040_08</vt:lpstr>
      <vt:lpstr>_1200_050_02</vt:lpstr>
      <vt:lpstr>_1200_050_03</vt:lpstr>
      <vt:lpstr>_1200_050_04</vt:lpstr>
      <vt:lpstr>_1200_050_07</vt:lpstr>
      <vt:lpstr>_1200_050_08</vt:lpstr>
      <vt:lpstr>_1200_060_02</vt:lpstr>
      <vt:lpstr>_1200_060_03</vt:lpstr>
      <vt:lpstr>_1200_060_08</vt:lpstr>
      <vt:lpstr>_1200_070_02</vt:lpstr>
      <vt:lpstr>_1200_070_08</vt:lpstr>
      <vt:lpstr>_1200_080_02</vt:lpstr>
      <vt:lpstr>_1200_080_03</vt:lpstr>
      <vt:lpstr>_1200_080_04</vt:lpstr>
      <vt:lpstr>_1200_080_07</vt:lpstr>
      <vt:lpstr>_1200_080_08</vt:lpstr>
      <vt:lpstr>_1200_090_02</vt:lpstr>
      <vt:lpstr>_1200_090_03</vt:lpstr>
      <vt:lpstr>_1200_090_07</vt:lpstr>
      <vt:lpstr>_1200_090_08</vt:lpstr>
      <vt:lpstr>_1200_100_03</vt:lpstr>
      <vt:lpstr>_1200_100_04</vt:lpstr>
      <vt:lpstr>_1200_100_07</vt:lpstr>
      <vt:lpstr>_1200_100_08</vt:lpstr>
      <vt:lpstr>_1200_199_04</vt:lpstr>
      <vt:lpstr>_1200_199_07</vt:lpstr>
      <vt:lpstr>_1200_199_08</vt:lpstr>
      <vt:lpstr>_1665_299_02</vt:lpstr>
      <vt:lpstr>_2345_299_02</vt:lpstr>
      <vt:lpstr>_300_3199_02</vt:lpstr>
      <vt:lpstr>_300_3300_02</vt:lpstr>
      <vt:lpstr>_300_3320_01</vt:lpstr>
      <vt:lpstr>_300_3325_02</vt:lpstr>
      <vt:lpstr>_300_3399_02</vt:lpstr>
      <vt:lpstr>_300_3450_02</vt:lpstr>
      <vt:lpstr>_300_3510_01</vt:lpstr>
      <vt:lpstr>_300_3545_02</vt:lpstr>
      <vt:lpstr>_300_3550_02</vt:lpstr>
      <vt:lpstr>_300_3555_02</vt:lpstr>
      <vt:lpstr>_300_3765_01</vt:lpstr>
      <vt:lpstr>_300_3999_02</vt:lpstr>
      <vt:lpstr>_400_4000_02</vt:lpstr>
      <vt:lpstr>_400_4000_03</vt:lpstr>
      <vt:lpstr>_400_4600_02</vt:lpstr>
      <vt:lpstr>_400_4999_02</vt:lpstr>
      <vt:lpstr>_4050_010_14</vt:lpstr>
      <vt:lpstr>_4050_020_14</vt:lpstr>
      <vt:lpstr>_4050_030_14</vt:lpstr>
      <vt:lpstr>_4050_040_14</vt:lpstr>
      <vt:lpstr>_4050_050_14</vt:lpstr>
      <vt:lpstr>_4050_060_14</vt:lpstr>
      <vt:lpstr>_4050_099_14</vt:lpstr>
      <vt:lpstr>_4050_150_14</vt:lpstr>
      <vt:lpstr>_4050_160_14</vt:lpstr>
      <vt:lpstr>_4050_170_14</vt:lpstr>
      <vt:lpstr>_4050_180_14</vt:lpstr>
      <vt:lpstr>_4050_190_14</vt:lpstr>
      <vt:lpstr>_4050_200_14</vt:lpstr>
      <vt:lpstr>_4050_299_14</vt:lpstr>
      <vt:lpstr>_4060_060_02</vt:lpstr>
      <vt:lpstr>_4060_199_02</vt:lpstr>
      <vt:lpstr>_4060_199_04</vt:lpstr>
      <vt:lpstr>_4060_199_05</vt:lpstr>
      <vt:lpstr>_4060_199_06</vt:lpstr>
      <vt:lpstr>_4060_199_07</vt:lpstr>
      <vt:lpstr>_4060_199_08</vt:lpstr>
      <vt:lpstr>_500_5240_11</vt:lpstr>
      <vt:lpstr>_500_5399_03</vt:lpstr>
      <vt:lpstr>Certification!_500_5399_10</vt:lpstr>
      <vt:lpstr>_500_5399_11</vt:lpstr>
      <vt:lpstr>_P100100002</vt:lpstr>
      <vt:lpstr>_P100112001</vt:lpstr>
      <vt:lpstr>_P100113001</vt:lpstr>
      <vt:lpstr>_P100114001</vt:lpstr>
      <vt:lpstr>_P100115001</vt:lpstr>
      <vt:lpstr>_P100116001</vt:lpstr>
      <vt:lpstr>_P100117001</vt:lpstr>
      <vt:lpstr>_P100118001</vt:lpstr>
      <vt:lpstr>_P100118801</vt:lpstr>
      <vt:lpstr>_P100119002</vt:lpstr>
      <vt:lpstr>_P100119902</vt:lpstr>
      <vt:lpstr>_P100121001</vt:lpstr>
      <vt:lpstr>_P100122001</vt:lpstr>
      <vt:lpstr>_P100123001</vt:lpstr>
      <vt:lpstr>_P100124001</vt:lpstr>
      <vt:lpstr>_P100125001</vt:lpstr>
      <vt:lpstr>_P100126001</vt:lpstr>
      <vt:lpstr>_P100127001</vt:lpstr>
      <vt:lpstr>_P100128001</vt:lpstr>
      <vt:lpstr>_P100128501</vt:lpstr>
      <vt:lpstr>_P100128801</vt:lpstr>
      <vt:lpstr>_P100129001</vt:lpstr>
      <vt:lpstr>_P100129902</vt:lpstr>
      <vt:lpstr>_P100140001</vt:lpstr>
      <vt:lpstr>_P100141001</vt:lpstr>
      <vt:lpstr>_P100149501</vt:lpstr>
      <vt:lpstr>_P100149902</vt:lpstr>
      <vt:lpstr>_P100150002</vt:lpstr>
      <vt:lpstr>_P100161002</vt:lpstr>
      <vt:lpstr>_P100162001</vt:lpstr>
      <vt:lpstr>_P100162501</vt:lpstr>
      <vt:lpstr>_P100162801</vt:lpstr>
      <vt:lpstr>_P100162902</vt:lpstr>
      <vt:lpstr>_P100163001</vt:lpstr>
      <vt:lpstr>_P100163501</vt:lpstr>
      <vt:lpstr>_P100164001</vt:lpstr>
      <vt:lpstr>_P100164501</vt:lpstr>
      <vt:lpstr>_P100165001</vt:lpstr>
      <vt:lpstr>_P100165501</vt:lpstr>
      <vt:lpstr>_P100166001</vt:lpstr>
      <vt:lpstr>_P100166201</vt:lpstr>
      <vt:lpstr>_P100166501</vt:lpstr>
      <vt:lpstr>_P100169902</vt:lpstr>
      <vt:lpstr>_P100170002</vt:lpstr>
      <vt:lpstr>_P100199902</vt:lpstr>
      <vt:lpstr>_P100199903</vt:lpstr>
      <vt:lpstr>_P100200001</vt:lpstr>
      <vt:lpstr>_P100201001</vt:lpstr>
      <vt:lpstr>_P100202001</vt:lpstr>
      <vt:lpstr>_P100209902</vt:lpstr>
      <vt:lpstr>_P100210001</vt:lpstr>
      <vt:lpstr>_P100211001</vt:lpstr>
      <vt:lpstr>_P100219902</vt:lpstr>
      <vt:lpstr>_P100220002</vt:lpstr>
      <vt:lpstr>_P100230501</vt:lpstr>
      <vt:lpstr>_P100231001</vt:lpstr>
      <vt:lpstr>_P100231501</vt:lpstr>
      <vt:lpstr>_P100232001</vt:lpstr>
      <vt:lpstr>_P100233501</vt:lpstr>
      <vt:lpstr>_P100233902</vt:lpstr>
      <vt:lpstr>_P100234001</vt:lpstr>
      <vt:lpstr>_P100234501</vt:lpstr>
      <vt:lpstr>_P100235001</vt:lpstr>
      <vt:lpstr>_P100239902</vt:lpstr>
      <vt:lpstr>_P100240002</vt:lpstr>
      <vt:lpstr>_P100252002</vt:lpstr>
      <vt:lpstr>_P100253002</vt:lpstr>
      <vt:lpstr>_P100259902</vt:lpstr>
      <vt:lpstr>_P100268002</vt:lpstr>
      <vt:lpstr>_P100268003</vt:lpstr>
      <vt:lpstr>_P100268601</vt:lpstr>
      <vt:lpstr>_P100268801</vt:lpstr>
      <vt:lpstr>_P100269202</vt:lpstr>
      <vt:lpstr>_P100270002</vt:lpstr>
      <vt:lpstr>_P100270003</vt:lpstr>
      <vt:lpstr>_P100271002</vt:lpstr>
      <vt:lpstr>_P100271003</vt:lpstr>
      <vt:lpstr>_P100272502</vt:lpstr>
      <vt:lpstr>_P100272503</vt:lpstr>
      <vt:lpstr>_P100280002</vt:lpstr>
      <vt:lpstr>_P100280003</vt:lpstr>
      <vt:lpstr>_P100289902</vt:lpstr>
      <vt:lpstr>_P100289903</vt:lpstr>
      <vt:lpstr>_P100299902</vt:lpstr>
      <vt:lpstr>_P100299903</vt:lpstr>
      <vt:lpstr>_P118001001</vt:lpstr>
      <vt:lpstr>_P118001002</vt:lpstr>
      <vt:lpstr>_P118002001</vt:lpstr>
      <vt:lpstr>_P118002002</vt:lpstr>
      <vt:lpstr>_P118003001</vt:lpstr>
      <vt:lpstr>_P118003002</vt:lpstr>
      <vt:lpstr>_P118004001</vt:lpstr>
      <vt:lpstr>_P118004002</vt:lpstr>
      <vt:lpstr>_P118005001</vt:lpstr>
      <vt:lpstr>_P118005002</vt:lpstr>
      <vt:lpstr>_P118006001</vt:lpstr>
      <vt:lpstr>_P118006002</vt:lpstr>
      <vt:lpstr>_P118007001</vt:lpstr>
      <vt:lpstr>_P118007002</vt:lpstr>
      <vt:lpstr>_P118008001</vt:lpstr>
      <vt:lpstr>_P118008002</vt:lpstr>
      <vt:lpstr>_P118009001</vt:lpstr>
      <vt:lpstr>_P118009002</vt:lpstr>
      <vt:lpstr>_P118010001</vt:lpstr>
      <vt:lpstr>_P118010002</vt:lpstr>
      <vt:lpstr>_P118011001</vt:lpstr>
      <vt:lpstr>_P118011002</vt:lpstr>
      <vt:lpstr>_P118012001</vt:lpstr>
      <vt:lpstr>_P118012002</vt:lpstr>
      <vt:lpstr>_P118013001</vt:lpstr>
      <vt:lpstr>_P118013002</vt:lpstr>
      <vt:lpstr>_P118014001</vt:lpstr>
      <vt:lpstr>_P118014002</vt:lpstr>
      <vt:lpstr>_P118015001</vt:lpstr>
      <vt:lpstr>_P118015002</vt:lpstr>
      <vt:lpstr>_P118016001</vt:lpstr>
      <vt:lpstr>_P118016002</vt:lpstr>
      <vt:lpstr>_P118017001</vt:lpstr>
      <vt:lpstr>_P118017002</vt:lpstr>
      <vt:lpstr>_P118018001</vt:lpstr>
      <vt:lpstr>_P118018002</vt:lpstr>
      <vt:lpstr>_P118019001</vt:lpstr>
      <vt:lpstr>_P118019002</vt:lpstr>
      <vt:lpstr>_P118020001</vt:lpstr>
      <vt:lpstr>_P118020002</vt:lpstr>
      <vt:lpstr>_P118021001</vt:lpstr>
      <vt:lpstr>_P118021002</vt:lpstr>
      <vt:lpstr>_P118022001</vt:lpstr>
      <vt:lpstr>_P118022002</vt:lpstr>
      <vt:lpstr>_P118023001</vt:lpstr>
      <vt:lpstr>_P118023002</vt:lpstr>
      <vt:lpstr>_P118024001</vt:lpstr>
      <vt:lpstr>_P118024002</vt:lpstr>
      <vt:lpstr>_P118025001</vt:lpstr>
      <vt:lpstr>_P118025002</vt:lpstr>
      <vt:lpstr>_P118026001</vt:lpstr>
      <vt:lpstr>_P118026002</vt:lpstr>
      <vt:lpstr>_P118027001</vt:lpstr>
      <vt:lpstr>_P118027002</vt:lpstr>
      <vt:lpstr>_P118028001</vt:lpstr>
      <vt:lpstr>_P118028002</vt:lpstr>
      <vt:lpstr>_P118029001</vt:lpstr>
      <vt:lpstr>_P118029002</vt:lpstr>
      <vt:lpstr>_P118029902</vt:lpstr>
      <vt:lpstr>_P120001004</vt:lpstr>
      <vt:lpstr>_P120001005</vt:lpstr>
      <vt:lpstr>_P120001006</vt:lpstr>
      <vt:lpstr>_P120001007</vt:lpstr>
      <vt:lpstr>_P120002004</vt:lpstr>
      <vt:lpstr>_P120002005</vt:lpstr>
      <vt:lpstr>_P120002006</vt:lpstr>
      <vt:lpstr>_P120002007</vt:lpstr>
      <vt:lpstr>_P120003004</vt:lpstr>
      <vt:lpstr>_P120003005</vt:lpstr>
      <vt:lpstr>_P120003006</vt:lpstr>
      <vt:lpstr>_P120003007</vt:lpstr>
      <vt:lpstr>_P120004004</vt:lpstr>
      <vt:lpstr>_P120004005</vt:lpstr>
      <vt:lpstr>_P120004006</vt:lpstr>
      <vt:lpstr>_P120004007</vt:lpstr>
      <vt:lpstr>_P120005004</vt:lpstr>
      <vt:lpstr>_P120005005</vt:lpstr>
      <vt:lpstr>_P120005006</vt:lpstr>
      <vt:lpstr>_P120005007</vt:lpstr>
      <vt:lpstr>_P120006004</vt:lpstr>
      <vt:lpstr>_P120006005</vt:lpstr>
      <vt:lpstr>_P120006006</vt:lpstr>
      <vt:lpstr>_P120006007</vt:lpstr>
      <vt:lpstr>_P120007004</vt:lpstr>
      <vt:lpstr>_P120007005</vt:lpstr>
      <vt:lpstr>_P120007006</vt:lpstr>
      <vt:lpstr>_P120007007</vt:lpstr>
      <vt:lpstr>_P120008004</vt:lpstr>
      <vt:lpstr>_P120008005</vt:lpstr>
      <vt:lpstr>_P120008006</vt:lpstr>
      <vt:lpstr>_P120008007</vt:lpstr>
      <vt:lpstr>_P120009004</vt:lpstr>
      <vt:lpstr>_P120009005</vt:lpstr>
      <vt:lpstr>_P120009006</vt:lpstr>
      <vt:lpstr>_P120009007</vt:lpstr>
      <vt:lpstr>_P120010004</vt:lpstr>
      <vt:lpstr>_P120010005</vt:lpstr>
      <vt:lpstr>_P120010006</vt:lpstr>
      <vt:lpstr>_P120010007</vt:lpstr>
      <vt:lpstr>_P120019904</vt:lpstr>
      <vt:lpstr>_P120019905</vt:lpstr>
      <vt:lpstr>_P120019906</vt:lpstr>
      <vt:lpstr>_P120019907</vt:lpstr>
      <vt:lpstr>_P166501001</vt:lpstr>
      <vt:lpstr>_P166501002</vt:lpstr>
      <vt:lpstr>_P166502001</vt:lpstr>
      <vt:lpstr>_P166502002</vt:lpstr>
      <vt:lpstr>_P166503001</vt:lpstr>
      <vt:lpstr>_P166503002</vt:lpstr>
      <vt:lpstr>_P166504001</vt:lpstr>
      <vt:lpstr>_P166504002</vt:lpstr>
      <vt:lpstr>_P166505001</vt:lpstr>
      <vt:lpstr>_P166505002</vt:lpstr>
      <vt:lpstr>_P166506001</vt:lpstr>
      <vt:lpstr>_P166506002</vt:lpstr>
      <vt:lpstr>_P166507001</vt:lpstr>
      <vt:lpstr>_P166507002</vt:lpstr>
      <vt:lpstr>_P166508001</vt:lpstr>
      <vt:lpstr>_P166508002</vt:lpstr>
      <vt:lpstr>_P166509001</vt:lpstr>
      <vt:lpstr>_P166509002</vt:lpstr>
      <vt:lpstr>_P166510001</vt:lpstr>
      <vt:lpstr>_P166510002</vt:lpstr>
      <vt:lpstr>_P166511001</vt:lpstr>
      <vt:lpstr>_P166511002</vt:lpstr>
      <vt:lpstr>_P166512001</vt:lpstr>
      <vt:lpstr>_P166512002</vt:lpstr>
      <vt:lpstr>_P166513001</vt:lpstr>
      <vt:lpstr>_P166513002</vt:lpstr>
      <vt:lpstr>_P166514001</vt:lpstr>
      <vt:lpstr>_P166514002</vt:lpstr>
      <vt:lpstr>_P166515001</vt:lpstr>
      <vt:lpstr>_P166515002</vt:lpstr>
      <vt:lpstr>_P166516001</vt:lpstr>
      <vt:lpstr>_P166516002</vt:lpstr>
      <vt:lpstr>_P166517001</vt:lpstr>
      <vt:lpstr>_P166517002</vt:lpstr>
      <vt:lpstr>_P166518001</vt:lpstr>
      <vt:lpstr>_P166518002</vt:lpstr>
      <vt:lpstr>_P166519001</vt:lpstr>
      <vt:lpstr>_P166519002</vt:lpstr>
      <vt:lpstr>_P166520001</vt:lpstr>
      <vt:lpstr>_P166520002</vt:lpstr>
      <vt:lpstr>_P166521001</vt:lpstr>
      <vt:lpstr>_P166521002</vt:lpstr>
      <vt:lpstr>_P166522001</vt:lpstr>
      <vt:lpstr>_P166522002</vt:lpstr>
      <vt:lpstr>_P166523001</vt:lpstr>
      <vt:lpstr>_P166523002</vt:lpstr>
      <vt:lpstr>_P166524001</vt:lpstr>
      <vt:lpstr>_P166524002</vt:lpstr>
      <vt:lpstr>_P166525001</vt:lpstr>
      <vt:lpstr>_P166525002</vt:lpstr>
      <vt:lpstr>_P166526001</vt:lpstr>
      <vt:lpstr>_P166526002</vt:lpstr>
      <vt:lpstr>_P166527001</vt:lpstr>
      <vt:lpstr>_P166527002</vt:lpstr>
      <vt:lpstr>_P166528001</vt:lpstr>
      <vt:lpstr>_P166528002</vt:lpstr>
      <vt:lpstr>_P166529001</vt:lpstr>
      <vt:lpstr>_P166529002</vt:lpstr>
      <vt:lpstr>_P166529902</vt:lpstr>
      <vt:lpstr>_P234501001</vt:lpstr>
      <vt:lpstr>_P234501002</vt:lpstr>
      <vt:lpstr>_P234502001</vt:lpstr>
      <vt:lpstr>_P234502002</vt:lpstr>
      <vt:lpstr>_P234503001</vt:lpstr>
      <vt:lpstr>_P234503002</vt:lpstr>
      <vt:lpstr>_P234504001</vt:lpstr>
      <vt:lpstr>_P234504002</vt:lpstr>
      <vt:lpstr>_P234505001</vt:lpstr>
      <vt:lpstr>_P234505002</vt:lpstr>
      <vt:lpstr>_P234506001</vt:lpstr>
      <vt:lpstr>_P234506002</vt:lpstr>
      <vt:lpstr>_P234507001</vt:lpstr>
      <vt:lpstr>_P234507002</vt:lpstr>
      <vt:lpstr>_P234508001</vt:lpstr>
      <vt:lpstr>_P234508002</vt:lpstr>
      <vt:lpstr>_P234509001</vt:lpstr>
      <vt:lpstr>_P234509002</vt:lpstr>
      <vt:lpstr>_P234510001</vt:lpstr>
      <vt:lpstr>_P234510002</vt:lpstr>
      <vt:lpstr>_P234511001</vt:lpstr>
      <vt:lpstr>_P234511002</vt:lpstr>
      <vt:lpstr>_P234512001</vt:lpstr>
      <vt:lpstr>_P234512002</vt:lpstr>
      <vt:lpstr>_P234513001</vt:lpstr>
      <vt:lpstr>_P234513002</vt:lpstr>
      <vt:lpstr>_P234514001</vt:lpstr>
      <vt:lpstr>_P234514002</vt:lpstr>
      <vt:lpstr>_P234515001</vt:lpstr>
      <vt:lpstr>_P234515002</vt:lpstr>
      <vt:lpstr>_P234516001</vt:lpstr>
      <vt:lpstr>_P234516002</vt:lpstr>
      <vt:lpstr>_P234517001</vt:lpstr>
      <vt:lpstr>_P234517002</vt:lpstr>
      <vt:lpstr>_P234518001</vt:lpstr>
      <vt:lpstr>_P234518002</vt:lpstr>
      <vt:lpstr>_P234519001</vt:lpstr>
      <vt:lpstr>_P234519002</vt:lpstr>
      <vt:lpstr>_P234520001</vt:lpstr>
      <vt:lpstr>_P234520002</vt:lpstr>
      <vt:lpstr>_P234521001</vt:lpstr>
      <vt:lpstr>_P234521002</vt:lpstr>
      <vt:lpstr>_P234522001</vt:lpstr>
      <vt:lpstr>_P234522002</vt:lpstr>
      <vt:lpstr>_P234523001</vt:lpstr>
      <vt:lpstr>_P234523002</vt:lpstr>
      <vt:lpstr>_P234524001</vt:lpstr>
      <vt:lpstr>_P234524002</vt:lpstr>
      <vt:lpstr>_P234525001</vt:lpstr>
      <vt:lpstr>_P234525002</vt:lpstr>
      <vt:lpstr>_P234526001</vt:lpstr>
      <vt:lpstr>_P234526002</vt:lpstr>
      <vt:lpstr>_P234527001</vt:lpstr>
      <vt:lpstr>_P234527002</vt:lpstr>
      <vt:lpstr>_P234528001</vt:lpstr>
      <vt:lpstr>_P234528002</vt:lpstr>
      <vt:lpstr>_P234529001</vt:lpstr>
      <vt:lpstr>_P234529002</vt:lpstr>
      <vt:lpstr>_P234529902</vt:lpstr>
      <vt:lpstr>_P300300001</vt:lpstr>
      <vt:lpstr>_P300301001</vt:lpstr>
      <vt:lpstr>_P300302001</vt:lpstr>
      <vt:lpstr>_P300303001</vt:lpstr>
      <vt:lpstr>_P300304001</vt:lpstr>
      <vt:lpstr>_P300305001</vt:lpstr>
      <vt:lpstr>_P300306001</vt:lpstr>
      <vt:lpstr>_P300307001</vt:lpstr>
      <vt:lpstr>_P300308001</vt:lpstr>
      <vt:lpstr>_P300309902</vt:lpstr>
      <vt:lpstr>_P300310001</vt:lpstr>
      <vt:lpstr>_P300311001</vt:lpstr>
      <vt:lpstr>_P300312001</vt:lpstr>
      <vt:lpstr>_P300313001</vt:lpstr>
      <vt:lpstr>_P300314001</vt:lpstr>
      <vt:lpstr>_P300318902</vt:lpstr>
      <vt:lpstr>_P300319902</vt:lpstr>
      <vt:lpstr>_P300330002</vt:lpstr>
      <vt:lpstr>_P300331001</vt:lpstr>
      <vt:lpstr>_P300331501</vt:lpstr>
      <vt:lpstr>_P300332001</vt:lpstr>
      <vt:lpstr>_P300332502</vt:lpstr>
      <vt:lpstr>_P300337001</vt:lpstr>
      <vt:lpstr>_P300339902</vt:lpstr>
      <vt:lpstr>_P300345002</vt:lpstr>
      <vt:lpstr>_P300350001</vt:lpstr>
      <vt:lpstr>_P300350501</vt:lpstr>
      <vt:lpstr>_P300351001</vt:lpstr>
      <vt:lpstr>_P300351501</vt:lpstr>
      <vt:lpstr>_P300352001</vt:lpstr>
      <vt:lpstr>_P300352501</vt:lpstr>
      <vt:lpstr>_P300354502</vt:lpstr>
      <vt:lpstr>_P300355002</vt:lpstr>
      <vt:lpstr>_P300355502</vt:lpstr>
      <vt:lpstr>_P300356002</vt:lpstr>
      <vt:lpstr>_P300371001</vt:lpstr>
      <vt:lpstr>_P300372001</vt:lpstr>
      <vt:lpstr>_P300373001</vt:lpstr>
      <vt:lpstr>_P300374001</vt:lpstr>
      <vt:lpstr>_P300375001</vt:lpstr>
      <vt:lpstr>_P300376501</vt:lpstr>
      <vt:lpstr>_P300379902</vt:lpstr>
      <vt:lpstr>_P300380002</vt:lpstr>
      <vt:lpstr>_P300390001</vt:lpstr>
      <vt:lpstr>_P300391001</vt:lpstr>
      <vt:lpstr>_P300392902</vt:lpstr>
      <vt:lpstr>_P300394002</vt:lpstr>
      <vt:lpstr>_P300399001</vt:lpstr>
      <vt:lpstr>_P300399003</vt:lpstr>
      <vt:lpstr>_P300399101</vt:lpstr>
      <vt:lpstr>_P300399103</vt:lpstr>
      <vt:lpstr>_P300399902</vt:lpstr>
      <vt:lpstr>_P300399903</vt:lpstr>
      <vt:lpstr>_P400400002</vt:lpstr>
      <vt:lpstr>_P400410001</vt:lpstr>
      <vt:lpstr>_P400411001</vt:lpstr>
      <vt:lpstr>_P400420001</vt:lpstr>
      <vt:lpstr>_P400421001</vt:lpstr>
      <vt:lpstr>_P400430001</vt:lpstr>
      <vt:lpstr>_P400439902</vt:lpstr>
      <vt:lpstr>_P400440001</vt:lpstr>
      <vt:lpstr>_P400441001</vt:lpstr>
      <vt:lpstr>_P400442001</vt:lpstr>
      <vt:lpstr>_P400443001</vt:lpstr>
      <vt:lpstr>_P400444001</vt:lpstr>
      <vt:lpstr>_P400450002</vt:lpstr>
      <vt:lpstr>_P400460002</vt:lpstr>
      <vt:lpstr>_P400460003</vt:lpstr>
      <vt:lpstr>_P400499001</vt:lpstr>
      <vt:lpstr>_P400499101</vt:lpstr>
      <vt:lpstr>_P400499902</vt:lpstr>
      <vt:lpstr>_P400499903</vt:lpstr>
      <vt:lpstr>_P401001001</vt:lpstr>
      <vt:lpstr>_P401002001</vt:lpstr>
      <vt:lpstr>_P401003001</vt:lpstr>
      <vt:lpstr>_P401004001</vt:lpstr>
      <vt:lpstr>_P401005001</vt:lpstr>
      <vt:lpstr>_P401009901</vt:lpstr>
      <vt:lpstr>_P405001002</vt:lpstr>
      <vt:lpstr>_P405001003</vt:lpstr>
      <vt:lpstr>_P405001004</vt:lpstr>
      <vt:lpstr>_P405001005</vt:lpstr>
      <vt:lpstr>_P405001006</vt:lpstr>
      <vt:lpstr>_P405001007</vt:lpstr>
      <vt:lpstr>_P405001008</vt:lpstr>
      <vt:lpstr>_P405001009</vt:lpstr>
      <vt:lpstr>_P405001010</vt:lpstr>
      <vt:lpstr>_P405001011</vt:lpstr>
      <vt:lpstr>_P405001012</vt:lpstr>
      <vt:lpstr>_P405001013</vt:lpstr>
      <vt:lpstr>_P405001014</vt:lpstr>
      <vt:lpstr>_P405001102</vt:lpstr>
      <vt:lpstr>_P405001103</vt:lpstr>
      <vt:lpstr>_P405001104</vt:lpstr>
      <vt:lpstr>_P405001105</vt:lpstr>
      <vt:lpstr>_P405001106</vt:lpstr>
      <vt:lpstr>_P405001107</vt:lpstr>
      <vt:lpstr>_P405001108</vt:lpstr>
      <vt:lpstr>_P405001109</vt:lpstr>
      <vt:lpstr>_P405001110</vt:lpstr>
      <vt:lpstr>_P405001111</vt:lpstr>
      <vt:lpstr>_P405001112</vt:lpstr>
      <vt:lpstr>_P405001113</vt:lpstr>
      <vt:lpstr>_P405001114</vt:lpstr>
      <vt:lpstr>_P405002002</vt:lpstr>
      <vt:lpstr>_P405002003</vt:lpstr>
      <vt:lpstr>_P405002004</vt:lpstr>
      <vt:lpstr>_P405002005</vt:lpstr>
      <vt:lpstr>_P405002006</vt:lpstr>
      <vt:lpstr>_P405002007</vt:lpstr>
      <vt:lpstr>_P405002008</vt:lpstr>
      <vt:lpstr>_P405002009</vt:lpstr>
      <vt:lpstr>_P405002010</vt:lpstr>
      <vt:lpstr>_P405002011</vt:lpstr>
      <vt:lpstr>_P405002012</vt:lpstr>
      <vt:lpstr>_P405002013</vt:lpstr>
      <vt:lpstr>_P405002014</vt:lpstr>
      <vt:lpstr>_P405002102</vt:lpstr>
      <vt:lpstr>_P405002103</vt:lpstr>
      <vt:lpstr>_P405002104</vt:lpstr>
      <vt:lpstr>_P405002105</vt:lpstr>
      <vt:lpstr>_P405002106</vt:lpstr>
      <vt:lpstr>_P405002107</vt:lpstr>
      <vt:lpstr>_P405002108</vt:lpstr>
      <vt:lpstr>_P405002109</vt:lpstr>
      <vt:lpstr>_P405002110</vt:lpstr>
      <vt:lpstr>_P405002111</vt:lpstr>
      <vt:lpstr>_P405002112</vt:lpstr>
      <vt:lpstr>_P405002113</vt:lpstr>
      <vt:lpstr>_P405002114</vt:lpstr>
      <vt:lpstr>_P405003002</vt:lpstr>
      <vt:lpstr>_P405003003</vt:lpstr>
      <vt:lpstr>_P405003004</vt:lpstr>
      <vt:lpstr>_P405003005</vt:lpstr>
      <vt:lpstr>_P405003006</vt:lpstr>
      <vt:lpstr>_P405003007</vt:lpstr>
      <vt:lpstr>_P405003008</vt:lpstr>
      <vt:lpstr>_P405003009</vt:lpstr>
      <vt:lpstr>_P405003010</vt:lpstr>
      <vt:lpstr>_P405003011</vt:lpstr>
      <vt:lpstr>_P405003012</vt:lpstr>
      <vt:lpstr>_P405003013</vt:lpstr>
      <vt:lpstr>_P405003014</vt:lpstr>
      <vt:lpstr>_P405003102</vt:lpstr>
      <vt:lpstr>_P405003103</vt:lpstr>
      <vt:lpstr>_P405003104</vt:lpstr>
      <vt:lpstr>_P405003105</vt:lpstr>
      <vt:lpstr>_P405003106</vt:lpstr>
      <vt:lpstr>_P405003107</vt:lpstr>
      <vt:lpstr>_P405003108</vt:lpstr>
      <vt:lpstr>_P405003109</vt:lpstr>
      <vt:lpstr>_P405003110</vt:lpstr>
      <vt:lpstr>_P405003111</vt:lpstr>
      <vt:lpstr>_P405003112</vt:lpstr>
      <vt:lpstr>_P405003113</vt:lpstr>
      <vt:lpstr>_P405003114</vt:lpstr>
      <vt:lpstr>_P405004002</vt:lpstr>
      <vt:lpstr>_P405004003</vt:lpstr>
      <vt:lpstr>_P405004004</vt:lpstr>
      <vt:lpstr>_P405004005</vt:lpstr>
      <vt:lpstr>_P405004006</vt:lpstr>
      <vt:lpstr>_P405004007</vt:lpstr>
      <vt:lpstr>_P405004008</vt:lpstr>
      <vt:lpstr>_P405004009</vt:lpstr>
      <vt:lpstr>_P405004010</vt:lpstr>
      <vt:lpstr>_P405004011</vt:lpstr>
      <vt:lpstr>_P405004012</vt:lpstr>
      <vt:lpstr>_P405004013</vt:lpstr>
      <vt:lpstr>_P405004014</vt:lpstr>
      <vt:lpstr>_P405004102</vt:lpstr>
      <vt:lpstr>_P405004103</vt:lpstr>
      <vt:lpstr>_P405004104</vt:lpstr>
      <vt:lpstr>_P405004105</vt:lpstr>
      <vt:lpstr>_P405004106</vt:lpstr>
      <vt:lpstr>_P405004107</vt:lpstr>
      <vt:lpstr>_P405004108</vt:lpstr>
      <vt:lpstr>_P405004109</vt:lpstr>
      <vt:lpstr>_P405004110</vt:lpstr>
      <vt:lpstr>_P405004111</vt:lpstr>
      <vt:lpstr>_P405004112</vt:lpstr>
      <vt:lpstr>_P405004113</vt:lpstr>
      <vt:lpstr>_P405004114</vt:lpstr>
      <vt:lpstr>_P405005002</vt:lpstr>
      <vt:lpstr>_P405005003</vt:lpstr>
      <vt:lpstr>_P405005004</vt:lpstr>
      <vt:lpstr>_P405005005</vt:lpstr>
      <vt:lpstr>_P405005006</vt:lpstr>
      <vt:lpstr>_P405005007</vt:lpstr>
      <vt:lpstr>_P405005008</vt:lpstr>
      <vt:lpstr>_P405005009</vt:lpstr>
      <vt:lpstr>_P405005010</vt:lpstr>
      <vt:lpstr>_P405005011</vt:lpstr>
      <vt:lpstr>_P405005012</vt:lpstr>
      <vt:lpstr>_P405005013</vt:lpstr>
      <vt:lpstr>_P405005014</vt:lpstr>
      <vt:lpstr>_P405005102</vt:lpstr>
      <vt:lpstr>_P405005103</vt:lpstr>
      <vt:lpstr>_P405005104</vt:lpstr>
      <vt:lpstr>_P405005105</vt:lpstr>
      <vt:lpstr>_P405005106</vt:lpstr>
      <vt:lpstr>_P405005107</vt:lpstr>
      <vt:lpstr>_P405005108</vt:lpstr>
      <vt:lpstr>_P405005109</vt:lpstr>
      <vt:lpstr>_P405005110</vt:lpstr>
      <vt:lpstr>_P405005111</vt:lpstr>
      <vt:lpstr>_P405005112</vt:lpstr>
      <vt:lpstr>_P405005113</vt:lpstr>
      <vt:lpstr>_P405005114</vt:lpstr>
      <vt:lpstr>_P405006002</vt:lpstr>
      <vt:lpstr>_P405006003</vt:lpstr>
      <vt:lpstr>_P405006004</vt:lpstr>
      <vt:lpstr>_P405006005</vt:lpstr>
      <vt:lpstr>_P405006006</vt:lpstr>
      <vt:lpstr>_P405006007</vt:lpstr>
      <vt:lpstr>_P405006008</vt:lpstr>
      <vt:lpstr>_P405006009</vt:lpstr>
      <vt:lpstr>_P405006010</vt:lpstr>
      <vt:lpstr>_P405006011</vt:lpstr>
      <vt:lpstr>_P405006012</vt:lpstr>
      <vt:lpstr>_P405006013</vt:lpstr>
      <vt:lpstr>_P405006014</vt:lpstr>
      <vt:lpstr>_P405006102</vt:lpstr>
      <vt:lpstr>_P405006103</vt:lpstr>
      <vt:lpstr>_P405006104</vt:lpstr>
      <vt:lpstr>_P405006105</vt:lpstr>
      <vt:lpstr>_P405006106</vt:lpstr>
      <vt:lpstr>_P405006107</vt:lpstr>
      <vt:lpstr>_P405006108</vt:lpstr>
      <vt:lpstr>_P405006109</vt:lpstr>
      <vt:lpstr>_P405006110</vt:lpstr>
      <vt:lpstr>_P405006111</vt:lpstr>
      <vt:lpstr>_P405006112</vt:lpstr>
      <vt:lpstr>_P405006113</vt:lpstr>
      <vt:lpstr>_P405006114</vt:lpstr>
      <vt:lpstr>_P405009902</vt:lpstr>
      <vt:lpstr>_P405009903</vt:lpstr>
      <vt:lpstr>_P405009904</vt:lpstr>
      <vt:lpstr>_P405009905</vt:lpstr>
      <vt:lpstr>_P405009906</vt:lpstr>
      <vt:lpstr>_P405009907</vt:lpstr>
      <vt:lpstr>_P405009908</vt:lpstr>
      <vt:lpstr>_P405009909</vt:lpstr>
      <vt:lpstr>_P405009910</vt:lpstr>
      <vt:lpstr>_P405009911</vt:lpstr>
      <vt:lpstr>_P405009912</vt:lpstr>
      <vt:lpstr>_P405009913</vt:lpstr>
      <vt:lpstr>_P405009914</vt:lpstr>
      <vt:lpstr>_P405010002</vt:lpstr>
      <vt:lpstr>_P405010003</vt:lpstr>
      <vt:lpstr>_P405010004</vt:lpstr>
      <vt:lpstr>_P405010005</vt:lpstr>
      <vt:lpstr>_P405010006</vt:lpstr>
      <vt:lpstr>_P405010007</vt:lpstr>
      <vt:lpstr>_P405010008</vt:lpstr>
      <vt:lpstr>_P405010009</vt:lpstr>
      <vt:lpstr>_P405010010</vt:lpstr>
      <vt:lpstr>_P405010011</vt:lpstr>
      <vt:lpstr>_P405010012</vt:lpstr>
      <vt:lpstr>_P405010013</vt:lpstr>
      <vt:lpstr>_P405010014</vt:lpstr>
      <vt:lpstr>_P405011002</vt:lpstr>
      <vt:lpstr>_P405011003</vt:lpstr>
      <vt:lpstr>_P405011004</vt:lpstr>
      <vt:lpstr>_P405011005</vt:lpstr>
      <vt:lpstr>_P405011006</vt:lpstr>
      <vt:lpstr>_P405011007</vt:lpstr>
      <vt:lpstr>_P405011008</vt:lpstr>
      <vt:lpstr>_P405011009</vt:lpstr>
      <vt:lpstr>_P405011010</vt:lpstr>
      <vt:lpstr>_P405011011</vt:lpstr>
      <vt:lpstr>_P405011012</vt:lpstr>
      <vt:lpstr>_P405011013</vt:lpstr>
      <vt:lpstr>_P405011014</vt:lpstr>
      <vt:lpstr>_P405011102</vt:lpstr>
      <vt:lpstr>_P405011103</vt:lpstr>
      <vt:lpstr>_P405011104</vt:lpstr>
      <vt:lpstr>_P405011105</vt:lpstr>
      <vt:lpstr>_P405011106</vt:lpstr>
      <vt:lpstr>_P405011107</vt:lpstr>
      <vt:lpstr>_P405011108</vt:lpstr>
      <vt:lpstr>_P405011109</vt:lpstr>
      <vt:lpstr>_P405011110</vt:lpstr>
      <vt:lpstr>_P405011111</vt:lpstr>
      <vt:lpstr>_P405011112</vt:lpstr>
      <vt:lpstr>_P405011113</vt:lpstr>
      <vt:lpstr>_P405011114</vt:lpstr>
      <vt:lpstr>_P405012002</vt:lpstr>
      <vt:lpstr>_P405012003</vt:lpstr>
      <vt:lpstr>_P405012004</vt:lpstr>
      <vt:lpstr>_P405012005</vt:lpstr>
      <vt:lpstr>_P405012006</vt:lpstr>
      <vt:lpstr>_P405012007</vt:lpstr>
      <vt:lpstr>_P405012008</vt:lpstr>
      <vt:lpstr>_P405012009</vt:lpstr>
      <vt:lpstr>_P405012010</vt:lpstr>
      <vt:lpstr>_P405012011</vt:lpstr>
      <vt:lpstr>_P405012012</vt:lpstr>
      <vt:lpstr>_P405012013</vt:lpstr>
      <vt:lpstr>_P405012014</vt:lpstr>
      <vt:lpstr>_P405012102</vt:lpstr>
      <vt:lpstr>_P405012103</vt:lpstr>
      <vt:lpstr>_P405012104</vt:lpstr>
      <vt:lpstr>_P405012105</vt:lpstr>
      <vt:lpstr>_P405012106</vt:lpstr>
      <vt:lpstr>_P405012107</vt:lpstr>
      <vt:lpstr>_P405012108</vt:lpstr>
      <vt:lpstr>_P405012109</vt:lpstr>
      <vt:lpstr>_P405012110</vt:lpstr>
      <vt:lpstr>_P405012111</vt:lpstr>
      <vt:lpstr>_P405012112</vt:lpstr>
      <vt:lpstr>_P405012113</vt:lpstr>
      <vt:lpstr>_P405012114</vt:lpstr>
      <vt:lpstr>_P405013002</vt:lpstr>
      <vt:lpstr>_P405013003</vt:lpstr>
      <vt:lpstr>_P405013004</vt:lpstr>
      <vt:lpstr>_P405013005</vt:lpstr>
      <vt:lpstr>_P405013006</vt:lpstr>
      <vt:lpstr>_P405013007</vt:lpstr>
      <vt:lpstr>_P405013008</vt:lpstr>
      <vt:lpstr>_P405013009</vt:lpstr>
      <vt:lpstr>_P405013010</vt:lpstr>
      <vt:lpstr>_P405013011</vt:lpstr>
      <vt:lpstr>_P405013012</vt:lpstr>
      <vt:lpstr>_P405013013</vt:lpstr>
      <vt:lpstr>_P405013014</vt:lpstr>
      <vt:lpstr>_P405013102</vt:lpstr>
      <vt:lpstr>_P405013103</vt:lpstr>
      <vt:lpstr>_P405013104</vt:lpstr>
      <vt:lpstr>_P405013105</vt:lpstr>
      <vt:lpstr>_P405013106</vt:lpstr>
      <vt:lpstr>_P405013107</vt:lpstr>
      <vt:lpstr>_P405013108</vt:lpstr>
      <vt:lpstr>_P405013109</vt:lpstr>
      <vt:lpstr>_P405013110</vt:lpstr>
      <vt:lpstr>_P405013111</vt:lpstr>
      <vt:lpstr>_P405013112</vt:lpstr>
      <vt:lpstr>_P405013113</vt:lpstr>
      <vt:lpstr>_P405013114</vt:lpstr>
      <vt:lpstr>_P405014002</vt:lpstr>
      <vt:lpstr>_P405014003</vt:lpstr>
      <vt:lpstr>_P405014004</vt:lpstr>
      <vt:lpstr>_P405014005</vt:lpstr>
      <vt:lpstr>_P405014006</vt:lpstr>
      <vt:lpstr>_P405014007</vt:lpstr>
      <vt:lpstr>_P405014008</vt:lpstr>
      <vt:lpstr>_P405014009</vt:lpstr>
      <vt:lpstr>_P405014010</vt:lpstr>
      <vt:lpstr>_P405014011</vt:lpstr>
      <vt:lpstr>_P405014012</vt:lpstr>
      <vt:lpstr>_P405014013</vt:lpstr>
      <vt:lpstr>_P405014014</vt:lpstr>
      <vt:lpstr>_P405014102</vt:lpstr>
      <vt:lpstr>_P405014103</vt:lpstr>
      <vt:lpstr>_P405014104</vt:lpstr>
      <vt:lpstr>_P405014105</vt:lpstr>
      <vt:lpstr>_P405014106</vt:lpstr>
      <vt:lpstr>_P405014107</vt:lpstr>
      <vt:lpstr>_P405014108</vt:lpstr>
      <vt:lpstr>_P405014109</vt:lpstr>
      <vt:lpstr>_P405014110</vt:lpstr>
      <vt:lpstr>_P405014111</vt:lpstr>
      <vt:lpstr>_P405014112</vt:lpstr>
      <vt:lpstr>_P405014113</vt:lpstr>
      <vt:lpstr>_P405014114</vt:lpstr>
      <vt:lpstr>_P405015002</vt:lpstr>
      <vt:lpstr>_P405015003</vt:lpstr>
      <vt:lpstr>_P405015004</vt:lpstr>
      <vt:lpstr>_P405015005</vt:lpstr>
      <vt:lpstr>_P405015006</vt:lpstr>
      <vt:lpstr>_P405015007</vt:lpstr>
      <vt:lpstr>_P405015008</vt:lpstr>
      <vt:lpstr>_P405015009</vt:lpstr>
      <vt:lpstr>_P405015010</vt:lpstr>
      <vt:lpstr>_P405015011</vt:lpstr>
      <vt:lpstr>_P405015012</vt:lpstr>
      <vt:lpstr>_P405015013</vt:lpstr>
      <vt:lpstr>_P405015014</vt:lpstr>
      <vt:lpstr>_P405015102</vt:lpstr>
      <vt:lpstr>_P405015103</vt:lpstr>
      <vt:lpstr>_P405015104</vt:lpstr>
      <vt:lpstr>_P405015105</vt:lpstr>
      <vt:lpstr>_P405015106</vt:lpstr>
      <vt:lpstr>_P405015107</vt:lpstr>
      <vt:lpstr>_P405015108</vt:lpstr>
      <vt:lpstr>_P405015109</vt:lpstr>
      <vt:lpstr>_P405015110</vt:lpstr>
      <vt:lpstr>_P405015111</vt:lpstr>
      <vt:lpstr>_P405015112</vt:lpstr>
      <vt:lpstr>_P405015113</vt:lpstr>
      <vt:lpstr>_P405015114</vt:lpstr>
      <vt:lpstr>_P405016002</vt:lpstr>
      <vt:lpstr>_P405016003</vt:lpstr>
      <vt:lpstr>_P405016004</vt:lpstr>
      <vt:lpstr>_P405016005</vt:lpstr>
      <vt:lpstr>_P405016006</vt:lpstr>
      <vt:lpstr>_P405016007</vt:lpstr>
      <vt:lpstr>_P405016008</vt:lpstr>
      <vt:lpstr>_P405016009</vt:lpstr>
      <vt:lpstr>_P405016010</vt:lpstr>
      <vt:lpstr>_P405016011</vt:lpstr>
      <vt:lpstr>_P405016012</vt:lpstr>
      <vt:lpstr>_P405016013</vt:lpstr>
      <vt:lpstr>_P405016014</vt:lpstr>
      <vt:lpstr>_P405016102</vt:lpstr>
      <vt:lpstr>_P405016103</vt:lpstr>
      <vt:lpstr>_P405016104</vt:lpstr>
      <vt:lpstr>_P405016105</vt:lpstr>
      <vt:lpstr>_P405016106</vt:lpstr>
      <vt:lpstr>_P405016107</vt:lpstr>
      <vt:lpstr>_P405016108</vt:lpstr>
      <vt:lpstr>_P405016109</vt:lpstr>
      <vt:lpstr>_P405016110</vt:lpstr>
      <vt:lpstr>_P405016111</vt:lpstr>
      <vt:lpstr>_P405016112</vt:lpstr>
      <vt:lpstr>_P405016113</vt:lpstr>
      <vt:lpstr>_P405016114</vt:lpstr>
      <vt:lpstr>_P405017002</vt:lpstr>
      <vt:lpstr>_P405017003</vt:lpstr>
      <vt:lpstr>_P405017004</vt:lpstr>
      <vt:lpstr>_P405017005</vt:lpstr>
      <vt:lpstr>_P405017006</vt:lpstr>
      <vt:lpstr>_P405017007</vt:lpstr>
      <vt:lpstr>_P405017008</vt:lpstr>
      <vt:lpstr>_P405017009</vt:lpstr>
      <vt:lpstr>_P405017010</vt:lpstr>
      <vt:lpstr>_P405017011</vt:lpstr>
      <vt:lpstr>_P405017012</vt:lpstr>
      <vt:lpstr>_P405017013</vt:lpstr>
      <vt:lpstr>_P405017014</vt:lpstr>
      <vt:lpstr>_P405017102</vt:lpstr>
      <vt:lpstr>_P405017103</vt:lpstr>
      <vt:lpstr>_P405017104</vt:lpstr>
      <vt:lpstr>_P405017105</vt:lpstr>
      <vt:lpstr>_P405017106</vt:lpstr>
      <vt:lpstr>_P405017107</vt:lpstr>
      <vt:lpstr>_P405017108</vt:lpstr>
      <vt:lpstr>_P405017109</vt:lpstr>
      <vt:lpstr>_P405017110</vt:lpstr>
      <vt:lpstr>_P405017111</vt:lpstr>
      <vt:lpstr>_P405017112</vt:lpstr>
      <vt:lpstr>_P405017113</vt:lpstr>
      <vt:lpstr>_P405017114</vt:lpstr>
      <vt:lpstr>_P405018002</vt:lpstr>
      <vt:lpstr>_P405018003</vt:lpstr>
      <vt:lpstr>_P405018004</vt:lpstr>
      <vt:lpstr>_P405018005</vt:lpstr>
      <vt:lpstr>_P405018006</vt:lpstr>
      <vt:lpstr>_P405018007</vt:lpstr>
      <vt:lpstr>_P405018008</vt:lpstr>
      <vt:lpstr>_P405018009</vt:lpstr>
      <vt:lpstr>_P405018010</vt:lpstr>
      <vt:lpstr>_P405018011</vt:lpstr>
      <vt:lpstr>_P405018012</vt:lpstr>
      <vt:lpstr>_P405018013</vt:lpstr>
      <vt:lpstr>_P405018014</vt:lpstr>
      <vt:lpstr>_P405018102</vt:lpstr>
      <vt:lpstr>_P405018103</vt:lpstr>
      <vt:lpstr>_P405018104</vt:lpstr>
      <vt:lpstr>_P405018105</vt:lpstr>
      <vt:lpstr>_P405018106</vt:lpstr>
      <vt:lpstr>_P405018107</vt:lpstr>
      <vt:lpstr>_P405018108</vt:lpstr>
      <vt:lpstr>_P405018109</vt:lpstr>
      <vt:lpstr>_P405018110</vt:lpstr>
      <vt:lpstr>_P405018111</vt:lpstr>
      <vt:lpstr>_P405018112</vt:lpstr>
      <vt:lpstr>_P405018113</vt:lpstr>
      <vt:lpstr>_P405018114</vt:lpstr>
      <vt:lpstr>_P405019002</vt:lpstr>
      <vt:lpstr>_P405019003</vt:lpstr>
      <vt:lpstr>_P405019004</vt:lpstr>
      <vt:lpstr>_P405019005</vt:lpstr>
      <vt:lpstr>_P405019006</vt:lpstr>
      <vt:lpstr>_P405019007</vt:lpstr>
      <vt:lpstr>_P405019008</vt:lpstr>
      <vt:lpstr>_P405019009</vt:lpstr>
      <vt:lpstr>_P405019010</vt:lpstr>
      <vt:lpstr>_P405019011</vt:lpstr>
      <vt:lpstr>_P405019012</vt:lpstr>
      <vt:lpstr>_P405019013</vt:lpstr>
      <vt:lpstr>_P405019014</vt:lpstr>
      <vt:lpstr>_P405019102</vt:lpstr>
      <vt:lpstr>_P405019103</vt:lpstr>
      <vt:lpstr>_P405019104</vt:lpstr>
      <vt:lpstr>_P405019105</vt:lpstr>
      <vt:lpstr>_P405019106</vt:lpstr>
      <vt:lpstr>_P405019107</vt:lpstr>
      <vt:lpstr>_P405019108</vt:lpstr>
      <vt:lpstr>_P405019109</vt:lpstr>
      <vt:lpstr>_P405019110</vt:lpstr>
      <vt:lpstr>_P405019111</vt:lpstr>
      <vt:lpstr>_P405019112</vt:lpstr>
      <vt:lpstr>_P405019113</vt:lpstr>
      <vt:lpstr>_P405019114</vt:lpstr>
      <vt:lpstr>_P405020002</vt:lpstr>
      <vt:lpstr>_P405020003</vt:lpstr>
      <vt:lpstr>_P405020004</vt:lpstr>
      <vt:lpstr>_P405020005</vt:lpstr>
      <vt:lpstr>_P405020006</vt:lpstr>
      <vt:lpstr>_P405020007</vt:lpstr>
      <vt:lpstr>_P405020008</vt:lpstr>
      <vt:lpstr>_P405020009</vt:lpstr>
      <vt:lpstr>_P405020010</vt:lpstr>
      <vt:lpstr>_P405020011</vt:lpstr>
      <vt:lpstr>_P405020012</vt:lpstr>
      <vt:lpstr>_P405020013</vt:lpstr>
      <vt:lpstr>_P405020014</vt:lpstr>
      <vt:lpstr>_P405020102</vt:lpstr>
      <vt:lpstr>_P405020103</vt:lpstr>
      <vt:lpstr>_P405020104</vt:lpstr>
      <vt:lpstr>_P405020105</vt:lpstr>
      <vt:lpstr>_P405020106</vt:lpstr>
      <vt:lpstr>_P405020107</vt:lpstr>
      <vt:lpstr>_P405020108</vt:lpstr>
      <vt:lpstr>_P405020109</vt:lpstr>
      <vt:lpstr>_P405020110</vt:lpstr>
      <vt:lpstr>_P405020111</vt:lpstr>
      <vt:lpstr>_P405020112</vt:lpstr>
      <vt:lpstr>_P405020113</vt:lpstr>
      <vt:lpstr>_P405020114</vt:lpstr>
      <vt:lpstr>_P405029902</vt:lpstr>
      <vt:lpstr>_P405029903</vt:lpstr>
      <vt:lpstr>_P405029904</vt:lpstr>
      <vt:lpstr>_P405029905</vt:lpstr>
      <vt:lpstr>_P405029906</vt:lpstr>
      <vt:lpstr>_P405029907</vt:lpstr>
      <vt:lpstr>_P405029908</vt:lpstr>
      <vt:lpstr>_P405029909</vt:lpstr>
      <vt:lpstr>_P405029910</vt:lpstr>
      <vt:lpstr>_P405029911</vt:lpstr>
      <vt:lpstr>_P405029912</vt:lpstr>
      <vt:lpstr>_P405029913</vt:lpstr>
      <vt:lpstr>_P405029914</vt:lpstr>
      <vt:lpstr>_P405030002</vt:lpstr>
      <vt:lpstr>_P405030003</vt:lpstr>
      <vt:lpstr>_P405030004</vt:lpstr>
      <vt:lpstr>_P405030005</vt:lpstr>
      <vt:lpstr>_P405030006</vt:lpstr>
      <vt:lpstr>_P405030007</vt:lpstr>
      <vt:lpstr>_P405030008</vt:lpstr>
      <vt:lpstr>_P405030009</vt:lpstr>
      <vt:lpstr>_P405030010</vt:lpstr>
      <vt:lpstr>_P405030011</vt:lpstr>
      <vt:lpstr>_P405030012</vt:lpstr>
      <vt:lpstr>_P405030013</vt:lpstr>
      <vt:lpstr>_P405030014</vt:lpstr>
      <vt:lpstr>_P405031002</vt:lpstr>
      <vt:lpstr>_P405031003</vt:lpstr>
      <vt:lpstr>_P405031004</vt:lpstr>
      <vt:lpstr>_P405031005</vt:lpstr>
      <vt:lpstr>_P405031006</vt:lpstr>
      <vt:lpstr>_P405031007</vt:lpstr>
      <vt:lpstr>_P405031008</vt:lpstr>
      <vt:lpstr>_P405031009</vt:lpstr>
      <vt:lpstr>_P405031010</vt:lpstr>
      <vt:lpstr>_P405031011</vt:lpstr>
      <vt:lpstr>_P405031012</vt:lpstr>
      <vt:lpstr>_P405031013</vt:lpstr>
      <vt:lpstr>_P405031014</vt:lpstr>
      <vt:lpstr>_P405031102</vt:lpstr>
      <vt:lpstr>_P405031103</vt:lpstr>
      <vt:lpstr>_P405031104</vt:lpstr>
      <vt:lpstr>_P405031105</vt:lpstr>
      <vt:lpstr>_P405031106</vt:lpstr>
      <vt:lpstr>_P405031107</vt:lpstr>
      <vt:lpstr>_P405031108</vt:lpstr>
      <vt:lpstr>_P405031109</vt:lpstr>
      <vt:lpstr>_P405031110</vt:lpstr>
      <vt:lpstr>_P405031111</vt:lpstr>
      <vt:lpstr>_P405031112</vt:lpstr>
      <vt:lpstr>_P405031113</vt:lpstr>
      <vt:lpstr>_P405031114</vt:lpstr>
      <vt:lpstr>_P405032002</vt:lpstr>
      <vt:lpstr>_P405032003</vt:lpstr>
      <vt:lpstr>_P405032004</vt:lpstr>
      <vt:lpstr>_P405032005</vt:lpstr>
      <vt:lpstr>_P405032006</vt:lpstr>
      <vt:lpstr>_P405032007</vt:lpstr>
      <vt:lpstr>_P405032008</vt:lpstr>
      <vt:lpstr>_P405032009</vt:lpstr>
      <vt:lpstr>_P405032010</vt:lpstr>
      <vt:lpstr>_P405032011</vt:lpstr>
      <vt:lpstr>_P405032012</vt:lpstr>
      <vt:lpstr>_P405032013</vt:lpstr>
      <vt:lpstr>_P405032014</vt:lpstr>
      <vt:lpstr>_P405032102</vt:lpstr>
      <vt:lpstr>_P405032103</vt:lpstr>
      <vt:lpstr>_P405032104</vt:lpstr>
      <vt:lpstr>_P405032105</vt:lpstr>
      <vt:lpstr>_P405032106</vt:lpstr>
      <vt:lpstr>_P405032107</vt:lpstr>
      <vt:lpstr>_P405032108</vt:lpstr>
      <vt:lpstr>_P405032109</vt:lpstr>
      <vt:lpstr>_P405032110</vt:lpstr>
      <vt:lpstr>_P405032111</vt:lpstr>
      <vt:lpstr>_P405032112</vt:lpstr>
      <vt:lpstr>_P405032113</vt:lpstr>
      <vt:lpstr>_P405032114</vt:lpstr>
      <vt:lpstr>_P405033002</vt:lpstr>
      <vt:lpstr>_P405033003</vt:lpstr>
      <vt:lpstr>_P405033004</vt:lpstr>
      <vt:lpstr>_P405033005</vt:lpstr>
      <vt:lpstr>_P405033006</vt:lpstr>
      <vt:lpstr>_P405033007</vt:lpstr>
      <vt:lpstr>_P405033008</vt:lpstr>
      <vt:lpstr>_P405033009</vt:lpstr>
      <vt:lpstr>_P405033010</vt:lpstr>
      <vt:lpstr>_P405033011</vt:lpstr>
      <vt:lpstr>_P405033012</vt:lpstr>
      <vt:lpstr>_P405033013</vt:lpstr>
      <vt:lpstr>_P405033014</vt:lpstr>
      <vt:lpstr>_P405033102</vt:lpstr>
      <vt:lpstr>_P405033103</vt:lpstr>
      <vt:lpstr>_P405033104</vt:lpstr>
      <vt:lpstr>_P405033105</vt:lpstr>
      <vt:lpstr>_P405033106</vt:lpstr>
      <vt:lpstr>_P405033107</vt:lpstr>
      <vt:lpstr>_P405033108</vt:lpstr>
      <vt:lpstr>_P405033109</vt:lpstr>
      <vt:lpstr>_P405033110</vt:lpstr>
      <vt:lpstr>_P405033111</vt:lpstr>
      <vt:lpstr>_P405033112</vt:lpstr>
      <vt:lpstr>_P405033113</vt:lpstr>
      <vt:lpstr>_P405033114</vt:lpstr>
      <vt:lpstr>_P405034002</vt:lpstr>
      <vt:lpstr>_P405034003</vt:lpstr>
      <vt:lpstr>_P405034004</vt:lpstr>
      <vt:lpstr>_P405034005</vt:lpstr>
      <vt:lpstr>_P405034006</vt:lpstr>
      <vt:lpstr>_P405034007</vt:lpstr>
      <vt:lpstr>_P405034008</vt:lpstr>
      <vt:lpstr>_P405034009</vt:lpstr>
      <vt:lpstr>_P405034010</vt:lpstr>
      <vt:lpstr>_P405034011</vt:lpstr>
      <vt:lpstr>_P405034012</vt:lpstr>
      <vt:lpstr>_P405034013</vt:lpstr>
      <vt:lpstr>_P405034014</vt:lpstr>
      <vt:lpstr>_P405034102</vt:lpstr>
      <vt:lpstr>_P405034103</vt:lpstr>
      <vt:lpstr>_P405034104</vt:lpstr>
      <vt:lpstr>_P405034105</vt:lpstr>
      <vt:lpstr>_P405034106</vt:lpstr>
      <vt:lpstr>_P405034107</vt:lpstr>
      <vt:lpstr>_P405034108</vt:lpstr>
      <vt:lpstr>_P405034109</vt:lpstr>
      <vt:lpstr>_P405034110</vt:lpstr>
      <vt:lpstr>_P405034111</vt:lpstr>
      <vt:lpstr>_P405034112</vt:lpstr>
      <vt:lpstr>_P405034113</vt:lpstr>
      <vt:lpstr>_P405034114</vt:lpstr>
      <vt:lpstr>_P406001002</vt:lpstr>
      <vt:lpstr>_P406001003</vt:lpstr>
      <vt:lpstr>_P406001004</vt:lpstr>
      <vt:lpstr>_P406001005</vt:lpstr>
      <vt:lpstr>_P406001006</vt:lpstr>
      <vt:lpstr>_P406001007</vt:lpstr>
      <vt:lpstr>_P406001008</vt:lpstr>
      <vt:lpstr>_P406002002</vt:lpstr>
      <vt:lpstr>_P406002003</vt:lpstr>
      <vt:lpstr>_P406002004</vt:lpstr>
      <vt:lpstr>_P406002005</vt:lpstr>
      <vt:lpstr>_P406002006</vt:lpstr>
      <vt:lpstr>_P406002007</vt:lpstr>
      <vt:lpstr>_P406002008</vt:lpstr>
      <vt:lpstr>_P406003002</vt:lpstr>
      <vt:lpstr>_P406003003</vt:lpstr>
      <vt:lpstr>_P406003004</vt:lpstr>
      <vt:lpstr>_P406003005</vt:lpstr>
      <vt:lpstr>_P406003006</vt:lpstr>
      <vt:lpstr>_P406003007</vt:lpstr>
      <vt:lpstr>_P406003008</vt:lpstr>
      <vt:lpstr>_P406004002</vt:lpstr>
      <vt:lpstr>_P406004003</vt:lpstr>
      <vt:lpstr>_P406004004</vt:lpstr>
      <vt:lpstr>_P406004005</vt:lpstr>
      <vt:lpstr>_P406004006</vt:lpstr>
      <vt:lpstr>_P406004007</vt:lpstr>
      <vt:lpstr>_P406004008</vt:lpstr>
      <vt:lpstr>_P406005002</vt:lpstr>
      <vt:lpstr>_P406005003</vt:lpstr>
      <vt:lpstr>_P406005004</vt:lpstr>
      <vt:lpstr>_P406005005</vt:lpstr>
      <vt:lpstr>_P406005006</vt:lpstr>
      <vt:lpstr>_P406005007</vt:lpstr>
      <vt:lpstr>_P406005008</vt:lpstr>
      <vt:lpstr>_P406006002</vt:lpstr>
      <vt:lpstr>_P406006003</vt:lpstr>
      <vt:lpstr>_P406006004</vt:lpstr>
      <vt:lpstr>_P406006005</vt:lpstr>
      <vt:lpstr>_P406006006</vt:lpstr>
      <vt:lpstr>_P406006007</vt:lpstr>
      <vt:lpstr>_P406006008</vt:lpstr>
      <vt:lpstr>_P406007002</vt:lpstr>
      <vt:lpstr>_P406007003</vt:lpstr>
      <vt:lpstr>_P406007004</vt:lpstr>
      <vt:lpstr>_P406007005</vt:lpstr>
      <vt:lpstr>_P406007006</vt:lpstr>
      <vt:lpstr>_P406007007</vt:lpstr>
      <vt:lpstr>_P406007008</vt:lpstr>
      <vt:lpstr>_P406008002</vt:lpstr>
      <vt:lpstr>_P406008003</vt:lpstr>
      <vt:lpstr>_P406008004</vt:lpstr>
      <vt:lpstr>_P406008005</vt:lpstr>
      <vt:lpstr>_P406008006</vt:lpstr>
      <vt:lpstr>_P406008007</vt:lpstr>
      <vt:lpstr>_P406008008</vt:lpstr>
      <vt:lpstr>_P406009002</vt:lpstr>
      <vt:lpstr>_P406009003</vt:lpstr>
      <vt:lpstr>_P406009004</vt:lpstr>
      <vt:lpstr>_P406009005</vt:lpstr>
      <vt:lpstr>_P406009006</vt:lpstr>
      <vt:lpstr>_P406009007</vt:lpstr>
      <vt:lpstr>_P406009008</vt:lpstr>
      <vt:lpstr>_P406010002</vt:lpstr>
      <vt:lpstr>_P406010003</vt:lpstr>
      <vt:lpstr>_P406010004</vt:lpstr>
      <vt:lpstr>_P406010005</vt:lpstr>
      <vt:lpstr>_P406010006</vt:lpstr>
      <vt:lpstr>_P406010007</vt:lpstr>
      <vt:lpstr>_P406010008</vt:lpstr>
      <vt:lpstr>_P406011002</vt:lpstr>
      <vt:lpstr>_P406011003</vt:lpstr>
      <vt:lpstr>_P406011004</vt:lpstr>
      <vt:lpstr>_P406011005</vt:lpstr>
      <vt:lpstr>_P406011006</vt:lpstr>
      <vt:lpstr>_P406011007</vt:lpstr>
      <vt:lpstr>_P406011008</vt:lpstr>
      <vt:lpstr>_P406012002</vt:lpstr>
      <vt:lpstr>_P406012003</vt:lpstr>
      <vt:lpstr>_P406012004</vt:lpstr>
      <vt:lpstr>_P406012005</vt:lpstr>
      <vt:lpstr>_P406012006</vt:lpstr>
      <vt:lpstr>_P406012007</vt:lpstr>
      <vt:lpstr>_P406012008</vt:lpstr>
      <vt:lpstr>_P406019902</vt:lpstr>
      <vt:lpstr>_P406019903</vt:lpstr>
      <vt:lpstr>_P406019904</vt:lpstr>
      <vt:lpstr>_P406019905</vt:lpstr>
      <vt:lpstr>_P406019906</vt:lpstr>
      <vt:lpstr>_P406019907</vt:lpstr>
      <vt:lpstr>_P406019908</vt:lpstr>
      <vt:lpstr>_P409001001</vt:lpstr>
      <vt:lpstr>_P409002001</vt:lpstr>
      <vt:lpstr>_P409003001</vt:lpstr>
      <vt:lpstr>_P409004001</vt:lpstr>
      <vt:lpstr>_P409005001</vt:lpstr>
      <vt:lpstr>_P409006001</vt:lpstr>
      <vt:lpstr>_P409007001</vt:lpstr>
      <vt:lpstr>_P409008001</vt:lpstr>
      <vt:lpstr>_P409009001</vt:lpstr>
      <vt:lpstr>_P409010001</vt:lpstr>
      <vt:lpstr>_P409011001</vt:lpstr>
      <vt:lpstr>_P409012001</vt:lpstr>
      <vt:lpstr>_P409013001</vt:lpstr>
      <vt:lpstr>_P409014001</vt:lpstr>
      <vt:lpstr>_P409015001</vt:lpstr>
      <vt:lpstr>_P409016001</vt:lpstr>
      <vt:lpstr>_P409501001</vt:lpstr>
      <vt:lpstr>_P500504004</vt:lpstr>
      <vt:lpstr>_P500504008</vt:lpstr>
      <vt:lpstr>_P500504011</vt:lpstr>
      <vt:lpstr>_P500519901</vt:lpstr>
      <vt:lpstr>_P500519903</vt:lpstr>
      <vt:lpstr>_P500519904</vt:lpstr>
      <vt:lpstr>_P500519908</vt:lpstr>
      <vt:lpstr>_P500519910</vt:lpstr>
      <vt:lpstr>_P500519911</vt:lpstr>
      <vt:lpstr>_P500524004</vt:lpstr>
      <vt:lpstr>_P500524008</vt:lpstr>
      <vt:lpstr>_P500524011</vt:lpstr>
      <vt:lpstr>_P500539901</vt:lpstr>
      <vt:lpstr>_P500539904</vt:lpstr>
      <vt:lpstr>_P500539908</vt:lpstr>
      <vt:lpstr>_P500539910</vt:lpstr>
      <vt:lpstr>Annexe_100</vt:lpstr>
      <vt:lpstr>Annexe_1200</vt:lpstr>
      <vt:lpstr>Annexe_1665</vt:lpstr>
      <vt:lpstr>Annexe_2345</vt:lpstr>
      <vt:lpstr>Annexe_300</vt:lpstr>
      <vt:lpstr>Annexe_400</vt:lpstr>
      <vt:lpstr>Annexe_4010</vt:lpstr>
      <vt:lpstr>Annexe_4050</vt:lpstr>
      <vt:lpstr>Annexe_4060</vt:lpstr>
      <vt:lpstr>Annexe_4090</vt:lpstr>
      <vt:lpstr>Annexe_500</vt:lpstr>
      <vt:lpstr>Annexe_5010</vt:lpstr>
      <vt:lpstr>Annexe_600</vt:lpstr>
      <vt:lpstr>Annexe_Validation</vt:lpstr>
      <vt:lpstr>Format</vt:lpstr>
      <vt:lpstr>Langue</vt:lpstr>
      <vt:lpstr>TM_100</vt:lpstr>
      <vt:lpstr>TM_1200</vt:lpstr>
      <vt:lpstr>TM_1665</vt:lpstr>
      <vt:lpstr>TM_2345</vt:lpstr>
      <vt:lpstr>TM_300</vt:lpstr>
      <vt:lpstr>TM_400</vt:lpstr>
      <vt:lpstr>TM_4010</vt:lpstr>
      <vt:lpstr>TM_4050</vt:lpstr>
      <vt:lpstr>TM_4060</vt:lpstr>
      <vt:lpstr>TM_4090</vt:lpstr>
      <vt:lpstr>TM_500</vt:lpstr>
      <vt:lpstr>'100'!Zone_d_impression</vt:lpstr>
      <vt:lpstr>'1200'!Zone_d_impression</vt:lpstr>
      <vt:lpstr>'1665'!Zone_d_impression</vt:lpstr>
      <vt:lpstr>'2345'!Zone_d_impression</vt:lpstr>
      <vt:lpstr>'300'!Zone_d_impression</vt:lpstr>
      <vt:lpstr>'400'!Zone_d_impression</vt:lpstr>
      <vt:lpstr>'4010'!Zone_d_impression</vt:lpstr>
      <vt:lpstr>'4050'!Zone_d_impression</vt:lpstr>
      <vt:lpstr>'4060'!Zone_d_impression</vt:lpstr>
      <vt:lpstr>'4090'!Zone_d_impression</vt:lpstr>
      <vt:lpstr>'4095'!Zone_d_impression</vt:lpstr>
      <vt:lpstr>'500'!Zone_d_impression</vt:lpstr>
      <vt:lpstr>Certification!Zone_d_impression</vt:lpstr>
      <vt:lpstr>Identification!Zone_d_impression</vt:lpstr>
      <vt:lpstr>'T des M - T of C'!Zone_d_impression</vt:lpstr>
      <vt:lpstr>Validation!Zone_d_impression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Semi-annual financial statement - Québec chartered and other than Québec chartered company</dc:title>
  <dc:subject>Semi-annual financial statement - Québec chartered and other than Québec chartered company</dc:subject>
  <dc:creator/>
  <cp:keywords>chartered company; Semi-annual financial statement;</cp:keywords>
  <dc:description/>
  <cp:lastModifiedBy/>
  <dcterms:created xsi:type="dcterms:W3CDTF">2016-10-24T19:18:51Z</dcterms:created>
  <dcterms:modified xsi:type="dcterms:W3CDTF">2022-05-20T12:24:39Z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0x01010060DAE48BE66589458AB840DD0EDDDD8A</vt:lpwstr>
  </property>
  <property fmtid="{D5CDD505-2E9C-101B-9397-08002B2CF9AE}" pid="3" name="Code du formulaire">
    <vt:lpwstr>EF_SFSE_S</vt:lpwstr>
  </property>
  <property fmtid="{D5CDD505-2E9C-101B-9397-08002B2CF9AE}" pid="4" name="Version du formulaire">
    <vt:lpwstr>7.00</vt:lpwstr>
  </property>
  <property fmtid="{D5CDD505-2E9C-101B-9397-08002B2CF9AE}" pid="5" name="Sensitivity">
    <vt:lpwstr>AMF - Interne</vt:lpwstr>
  </property>
  <property fmtid="{D5CDD505-2E9C-101B-9397-08002B2CF9AE}" pid="6" name="MSIP_Label_88c63503-0fb3-4712-a32e-7ecb4b7d79e8_Enabled">
    <vt:lpwstr>True</vt:lpwstr>
  </property>
  <property fmtid="{D5CDD505-2E9C-101B-9397-08002B2CF9AE}" pid="7" name="MSIP_Label_88c63503-0fb3-4712-a32e-7ecb4b7d79e8_SiteId">
    <vt:lpwstr>d9da684f-2c03-432a-a7b6-ed714ffc7683</vt:lpwstr>
  </property>
  <property fmtid="{D5CDD505-2E9C-101B-9397-08002B2CF9AE}" pid="8" name="MSIP_Label_88c63503-0fb3-4712-a32e-7ecb4b7d79e8_Owner">
    <vt:lpwstr>Reynalda.Diawatan@td.com</vt:lpwstr>
  </property>
  <property fmtid="{D5CDD505-2E9C-101B-9397-08002B2CF9AE}" pid="9" name="MSIP_Label_88c63503-0fb3-4712-a32e-7ecb4b7d79e8_SetDate">
    <vt:lpwstr>2020-05-15T16:21:39.4281743Z</vt:lpwstr>
  </property>
  <property fmtid="{D5CDD505-2E9C-101B-9397-08002B2CF9AE}" pid="10" name="MSIP_Label_88c63503-0fb3-4712-a32e-7ecb4b7d79e8_Name">
    <vt:lpwstr>Internal</vt:lpwstr>
  </property>
  <property fmtid="{D5CDD505-2E9C-101B-9397-08002B2CF9AE}" pid="11" name="MSIP_Label_88c63503-0fb3-4712-a32e-7ecb4b7d79e8_Application">
    <vt:lpwstr>Microsoft Azure Information Protection</vt:lpwstr>
  </property>
  <property fmtid="{D5CDD505-2E9C-101B-9397-08002B2CF9AE}" pid="12" name="MSIP_Label_88c63503-0fb3-4712-a32e-7ecb4b7d79e8_Extended_MSFT_Method">
    <vt:lpwstr>Automatic</vt:lpwstr>
  </property>
  <property fmtid="{D5CDD505-2E9C-101B-9397-08002B2CF9AE}" pid="13" name="MSIP_Label_a1904e13-af40-4143-81c8-9390a3210047_Enabled">
    <vt:lpwstr>True</vt:lpwstr>
  </property>
  <property fmtid="{D5CDD505-2E9C-101B-9397-08002B2CF9AE}" pid="14" name="MSIP_Label_a1904e13-af40-4143-81c8-9390a3210047_SiteId">
    <vt:lpwstr>d6c8d074-3c6c-4534-b230-a8ed21f67ab3</vt:lpwstr>
  </property>
  <property fmtid="{D5CDD505-2E9C-101B-9397-08002B2CF9AE}" pid="15" name="MSIP_Label_a1904e13-af40-4143-81c8-9390a3210047_Owner">
    <vt:lpwstr>Rabah.Belhoul@lautorite.qc.ca</vt:lpwstr>
  </property>
  <property fmtid="{D5CDD505-2E9C-101B-9397-08002B2CF9AE}" pid="16" name="MSIP_Label_a1904e13-af40-4143-81c8-9390a3210047_SetDate">
    <vt:lpwstr>2020-05-13T14:56:45.0802373Z</vt:lpwstr>
  </property>
  <property fmtid="{D5CDD505-2E9C-101B-9397-08002B2CF9AE}" pid="17" name="MSIP_Label_a1904e13-af40-4143-81c8-9390a3210047_Name">
    <vt:lpwstr>AMF - Interne</vt:lpwstr>
  </property>
  <property fmtid="{D5CDD505-2E9C-101B-9397-08002B2CF9AE}" pid="18" name="MSIP_Label_a1904e13-af40-4143-81c8-9390a3210047_Application">
    <vt:lpwstr>Microsoft Azure Information Protection</vt:lpwstr>
  </property>
  <property fmtid="{D5CDD505-2E9C-101B-9397-08002B2CF9AE}" pid="19" name="MSIP_Label_a1904e13-af40-4143-81c8-9390a3210047_Extended_MSFT_Method">
    <vt:lpwstr>Automatic</vt:lpwstr>
  </property>
  <property fmtid="{D5CDD505-2E9C-101B-9397-08002B2CF9AE}" pid="20" name="TD_Classification">
    <vt:lpwstr>Internal AMF - Interne</vt:lpwstr>
  </property>
</Properties>
</file>